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3.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8E3FE73D-846D-421A-896E-86C6BF027655}" xr6:coauthVersionLast="47" xr6:coauthVersionMax="47" xr10:uidLastSave="{00000000-0000-0000-0000-000000000000}"/>
  <bookViews>
    <workbookView xWindow="28680" yWindow="-120" windowWidth="29040" windowHeight="15720" firstSheet="9" activeTab="10"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Sheet2" sheetId="87"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r:id="rId23"/>
    <sheet name="Social Benefits - old" sheetId="59" r:id="rId24"/>
    <sheet name="SB WORK" sheetId="84" r:id="rId25"/>
    <sheet name="Supply Side IRA" sheetId="78" r:id="rId26"/>
    <sheet name="Taxes" sheetId="86" r:id="rId27"/>
    <sheet name="Taxes - old" sheetId="88" r:id="rId28"/>
    <sheet name="Sheet1" sheetId="85" r:id="rId29"/>
    <sheet name="Deflators" sheetId="70" r:id="rId30"/>
    <sheet name="Social Benefits (BETA VERSION)" sheetId="75" r:id="rId31"/>
    <sheet name="Social Benefits (EXPLANATION)" sheetId="77" r:id="rId32"/>
    <sheet name="PPP (expired)" sheetId="38" r:id="rId33"/>
    <sheet name="Provider Relief (expired)" sheetId="40" r:id="rId34"/>
    <sheet name="Rebate Checks (expired)" sheetId="29" r:id="rId35"/>
    <sheet name="Cares Act Scores" sheetId="36" r:id="rId36"/>
    <sheet name="IRA and CHIPS" sheetId="65" r:id="rId37"/>
    <sheet name="Response and Relief Act Score" sheetId="27" r:id="rId38"/>
    <sheet name="ARP Score" sheetId="5" r:id="rId39"/>
    <sheet name="ARP Timing" sheetId="6" r:id="rId40"/>
    <sheet name="ARP Quarterly" sheetId="21" r:id="rId41"/>
    <sheet name="Deflators_original" sheetId="63" state="hidden" r:id="rId42"/>
  </sheets>
  <externalReferences>
    <externalReference r:id="rId43"/>
  </externalReferences>
  <calcPr calcId="191029"/>
  <pivotCaches>
    <pivotCache cacheId="0" r:id="rId4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86" l="1"/>
  <c r="AH16" i="86"/>
  <c r="AI16" i="86" s="1"/>
  <c r="AJ16" i="86" s="1"/>
  <c r="AK16" i="86" s="1"/>
  <c r="AL16" i="86" s="1"/>
  <c r="AM16" i="86" s="1"/>
  <c r="AN16" i="86" s="1"/>
  <c r="AF16" i="86"/>
  <c r="I154" i="88"/>
  <c r="G154" i="88"/>
  <c r="N153" i="88"/>
  <c r="L151" i="88"/>
  <c r="H151" i="88"/>
  <c r="S150" i="88"/>
  <c r="K150" i="88"/>
  <c r="R149" i="88"/>
  <c r="P149" i="88"/>
  <c r="S148" i="88"/>
  <c r="Q148" i="88"/>
  <c r="O148" i="88"/>
  <c r="T141" i="88"/>
  <c r="F141" i="88"/>
  <c r="AA140" i="88"/>
  <c r="Q140" i="88"/>
  <c r="M140" i="88"/>
  <c r="AD136" i="88"/>
  <c r="AC136" i="88"/>
  <c r="AB136" i="88"/>
  <c r="AB126" i="88" s="1"/>
  <c r="AA136" i="88"/>
  <c r="Z136" i="88"/>
  <c r="Z126" i="88" s="1"/>
  <c r="Y136" i="88"/>
  <c r="X136" i="88"/>
  <c r="X141" i="88" s="1"/>
  <c r="W136" i="88"/>
  <c r="V136" i="88"/>
  <c r="U136" i="88"/>
  <c r="T136" i="88"/>
  <c r="S136" i="88"/>
  <c r="S154" i="88" s="1"/>
  <c r="R136" i="88"/>
  <c r="R154" i="88" s="1"/>
  <c r="Q136" i="88"/>
  <c r="Q154" i="88" s="1"/>
  <c r="P136" i="88"/>
  <c r="P154" i="88" s="1"/>
  <c r="O136" i="88"/>
  <c r="N136" i="88"/>
  <c r="M136" i="88"/>
  <c r="L136" i="88"/>
  <c r="L154" i="88" s="1"/>
  <c r="K136" i="88"/>
  <c r="J136" i="88"/>
  <c r="J126" i="88" s="1"/>
  <c r="I136" i="88"/>
  <c r="H136" i="88"/>
  <c r="H154" i="88" s="1"/>
  <c r="G136" i="88"/>
  <c r="F136" i="88"/>
  <c r="AD135" i="88"/>
  <c r="AC135" i="88"/>
  <c r="AB135" i="88"/>
  <c r="AA135" i="88"/>
  <c r="Z135" i="88"/>
  <c r="Y135" i="88"/>
  <c r="X135" i="88"/>
  <c r="W135" i="88"/>
  <c r="W125" i="88" s="1"/>
  <c r="V135" i="88"/>
  <c r="U135" i="88"/>
  <c r="T135" i="88"/>
  <c r="S135" i="88"/>
  <c r="S153" i="88" s="1"/>
  <c r="R135" i="88"/>
  <c r="R153" i="88" s="1"/>
  <c r="Q135" i="88"/>
  <c r="Q153" i="88" s="1"/>
  <c r="P135" i="88"/>
  <c r="P153" i="88" s="1"/>
  <c r="O135" i="88"/>
  <c r="O153" i="88" s="1"/>
  <c r="N135" i="88"/>
  <c r="M135" i="88"/>
  <c r="M153" i="88" s="1"/>
  <c r="L135" i="88"/>
  <c r="K135" i="88"/>
  <c r="K153" i="88" s="1"/>
  <c r="J135" i="88"/>
  <c r="I135" i="88"/>
  <c r="H135" i="88"/>
  <c r="G135" i="88"/>
  <c r="F135" i="88"/>
  <c r="Z134" i="88"/>
  <c r="R134" i="88"/>
  <c r="L134" i="88"/>
  <c r="AD133" i="88"/>
  <c r="AC133" i="88"/>
  <c r="AC129" i="88" s="1"/>
  <c r="AB133" i="88"/>
  <c r="AA133" i="88"/>
  <c r="Z133" i="88"/>
  <c r="Y133" i="88"/>
  <c r="X133" i="88"/>
  <c r="W133" i="88"/>
  <c r="V133" i="88"/>
  <c r="U133" i="88"/>
  <c r="T133" i="88"/>
  <c r="S133" i="88"/>
  <c r="S151" i="88" s="1"/>
  <c r="R133" i="88"/>
  <c r="Q133" i="88"/>
  <c r="P133" i="88"/>
  <c r="O133" i="88"/>
  <c r="N133" i="88"/>
  <c r="N151" i="88" s="1"/>
  <c r="M133" i="88"/>
  <c r="M151" i="88" s="1"/>
  <c r="L133" i="88"/>
  <c r="K133" i="88"/>
  <c r="K151" i="88" s="1"/>
  <c r="J133" i="88"/>
  <c r="J151" i="88" s="1"/>
  <c r="I133" i="88"/>
  <c r="I151" i="88" s="1"/>
  <c r="H133" i="88"/>
  <c r="G133" i="88"/>
  <c r="G151" i="88" s="1"/>
  <c r="F133" i="88"/>
  <c r="AD132" i="88"/>
  <c r="AD129" i="88" s="1"/>
  <c r="AC132" i="88"/>
  <c r="AB132" i="88"/>
  <c r="AA132" i="88"/>
  <c r="Z132" i="88"/>
  <c r="Z129" i="88" s="1"/>
  <c r="Y132" i="88"/>
  <c r="X132" i="88"/>
  <c r="W132" i="88"/>
  <c r="V132" i="88"/>
  <c r="U132" i="88"/>
  <c r="T132" i="88"/>
  <c r="S132" i="88"/>
  <c r="R132" i="88"/>
  <c r="R150" i="88" s="1"/>
  <c r="Q132" i="88"/>
  <c r="P132" i="88"/>
  <c r="O132" i="88"/>
  <c r="N132" i="88"/>
  <c r="N150" i="88" s="1"/>
  <c r="M132" i="88"/>
  <c r="L132" i="88"/>
  <c r="K132" i="88"/>
  <c r="J132" i="88"/>
  <c r="J150" i="88" s="1"/>
  <c r="I132" i="88"/>
  <c r="I150" i="88" s="1"/>
  <c r="H132" i="88"/>
  <c r="H150" i="88" s="1"/>
  <c r="G132" i="88"/>
  <c r="F132" i="88"/>
  <c r="G150" i="88" s="1"/>
  <c r="AD131" i="88"/>
  <c r="AC131" i="88"/>
  <c r="AB131" i="88"/>
  <c r="AA131" i="88"/>
  <c r="AA129" i="88" s="1"/>
  <c r="AA122" i="88" s="1"/>
  <c r="Z131" i="88"/>
  <c r="Y131" i="88"/>
  <c r="Y129" i="88" s="1"/>
  <c r="Y122" i="88" s="1"/>
  <c r="X131" i="88"/>
  <c r="W131" i="88"/>
  <c r="W129" i="88" s="1"/>
  <c r="V131" i="88"/>
  <c r="U131" i="88"/>
  <c r="T131" i="88"/>
  <c r="S131" i="88"/>
  <c r="S149" i="88" s="1"/>
  <c r="R131" i="88"/>
  <c r="Q131" i="88"/>
  <c r="Q149" i="88" s="1"/>
  <c r="P131" i="88"/>
  <c r="O131" i="88"/>
  <c r="O149" i="88" s="1"/>
  <c r="N131" i="88"/>
  <c r="M131" i="88"/>
  <c r="L131" i="88"/>
  <c r="K131" i="88"/>
  <c r="J131" i="88"/>
  <c r="I131" i="88"/>
  <c r="H131" i="88"/>
  <c r="H149" i="88" s="1"/>
  <c r="G131" i="88"/>
  <c r="G149" i="88" s="1"/>
  <c r="F131" i="88"/>
  <c r="AD130" i="88"/>
  <c r="AD134" i="88" s="1"/>
  <c r="AC130" i="88"/>
  <c r="AC134" i="88" s="1"/>
  <c r="AB130" i="88"/>
  <c r="AA130" i="88"/>
  <c r="AA134" i="88" s="1"/>
  <c r="Z130" i="88"/>
  <c r="Y130" i="88"/>
  <c r="Y134" i="88" s="1"/>
  <c r="X130" i="88"/>
  <c r="W130" i="88"/>
  <c r="W134" i="88" s="1"/>
  <c r="V130" i="88"/>
  <c r="V129" i="88" s="1"/>
  <c r="U130" i="88"/>
  <c r="U134" i="88" s="1"/>
  <c r="T130" i="88"/>
  <c r="T129" i="88" s="1"/>
  <c r="S130" i="88"/>
  <c r="S134" i="88" s="1"/>
  <c r="S152" i="88" s="1"/>
  <c r="R130" i="88"/>
  <c r="R148" i="88" s="1"/>
  <c r="Q130" i="88"/>
  <c r="Q134" i="88" s="1"/>
  <c r="P130" i="88"/>
  <c r="P134" i="88" s="1"/>
  <c r="P152" i="88" s="1"/>
  <c r="O130" i="88"/>
  <c r="O134" i="88" s="1"/>
  <c r="N130" i="88"/>
  <c r="M130" i="88"/>
  <c r="M148" i="88" s="1"/>
  <c r="L130" i="88"/>
  <c r="L148" i="88" s="1"/>
  <c r="K130" i="88"/>
  <c r="J130" i="88"/>
  <c r="I130" i="88"/>
  <c r="I134" i="88" s="1"/>
  <c r="H130" i="88"/>
  <c r="G130" i="88"/>
  <c r="F130" i="88"/>
  <c r="F129" i="88" s="1"/>
  <c r="U129" i="88"/>
  <c r="U138" i="88" s="1"/>
  <c r="S129" i="88"/>
  <c r="S147" i="88" s="1"/>
  <c r="R129" i="88"/>
  <c r="Q129" i="88"/>
  <c r="G129" i="88"/>
  <c r="R126" i="88"/>
  <c r="N126" i="88"/>
  <c r="I106" i="88" s="1"/>
  <c r="J106" i="88" s="1"/>
  <c r="K106" i="88" s="1"/>
  <c r="L106" i="88" s="1"/>
  <c r="AE125" i="88"/>
  <c r="AF125" i="88" s="1"/>
  <c r="AG125" i="88" s="1"/>
  <c r="AH125" i="88" s="1"/>
  <c r="AI125" i="88" s="1"/>
  <c r="AJ125" i="88" s="1"/>
  <c r="AK125" i="88" s="1"/>
  <c r="AL125" i="88" s="1"/>
  <c r="AM125" i="88" s="1"/>
  <c r="AN125" i="88" s="1"/>
  <c r="AC125" i="88"/>
  <c r="S125" i="88"/>
  <c r="Q125" i="88"/>
  <c r="O125"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E104" i="88"/>
  <c r="E103" i="88"/>
  <c r="K98" i="88"/>
  <c r="J98" i="88"/>
  <c r="I98" i="88"/>
  <c r="H98" i="88"/>
  <c r="G98" i="88"/>
  <c r="F98" i="88"/>
  <c r="F106" i="88" s="1"/>
  <c r="E98" i="88"/>
  <c r="E106" i="88" s="1"/>
  <c r="M97" i="88"/>
  <c r="K97" i="88"/>
  <c r="I97" i="88"/>
  <c r="M96" i="88"/>
  <c r="L96" i="88"/>
  <c r="K96" i="88"/>
  <c r="J96" i="88"/>
  <c r="I96" i="88"/>
  <c r="H96" i="88"/>
  <c r="G96" i="88"/>
  <c r="G104" i="88" s="1"/>
  <c r="F96" i="88"/>
  <c r="E96" i="88"/>
  <c r="M95" i="88"/>
  <c r="K95" i="88"/>
  <c r="J95" i="88"/>
  <c r="I95" i="88"/>
  <c r="H95" i="88"/>
  <c r="G95" i="88"/>
  <c r="F95" i="88"/>
  <c r="F103" i="88" s="1"/>
  <c r="E95" i="88"/>
  <c r="F83" i="88"/>
  <c r="E83" i="88"/>
  <c r="F81" i="88"/>
  <c r="E81" i="88"/>
  <c r="F80" i="88"/>
  <c r="E80" i="88"/>
  <c r="Q68" i="88"/>
  <c r="P68" i="88"/>
  <c r="O68" i="88"/>
  <c r="N68" i="88"/>
  <c r="M68" i="88"/>
  <c r="M98" i="88" s="1"/>
  <c r="L68" i="88"/>
  <c r="L98" i="88" s="1"/>
  <c r="V65" i="88"/>
  <c r="U65" i="88"/>
  <c r="T65" i="88"/>
  <c r="S65" i="88"/>
  <c r="R65" i="88"/>
  <c r="Q65" i="88"/>
  <c r="P65" i="88"/>
  <c r="O65" i="88"/>
  <c r="N65" i="88"/>
  <c r="M65" i="88"/>
  <c r="L65" i="88"/>
  <c r="L97" i="88" s="1"/>
  <c r="K65" i="88"/>
  <c r="J65" i="88"/>
  <c r="J97" i="88" s="1"/>
  <c r="I65" i="88"/>
  <c r="H65" i="88"/>
  <c r="H97" i="88" s="1"/>
  <c r="G65" i="88"/>
  <c r="G97" i="88" s="1"/>
  <c r="F65" i="88"/>
  <c r="F97" i="88" s="1"/>
  <c r="E65" i="88"/>
  <c r="E97" i="88" s="1"/>
  <c r="K63" i="88"/>
  <c r="J63" i="88"/>
  <c r="I63" i="88"/>
  <c r="H63" i="88"/>
  <c r="U60" i="88"/>
  <c r="T60" i="88"/>
  <c r="T63" i="88" s="1"/>
  <c r="S60" i="88"/>
  <c r="S63" i="88" s="1"/>
  <c r="R60" i="88"/>
  <c r="R63" i="88" s="1"/>
  <c r="Q60" i="88"/>
  <c r="Q63" i="88" s="1"/>
  <c r="P60" i="88"/>
  <c r="P63" i="88" s="1"/>
  <c r="O60" i="88"/>
  <c r="N60" i="88"/>
  <c r="N63" i="88" s="1"/>
  <c r="M60" i="88"/>
  <c r="M63" i="88" s="1"/>
  <c r="L60" i="88"/>
  <c r="L63" i="88" s="1"/>
  <c r="AJ55" i="88"/>
  <c r="AI55" i="88"/>
  <c r="AH55" i="88"/>
  <c r="AJ52" i="88"/>
  <c r="AI52" i="88"/>
  <c r="AH52" i="88"/>
  <c r="AG52" i="88"/>
  <c r="AF52" i="88"/>
  <c r="AE52" i="88"/>
  <c r="AD52" i="88"/>
  <c r="AC52" i="88"/>
  <c r="AB52" i="88"/>
  <c r="AA52" i="88"/>
  <c r="Z52" i="88"/>
  <c r="Y52" i="88"/>
  <c r="I39" i="88"/>
  <c r="I44" i="88" s="1"/>
  <c r="G37" i="88"/>
  <c r="G74" i="88" s="1"/>
  <c r="G81" i="88" s="1"/>
  <c r="AC32" i="88"/>
  <c r="Y32" i="88"/>
  <c r="W32" i="88"/>
  <c r="U32" i="88"/>
  <c r="O32" i="88"/>
  <c r="I32" i="88"/>
  <c r="AB31" i="88"/>
  <c r="N31" i="88"/>
  <c r="H31" i="88"/>
  <c r="AC29" i="88"/>
  <c r="AC141" i="88" s="1"/>
  <c r="AD141" i="88" s="1"/>
  <c r="AE141" i="88" s="1"/>
  <c r="AB29" i="88"/>
  <c r="AB141" i="88" s="1"/>
  <c r="AA29" i="88"/>
  <c r="AA141" i="88" s="1"/>
  <c r="Z29" i="88"/>
  <c r="Y29" i="88"/>
  <c r="Y141" i="88" s="1"/>
  <c r="X29" i="88"/>
  <c r="W29" i="88"/>
  <c r="W141" i="88" s="1"/>
  <c r="V29" i="88"/>
  <c r="V141" i="88" s="1"/>
  <c r="U29" i="88"/>
  <c r="U141" i="88" s="1"/>
  <c r="T29" i="88"/>
  <c r="S29" i="88"/>
  <c r="S141" i="88" s="1"/>
  <c r="R29" i="88"/>
  <c r="R141" i="88" s="1"/>
  <c r="Q29" i="88"/>
  <c r="Q141" i="88" s="1"/>
  <c r="P29" i="88"/>
  <c r="P141" i="88" s="1"/>
  <c r="O29" i="88"/>
  <c r="O141" i="88" s="1"/>
  <c r="N29" i="88"/>
  <c r="N141" i="88" s="1"/>
  <c r="M29" i="88"/>
  <c r="M141" i="88" s="1"/>
  <c r="L29" i="88"/>
  <c r="K29" i="88"/>
  <c r="K141" i="88" s="1"/>
  <c r="J29" i="88"/>
  <c r="I29" i="88"/>
  <c r="I141" i="88" s="1"/>
  <c r="H29" i="88"/>
  <c r="H141" i="88" s="1"/>
  <c r="G29" i="88"/>
  <c r="G141" i="88" s="1"/>
  <c r="F29" i="88"/>
  <c r="AD28" i="88"/>
  <c r="AD140" i="88" s="1"/>
  <c r="AE140" i="88" s="1"/>
  <c r="AF140" i="88" s="1"/>
  <c r="AG140" i="88" s="1"/>
  <c r="AH140" i="88" s="1"/>
  <c r="AI140" i="88" s="1"/>
  <c r="AJ140" i="88" s="1"/>
  <c r="AK140" i="88" s="1"/>
  <c r="AL140" i="88" s="1"/>
  <c r="AM140" i="88" s="1"/>
  <c r="AN140" i="88" s="1"/>
  <c r="AC28" i="88"/>
  <c r="AC140" i="88" s="1"/>
  <c r="AB28" i="88"/>
  <c r="AB140" i="88" s="1"/>
  <c r="AA28" i="88"/>
  <c r="AA23" i="88" s="1"/>
  <c r="Z28" i="88"/>
  <c r="Z140" i="88" s="1"/>
  <c r="Y28" i="88"/>
  <c r="X28" i="88"/>
  <c r="X140" i="88" s="1"/>
  <c r="W28" i="88"/>
  <c r="V28" i="88"/>
  <c r="V140" i="88" s="1"/>
  <c r="U28" i="88"/>
  <c r="T28" i="88"/>
  <c r="T140" i="88" s="1"/>
  <c r="S28" i="88"/>
  <c r="S140" i="88" s="1"/>
  <c r="R28" i="88"/>
  <c r="R140" i="88" s="1"/>
  <c r="Q28" i="88"/>
  <c r="P28" i="88"/>
  <c r="P140" i="88" s="1"/>
  <c r="O28" i="88"/>
  <c r="O23" i="88" s="1"/>
  <c r="O30" i="88" s="1"/>
  <c r="N28" i="88"/>
  <c r="N140" i="88" s="1"/>
  <c r="M28" i="88"/>
  <c r="M23" i="88" s="1"/>
  <c r="L28" i="88"/>
  <c r="L140" i="88" s="1"/>
  <c r="K28" i="88"/>
  <c r="J28" i="88"/>
  <c r="J140" i="88" s="1"/>
  <c r="I28" i="88"/>
  <c r="I23" i="88" s="1"/>
  <c r="I30" i="88" s="1"/>
  <c r="H28" i="88"/>
  <c r="H140" i="88" s="1"/>
  <c r="G28" i="88"/>
  <c r="F28" i="88"/>
  <c r="F140" i="88" s="1"/>
  <c r="AD27" i="88"/>
  <c r="AC27" i="88"/>
  <c r="AC139" i="88" s="1"/>
  <c r="AB27" i="88"/>
  <c r="AA27" i="88"/>
  <c r="AA139" i="88" s="1"/>
  <c r="Z27" i="88"/>
  <c r="Z139" i="88" s="1"/>
  <c r="Y27" i="88"/>
  <c r="Y139" i="88" s="1"/>
  <c r="X27" i="88"/>
  <c r="W27" i="88"/>
  <c r="W139" i="88" s="1"/>
  <c r="V27" i="88"/>
  <c r="U27" i="88"/>
  <c r="U139" i="88" s="1"/>
  <c r="T27" i="88"/>
  <c r="T23" i="88" s="1"/>
  <c r="S27" i="88"/>
  <c r="R27" i="88"/>
  <c r="R139" i="88" s="1"/>
  <c r="Q27" i="88"/>
  <c r="P27" i="88"/>
  <c r="O27" i="88"/>
  <c r="O139" i="88" s="1"/>
  <c r="N27" i="88"/>
  <c r="M27" i="88"/>
  <c r="L27" i="88"/>
  <c r="L139" i="88" s="1"/>
  <c r="K27" i="88"/>
  <c r="J27" i="88"/>
  <c r="I27" i="88"/>
  <c r="I139" i="88" s="1"/>
  <c r="H27" i="88"/>
  <c r="G27" i="88"/>
  <c r="F27" i="88"/>
  <c r="F23" i="88" s="1"/>
  <c r="AN26" i="88"/>
  <c r="AM26" i="88"/>
  <c r="AL26" i="88"/>
  <c r="AK26" i="88"/>
  <c r="AJ26" i="88"/>
  <c r="AI26" i="88"/>
  <c r="AH26" i="88"/>
  <c r="AG26" i="88"/>
  <c r="AF26" i="88"/>
  <c r="AE26" i="88"/>
  <c r="AD26" i="88"/>
  <c r="AC26" i="88"/>
  <c r="AB26" i="88"/>
  <c r="AA26" i="88"/>
  <c r="Z26" i="88"/>
  <c r="AD25" i="88"/>
  <c r="AD31" i="88" s="1"/>
  <c r="AC25" i="88"/>
  <c r="AB25" i="88"/>
  <c r="AA25" i="88"/>
  <c r="Z25" i="88"/>
  <c r="Y25" i="88"/>
  <c r="X25" i="88"/>
  <c r="W25" i="88"/>
  <c r="W138" i="88" s="1"/>
  <c r="V25" i="88"/>
  <c r="V31" i="88" s="1"/>
  <c r="U25" i="88"/>
  <c r="T25" i="88"/>
  <c r="T138" i="88" s="1"/>
  <c r="S25" i="88"/>
  <c r="R25" i="88"/>
  <c r="R138" i="88" s="1"/>
  <c r="Q25" i="88"/>
  <c r="P25" i="88"/>
  <c r="P31" i="88" s="1"/>
  <c r="O25" i="88"/>
  <c r="N25" i="88"/>
  <c r="M25" i="88"/>
  <c r="L25" i="88"/>
  <c r="K25" i="88"/>
  <c r="J25" i="88"/>
  <c r="I25" i="88"/>
  <c r="H25" i="88"/>
  <c r="G25" i="88"/>
  <c r="F25" i="88"/>
  <c r="F138" i="88" s="1"/>
  <c r="W23" i="88"/>
  <c r="W30" i="88" s="1"/>
  <c r="S23" i="88"/>
  <c r="Q23" i="88"/>
  <c r="AE20" i="88"/>
  <c r="AG20" i="88" s="1"/>
  <c r="AC19" i="88"/>
  <c r="AB19" i="88"/>
  <c r="AA19" i="88"/>
  <c r="AA126" i="88" s="1"/>
  <c r="Z19" i="88"/>
  <c r="Y19" i="88"/>
  <c r="Y126" i="88" s="1"/>
  <c r="X19" i="88"/>
  <c r="W19" i="88"/>
  <c r="W126" i="88" s="1"/>
  <c r="V19" i="88"/>
  <c r="V126" i="88" s="1"/>
  <c r="U19" i="88"/>
  <c r="U126" i="88" s="1"/>
  <c r="T19" i="88"/>
  <c r="T126" i="88" s="1"/>
  <c r="S19" i="88"/>
  <c r="S126" i="88" s="1"/>
  <c r="R19" i="88"/>
  <c r="Q19" i="88"/>
  <c r="Q126" i="88" s="1"/>
  <c r="P19" i="88"/>
  <c r="P126" i="88" s="1"/>
  <c r="O19" i="88"/>
  <c r="O126" i="88" s="1"/>
  <c r="N19" i="88"/>
  <c r="M19" i="88"/>
  <c r="M126" i="88" s="1"/>
  <c r="H106" i="88" s="1"/>
  <c r="L19" i="88"/>
  <c r="H39" i="88" s="1"/>
  <c r="K19" i="88"/>
  <c r="K126" i="88" s="1"/>
  <c r="J19" i="88"/>
  <c r="I19" i="88"/>
  <c r="I126" i="88" s="1"/>
  <c r="H19" i="88"/>
  <c r="H126" i="88" s="1"/>
  <c r="G19" i="88"/>
  <c r="F19" i="88"/>
  <c r="AF16" i="88"/>
  <c r="AG16" i="88" s="1"/>
  <c r="AE16" i="88"/>
  <c r="AD15" i="88"/>
  <c r="AD125" i="88" s="1"/>
  <c r="AC15" i="88"/>
  <c r="AB15" i="88"/>
  <c r="AB125" i="88" s="1"/>
  <c r="AA15" i="88"/>
  <c r="AA125" i="88" s="1"/>
  <c r="Z15" i="88"/>
  <c r="Z125" i="88" s="1"/>
  <c r="Y15" i="88"/>
  <c r="Y125" i="88" s="1"/>
  <c r="X15" i="88"/>
  <c r="X125" i="88" s="1"/>
  <c r="W15" i="88"/>
  <c r="V15" i="88"/>
  <c r="V125" i="88" s="1"/>
  <c r="U15" i="88"/>
  <c r="T15" i="88"/>
  <c r="T125" i="88" s="1"/>
  <c r="S15" i="88"/>
  <c r="R15" i="88"/>
  <c r="R125" i="88" s="1"/>
  <c r="Q15" i="88"/>
  <c r="P15" i="88"/>
  <c r="O15" i="88"/>
  <c r="N15" i="88"/>
  <c r="N125" i="88" s="1"/>
  <c r="H105" i="88" s="1"/>
  <c r="M15" i="88"/>
  <c r="M125" i="88" s="1"/>
  <c r="L15" i="88"/>
  <c r="K15" i="88"/>
  <c r="K125" i="88" s="1"/>
  <c r="J15" i="88"/>
  <c r="J125" i="88" s="1"/>
  <c r="I15" i="88"/>
  <c r="H15" i="88"/>
  <c r="H125" i="88" s="1"/>
  <c r="G15" i="88"/>
  <c r="F15" i="88"/>
  <c r="AD13" i="88"/>
  <c r="AC13" i="88"/>
  <c r="AC124" i="88" s="1"/>
  <c r="AB13" i="88"/>
  <c r="AA13" i="88"/>
  <c r="AA124" i="88" s="1"/>
  <c r="Z13" i="88"/>
  <c r="Z124" i="88" s="1"/>
  <c r="Y13" i="88"/>
  <c r="Y124" i="88" s="1"/>
  <c r="X13" i="88"/>
  <c r="X32" i="88" s="1"/>
  <c r="W13" i="88"/>
  <c r="W124" i="88" s="1"/>
  <c r="V13" i="88"/>
  <c r="U13" i="88"/>
  <c r="U124" i="88" s="1"/>
  <c r="T13" i="88"/>
  <c r="T32" i="88" s="1"/>
  <c r="S13" i="88"/>
  <c r="S9" i="88" s="1"/>
  <c r="S30" i="88" s="1"/>
  <c r="R13" i="88"/>
  <c r="R124" i="88" s="1"/>
  <c r="Q13" i="88"/>
  <c r="I37" i="88" s="1"/>
  <c r="P13" i="88"/>
  <c r="O13" i="88"/>
  <c r="O124" i="88" s="1"/>
  <c r="N13" i="88"/>
  <c r="M13" i="88"/>
  <c r="L13" i="88"/>
  <c r="L124" i="88" s="1"/>
  <c r="K13" i="88"/>
  <c r="J13" i="88"/>
  <c r="J32" i="88" s="1"/>
  <c r="I13" i="88"/>
  <c r="I124" i="88" s="1"/>
  <c r="H13" i="88"/>
  <c r="G13" i="88"/>
  <c r="G9" i="88" s="1"/>
  <c r="F13" i="88"/>
  <c r="F32" i="88" s="1"/>
  <c r="AF10" i="88"/>
  <c r="AD10" i="88"/>
  <c r="AE10" i="88" s="1"/>
  <c r="AC10" i="88"/>
  <c r="AC31" i="88" s="1"/>
  <c r="AB10" i="88"/>
  <c r="AA10" i="88"/>
  <c r="AA31" i="88" s="1"/>
  <c r="Z10" i="88"/>
  <c r="Y10" i="88"/>
  <c r="Y31" i="88" s="1"/>
  <c r="X10" i="88"/>
  <c r="W10" i="88"/>
  <c r="W122" i="88" s="1"/>
  <c r="V10" i="88"/>
  <c r="U10" i="88"/>
  <c r="U122" i="88" s="1"/>
  <c r="T10" i="88"/>
  <c r="T122" i="88" s="1"/>
  <c r="S10" i="88"/>
  <c r="S31" i="88" s="1"/>
  <c r="R10" i="88"/>
  <c r="I36" i="88" s="1"/>
  <c r="Q10" i="88"/>
  <c r="P10" i="88"/>
  <c r="O10" i="88"/>
  <c r="O31" i="88" s="1"/>
  <c r="N10" i="88"/>
  <c r="M10" i="88"/>
  <c r="M31" i="88" s="1"/>
  <c r="L10" i="88"/>
  <c r="K10" i="88"/>
  <c r="K31" i="88" s="1"/>
  <c r="J10" i="88"/>
  <c r="I10" i="88"/>
  <c r="H10" i="88"/>
  <c r="G10" i="88"/>
  <c r="G31" i="88" s="1"/>
  <c r="F10" i="88"/>
  <c r="F31" i="88" s="1"/>
  <c r="AC9" i="88"/>
  <c r="AA9" i="88"/>
  <c r="AA30" i="88" s="1"/>
  <c r="Y9" i="88"/>
  <c r="W9" i="88"/>
  <c r="V9" i="88"/>
  <c r="Q9" i="88"/>
  <c r="Q30" i="88" s="1"/>
  <c r="O9" i="88"/>
  <c r="M9" i="88"/>
  <c r="M30" i="88" s="1"/>
  <c r="K9" i="88"/>
  <c r="I9" i="88"/>
  <c r="H9" i="88"/>
  <c r="D20" i="35"/>
  <c r="E20" i="35"/>
  <c r="F20" i="35"/>
  <c r="G20" i="35"/>
  <c r="H20" i="35"/>
  <c r="I20" i="35"/>
  <c r="J20" i="35"/>
  <c r="D21" i="35"/>
  <c r="E21" i="35"/>
  <c r="F21" i="35"/>
  <c r="G21" i="35"/>
  <c r="H21" i="35"/>
  <c r="I21" i="35"/>
  <c r="J21" i="35"/>
  <c r="D22" i="35"/>
  <c r="E22" i="35"/>
  <c r="F22" i="35"/>
  <c r="G22" i="35"/>
  <c r="H22" i="35"/>
  <c r="I22" i="35"/>
  <c r="J22" i="35"/>
  <c r="C22" i="35"/>
  <c r="C21" i="35"/>
  <c r="C20" i="35"/>
  <c r="AE45" i="70"/>
  <c r="H154" i="86"/>
  <c r="G154" i="86"/>
  <c r="S153" i="86"/>
  <c r="H151" i="86"/>
  <c r="G151" i="86"/>
  <c r="S150" i="86"/>
  <c r="R150" i="86"/>
  <c r="G150" i="86"/>
  <c r="S149" i="86"/>
  <c r="R149" i="86"/>
  <c r="Q149" i="86"/>
  <c r="P149" i="86"/>
  <c r="O149" i="86"/>
  <c r="R148" i="86"/>
  <c r="Q148" i="86"/>
  <c r="P148" i="86"/>
  <c r="O148" i="86"/>
  <c r="N148" i="86"/>
  <c r="AD136" i="86"/>
  <c r="AC136" i="86"/>
  <c r="AB136" i="86"/>
  <c r="AA136" i="86"/>
  <c r="Z136" i="86"/>
  <c r="Y136" i="86"/>
  <c r="X136" i="86"/>
  <c r="W136" i="86"/>
  <c r="V136" i="86"/>
  <c r="U136" i="86"/>
  <c r="T136" i="86"/>
  <c r="S136" i="86"/>
  <c r="S154" i="86" s="1"/>
  <c r="R136" i="86"/>
  <c r="R154" i="86" s="1"/>
  <c r="Q136" i="86"/>
  <c r="Q154" i="86" s="1"/>
  <c r="P136" i="86"/>
  <c r="P154" i="86" s="1"/>
  <c r="O136" i="86"/>
  <c r="O154" i="86" s="1"/>
  <c r="N136" i="86"/>
  <c r="N154" i="86" s="1"/>
  <c r="M136" i="86"/>
  <c r="M154" i="86" s="1"/>
  <c r="L136" i="86"/>
  <c r="L154" i="86" s="1"/>
  <c r="K136" i="86"/>
  <c r="K154" i="86" s="1"/>
  <c r="J136" i="86"/>
  <c r="J154" i="86" s="1"/>
  <c r="I136" i="86"/>
  <c r="I154" i="86" s="1"/>
  <c r="H136" i="86"/>
  <c r="G136" i="86"/>
  <c r="F136" i="86"/>
  <c r="AD135" i="86"/>
  <c r="AC135" i="86"/>
  <c r="AB135" i="86"/>
  <c r="AA135" i="86"/>
  <c r="Z135" i="86"/>
  <c r="Y135" i="86"/>
  <c r="X135" i="86"/>
  <c r="W135" i="86"/>
  <c r="V135" i="86"/>
  <c r="U135" i="86"/>
  <c r="T135" i="86"/>
  <c r="S135" i="86"/>
  <c r="R135" i="86"/>
  <c r="R153" i="86" s="1"/>
  <c r="Q135" i="86"/>
  <c r="Q153" i="86" s="1"/>
  <c r="P135" i="86"/>
  <c r="P153" i="86" s="1"/>
  <c r="O135" i="86"/>
  <c r="O153" i="86" s="1"/>
  <c r="N135" i="86"/>
  <c r="N153" i="86" s="1"/>
  <c r="M135" i="86"/>
  <c r="M153" i="86" s="1"/>
  <c r="L135" i="86"/>
  <c r="L153" i="86" s="1"/>
  <c r="K135" i="86"/>
  <c r="K153" i="86" s="1"/>
  <c r="J135" i="86"/>
  <c r="J153" i="86" s="1"/>
  <c r="I135" i="86"/>
  <c r="I153" i="86" s="1"/>
  <c r="H135" i="86"/>
  <c r="H153" i="86" s="1"/>
  <c r="G135" i="86"/>
  <c r="G153" i="86" s="1"/>
  <c r="F135" i="86"/>
  <c r="S134" i="86"/>
  <c r="S152" i="86" s="1"/>
  <c r="R134" i="86"/>
  <c r="R152" i="86" s="1"/>
  <c r="Q134" i="86"/>
  <c r="AD133" i="86"/>
  <c r="AC133" i="86"/>
  <c r="AB133" i="86"/>
  <c r="AA133" i="86"/>
  <c r="Z133" i="86"/>
  <c r="Y133" i="86"/>
  <c r="X133" i="86"/>
  <c r="W133" i="86"/>
  <c r="V133" i="86"/>
  <c r="U133" i="86"/>
  <c r="T133" i="86"/>
  <c r="S133" i="86"/>
  <c r="S151" i="86" s="1"/>
  <c r="R133" i="86"/>
  <c r="R151" i="86" s="1"/>
  <c r="Q133" i="86"/>
  <c r="Q151" i="86" s="1"/>
  <c r="P133" i="86"/>
  <c r="P151" i="86" s="1"/>
  <c r="O133" i="86"/>
  <c r="O151" i="86" s="1"/>
  <c r="N133" i="86"/>
  <c r="N151" i="86" s="1"/>
  <c r="M133" i="86"/>
  <c r="M151" i="86" s="1"/>
  <c r="L133" i="86"/>
  <c r="L151" i="86" s="1"/>
  <c r="K133" i="86"/>
  <c r="K151" i="86" s="1"/>
  <c r="J133" i="86"/>
  <c r="J151" i="86" s="1"/>
  <c r="I133" i="86"/>
  <c r="I151" i="86" s="1"/>
  <c r="H133" i="86"/>
  <c r="G133" i="86"/>
  <c r="F133" i="86"/>
  <c r="AD132" i="86"/>
  <c r="AC132" i="86"/>
  <c r="AB132" i="86"/>
  <c r="AA132" i="86"/>
  <c r="Z132" i="86"/>
  <c r="Y132" i="86"/>
  <c r="X132" i="86"/>
  <c r="W132" i="86"/>
  <c r="V132" i="86"/>
  <c r="U132" i="86"/>
  <c r="T132" i="86"/>
  <c r="S132" i="86"/>
  <c r="R132" i="86"/>
  <c r="Q132" i="86"/>
  <c r="P132" i="86"/>
  <c r="Q150" i="86" s="1"/>
  <c r="O132" i="86"/>
  <c r="O150" i="86" s="1"/>
  <c r="N132" i="86"/>
  <c r="N150" i="86" s="1"/>
  <c r="M132" i="86"/>
  <c r="M150" i="86" s="1"/>
  <c r="L132" i="86"/>
  <c r="L150" i="86" s="1"/>
  <c r="K132" i="86"/>
  <c r="K150" i="86" s="1"/>
  <c r="J132" i="86"/>
  <c r="J150" i="86" s="1"/>
  <c r="I132" i="86"/>
  <c r="I150" i="86" s="1"/>
  <c r="H132" i="86"/>
  <c r="H150" i="86" s="1"/>
  <c r="G132" i="86"/>
  <c r="F132" i="86"/>
  <c r="AD131" i="86"/>
  <c r="AC131" i="86"/>
  <c r="AB131" i="86"/>
  <c r="AA131" i="86"/>
  <c r="Z131" i="86"/>
  <c r="Y131" i="86"/>
  <c r="X131" i="86"/>
  <c r="W131" i="86"/>
  <c r="V131" i="86"/>
  <c r="U131" i="86"/>
  <c r="T131" i="86"/>
  <c r="S131" i="86"/>
  <c r="R131" i="86"/>
  <c r="Q131" i="86"/>
  <c r="P131" i="86"/>
  <c r="O131" i="86"/>
  <c r="N131" i="86"/>
  <c r="N149" i="86" s="1"/>
  <c r="M131" i="86"/>
  <c r="M149" i="86" s="1"/>
  <c r="L131" i="86"/>
  <c r="L149" i="86" s="1"/>
  <c r="K131" i="86"/>
  <c r="K149" i="86" s="1"/>
  <c r="J131" i="86"/>
  <c r="J149" i="86" s="1"/>
  <c r="I131" i="86"/>
  <c r="I149" i="86" s="1"/>
  <c r="H131" i="86"/>
  <c r="H149" i="86" s="1"/>
  <c r="G131" i="86"/>
  <c r="G149" i="86" s="1"/>
  <c r="F131" i="86"/>
  <c r="AD130" i="86"/>
  <c r="AD134" i="86" s="1"/>
  <c r="AC130" i="86"/>
  <c r="AC134" i="86" s="1"/>
  <c r="AC124" i="86" s="1"/>
  <c r="AB130" i="86"/>
  <c r="AB134" i="86" s="1"/>
  <c r="AA130" i="86"/>
  <c r="AA134" i="86" s="1"/>
  <c r="Z130" i="86"/>
  <c r="Z134" i="86" s="1"/>
  <c r="Y130" i="86"/>
  <c r="Y134" i="86" s="1"/>
  <c r="X130" i="86"/>
  <c r="X134" i="86" s="1"/>
  <c r="W130" i="86"/>
  <c r="W134" i="86" s="1"/>
  <c r="V130" i="86"/>
  <c r="V134" i="86" s="1"/>
  <c r="U130" i="86"/>
  <c r="U134" i="86" s="1"/>
  <c r="T130" i="86"/>
  <c r="T134" i="86" s="1"/>
  <c r="S130" i="86"/>
  <c r="S148" i="86" s="1"/>
  <c r="R130" i="86"/>
  <c r="Q130" i="86"/>
  <c r="P130" i="86"/>
  <c r="P134" i="86" s="1"/>
  <c r="O130" i="86"/>
  <c r="O134" i="86" s="1"/>
  <c r="N130" i="86"/>
  <c r="N134" i="86" s="1"/>
  <c r="M130" i="86"/>
  <c r="M148" i="86" s="1"/>
  <c r="L130" i="86"/>
  <c r="L148" i="86" s="1"/>
  <c r="K130" i="86"/>
  <c r="K148" i="86" s="1"/>
  <c r="J130" i="86"/>
  <c r="J148" i="86" s="1"/>
  <c r="I130" i="86"/>
  <c r="I148" i="86" s="1"/>
  <c r="H130" i="86"/>
  <c r="H148" i="86" s="1"/>
  <c r="G130" i="86"/>
  <c r="G148" i="86" s="1"/>
  <c r="F130" i="86"/>
  <c r="F134" i="86" s="1"/>
  <c r="AD129" i="86"/>
  <c r="AC129" i="86"/>
  <c r="AB129" i="86"/>
  <c r="AA129" i="86"/>
  <c r="Z129" i="86"/>
  <c r="Y129" i="86"/>
  <c r="X129" i="86"/>
  <c r="W129" i="86"/>
  <c r="V129" i="86"/>
  <c r="U129" i="86"/>
  <c r="T129" i="86"/>
  <c r="T122" i="86" s="1"/>
  <c r="S129" i="86"/>
  <c r="S147" i="86" s="1"/>
  <c r="R129" i="86"/>
  <c r="R147" i="86" s="1"/>
  <c r="Q129" i="86"/>
  <c r="Q147" i="86" s="1"/>
  <c r="P129" i="86"/>
  <c r="P147" i="86" s="1"/>
  <c r="O129" i="86"/>
  <c r="O147" i="86" s="1"/>
  <c r="N129" i="86"/>
  <c r="N147" i="86" s="1"/>
  <c r="M129" i="86"/>
  <c r="M147" i="86" s="1"/>
  <c r="L129" i="86"/>
  <c r="L147" i="86" s="1"/>
  <c r="K129" i="86"/>
  <c r="K147" i="86" s="1"/>
  <c r="J129" i="86"/>
  <c r="J147" i="86" s="1"/>
  <c r="I129" i="86"/>
  <c r="I147" i="86" s="1"/>
  <c r="H129" i="86"/>
  <c r="H147" i="86" s="1"/>
  <c r="G129" i="86"/>
  <c r="G147" i="86" s="1"/>
  <c r="F129" i="86"/>
  <c r="AC126" i="86"/>
  <c r="AA126" i="86"/>
  <c r="S126" i="86"/>
  <c r="O126" i="86"/>
  <c r="M126" i="86"/>
  <c r="H106" i="86" s="1"/>
  <c r="X125" i="86"/>
  <c r="U125" i="86"/>
  <c r="T125" i="86"/>
  <c r="R125" i="86"/>
  <c r="J125" i="86"/>
  <c r="AM124" i="86"/>
  <c r="AN124" i="86" s="1"/>
  <c r="Y124" i="86"/>
  <c r="AD122" i="86"/>
  <c r="AE122" i="86" s="1"/>
  <c r="AF122" i="86" s="1"/>
  <c r="AG122" i="86" s="1"/>
  <c r="AH122" i="86" s="1"/>
  <c r="AI122" i="86" s="1"/>
  <c r="AJ122" i="86" s="1"/>
  <c r="AK122" i="86" s="1"/>
  <c r="AL122" i="86" s="1"/>
  <c r="AM122" i="86" s="1"/>
  <c r="AN122" i="86" s="1"/>
  <c r="AB122" i="86"/>
  <c r="Q122" i="86"/>
  <c r="P122" i="86"/>
  <c r="N122" i="86"/>
  <c r="AN111" i="86"/>
  <c r="AM111" i="86"/>
  <c r="AL111" i="86"/>
  <c r="AK111" i="86"/>
  <c r="AJ111" i="86"/>
  <c r="AI111" i="86"/>
  <c r="AH111" i="86"/>
  <c r="AG111" i="86"/>
  <c r="AF111" i="86"/>
  <c r="AE111" i="86"/>
  <c r="AD111" i="86"/>
  <c r="AC111" i="86"/>
  <c r="AB111" i="86"/>
  <c r="AA111" i="86"/>
  <c r="Z111" i="86"/>
  <c r="Y111" i="86"/>
  <c r="X111" i="86"/>
  <c r="W111" i="86"/>
  <c r="V111" i="86"/>
  <c r="U111" i="86"/>
  <c r="T111" i="86"/>
  <c r="S111" i="86"/>
  <c r="R111" i="86"/>
  <c r="Q111" i="86"/>
  <c r="P111" i="86"/>
  <c r="O111" i="86"/>
  <c r="N111" i="86"/>
  <c r="M111" i="86"/>
  <c r="L111" i="86"/>
  <c r="K111" i="86"/>
  <c r="J111" i="86"/>
  <c r="I111" i="86"/>
  <c r="H111" i="86"/>
  <c r="G111" i="86"/>
  <c r="F111" i="86"/>
  <c r="F104" i="86"/>
  <c r="H103" i="86"/>
  <c r="I103" i="86" s="1"/>
  <c r="J103" i="86" s="1"/>
  <c r="K103" i="86" s="1"/>
  <c r="L103" i="86" s="1"/>
  <c r="K98" i="86"/>
  <c r="J98" i="86"/>
  <c r="I98" i="86"/>
  <c r="H98" i="86"/>
  <c r="G98" i="86"/>
  <c r="F98" i="86"/>
  <c r="F106" i="86" s="1"/>
  <c r="E98" i="86"/>
  <c r="E106" i="86" s="1"/>
  <c r="L97" i="86"/>
  <c r="E97" i="86"/>
  <c r="M96" i="86"/>
  <c r="L96" i="86"/>
  <c r="K96" i="86"/>
  <c r="J96" i="86"/>
  <c r="I96" i="86"/>
  <c r="H96" i="86"/>
  <c r="G96" i="86"/>
  <c r="F96" i="86"/>
  <c r="E96" i="86"/>
  <c r="E104" i="86" s="1"/>
  <c r="K95" i="86"/>
  <c r="J95" i="86"/>
  <c r="I95" i="86"/>
  <c r="H95" i="86"/>
  <c r="G95" i="86"/>
  <c r="F95" i="86"/>
  <c r="F103" i="86" s="1"/>
  <c r="E95" i="86"/>
  <c r="E103" i="86" s="1"/>
  <c r="F83" i="86"/>
  <c r="E83" i="86"/>
  <c r="F81" i="86"/>
  <c r="E81" i="86"/>
  <c r="F80" i="86"/>
  <c r="E80" i="86"/>
  <c r="Q68" i="86"/>
  <c r="P68" i="86"/>
  <c r="O68" i="86"/>
  <c r="N68" i="86"/>
  <c r="M68" i="86"/>
  <c r="M98" i="86" s="1"/>
  <c r="L68" i="86"/>
  <c r="L98" i="86" s="1"/>
  <c r="V65" i="86"/>
  <c r="U65" i="86"/>
  <c r="T65" i="86"/>
  <c r="S65" i="86"/>
  <c r="R65" i="86"/>
  <c r="Q65" i="86"/>
  <c r="P65" i="86"/>
  <c r="O65" i="86"/>
  <c r="N65" i="86"/>
  <c r="M65" i="86"/>
  <c r="M97" i="86" s="1"/>
  <c r="L65" i="86"/>
  <c r="K65" i="86"/>
  <c r="K97" i="86" s="1"/>
  <c r="J65" i="86"/>
  <c r="J97" i="86" s="1"/>
  <c r="I65" i="86"/>
  <c r="I97" i="86" s="1"/>
  <c r="H65" i="86"/>
  <c r="H97" i="86" s="1"/>
  <c r="G65" i="86"/>
  <c r="G97" i="86" s="1"/>
  <c r="F65" i="86"/>
  <c r="F97" i="86" s="1"/>
  <c r="E65" i="86"/>
  <c r="E82" i="86" s="1"/>
  <c r="K63" i="86"/>
  <c r="J63" i="86"/>
  <c r="I63" i="86"/>
  <c r="H63" i="86"/>
  <c r="U60" i="86"/>
  <c r="U63" i="86" s="1"/>
  <c r="T60" i="86"/>
  <c r="T63" i="86" s="1"/>
  <c r="S60" i="86"/>
  <c r="S63" i="86" s="1"/>
  <c r="R60" i="86"/>
  <c r="R63" i="86" s="1"/>
  <c r="Q60" i="86"/>
  <c r="Q63" i="86" s="1"/>
  <c r="P60" i="86"/>
  <c r="P63" i="86" s="1"/>
  <c r="O60" i="86"/>
  <c r="O63" i="86" s="1"/>
  <c r="N60" i="86"/>
  <c r="N63" i="86" s="1"/>
  <c r="M60" i="86"/>
  <c r="M63" i="86" s="1"/>
  <c r="L60" i="86"/>
  <c r="L63" i="86" s="1"/>
  <c r="AJ55" i="86"/>
  <c r="AI55" i="86"/>
  <c r="AH55" i="86"/>
  <c r="AJ52" i="86"/>
  <c r="AI52" i="86"/>
  <c r="AH52" i="86"/>
  <c r="AG52" i="86"/>
  <c r="AF52" i="86"/>
  <c r="AE52" i="86"/>
  <c r="AD52" i="86"/>
  <c r="AC52" i="86"/>
  <c r="AB52" i="86"/>
  <c r="AA52" i="86"/>
  <c r="Z52" i="86"/>
  <c r="Y52" i="86"/>
  <c r="G36" i="86"/>
  <c r="G73" i="86" s="1"/>
  <c r="G80" i="86" s="1"/>
  <c r="AD32" i="86"/>
  <c r="AA32" i="86"/>
  <c r="Z32" i="86"/>
  <c r="X32" i="86"/>
  <c r="P32" i="86"/>
  <c r="M32" i="86"/>
  <c r="L32" i="86"/>
  <c r="J32" i="86"/>
  <c r="W31" i="86"/>
  <c r="T31" i="86"/>
  <c r="S31" i="86"/>
  <c r="Q31" i="86"/>
  <c r="I31" i="86"/>
  <c r="F31" i="86"/>
  <c r="AC29" i="86"/>
  <c r="AC141" i="86" s="1"/>
  <c r="AD141" i="86" s="1"/>
  <c r="AB29" i="86"/>
  <c r="AB141" i="86" s="1"/>
  <c r="AA29" i="86"/>
  <c r="AA141" i="86" s="1"/>
  <c r="Z29" i="86"/>
  <c r="Z141" i="86" s="1"/>
  <c r="Y29" i="86"/>
  <c r="Y141" i="86" s="1"/>
  <c r="X29" i="86"/>
  <c r="X141" i="86" s="1"/>
  <c r="W29" i="86"/>
  <c r="W141" i="86" s="1"/>
  <c r="V29" i="86"/>
  <c r="V141" i="86" s="1"/>
  <c r="U29" i="86"/>
  <c r="U141" i="86" s="1"/>
  <c r="T29" i="86"/>
  <c r="T141" i="86" s="1"/>
  <c r="S29" i="86"/>
  <c r="S141" i="86" s="1"/>
  <c r="R29" i="86"/>
  <c r="R141" i="86" s="1"/>
  <c r="Q29" i="86"/>
  <c r="Q141" i="86" s="1"/>
  <c r="P29" i="86"/>
  <c r="P141" i="86" s="1"/>
  <c r="O29" i="86"/>
  <c r="O141" i="86" s="1"/>
  <c r="N29" i="86"/>
  <c r="N141" i="86" s="1"/>
  <c r="M29" i="86"/>
  <c r="M141" i="86" s="1"/>
  <c r="L29" i="86"/>
  <c r="L141" i="86" s="1"/>
  <c r="K29" i="86"/>
  <c r="K141" i="86" s="1"/>
  <c r="J29" i="86"/>
  <c r="J141" i="86" s="1"/>
  <c r="I29" i="86"/>
  <c r="I141" i="86" s="1"/>
  <c r="H29" i="86"/>
  <c r="H141" i="86" s="1"/>
  <c r="G29" i="86"/>
  <c r="G141" i="86" s="1"/>
  <c r="F29" i="86"/>
  <c r="F141" i="86" s="1"/>
  <c r="AD28" i="86"/>
  <c r="AD140" i="86" s="1"/>
  <c r="AE140" i="86" s="1"/>
  <c r="AC28" i="86"/>
  <c r="AC140" i="86" s="1"/>
  <c r="AB28" i="86"/>
  <c r="AB140" i="86" s="1"/>
  <c r="AA28" i="86"/>
  <c r="AA140" i="86" s="1"/>
  <c r="Z28" i="86"/>
  <c r="Z140" i="86" s="1"/>
  <c r="Y28" i="86"/>
  <c r="Y140" i="86" s="1"/>
  <c r="X28" i="86"/>
  <c r="W28" i="86"/>
  <c r="W140" i="86" s="1"/>
  <c r="V28" i="86"/>
  <c r="V140" i="86" s="1"/>
  <c r="U28" i="86"/>
  <c r="U140" i="86" s="1"/>
  <c r="T28" i="86"/>
  <c r="T140" i="86" s="1"/>
  <c r="S28" i="86"/>
  <c r="S140" i="86" s="1"/>
  <c r="R28" i="86"/>
  <c r="R140" i="86" s="1"/>
  <c r="Q28" i="86"/>
  <c r="Q140" i="86" s="1"/>
  <c r="P28" i="86"/>
  <c r="P140" i="86" s="1"/>
  <c r="O28" i="86"/>
  <c r="O140" i="86" s="1"/>
  <c r="N28" i="86"/>
  <c r="N140" i="86" s="1"/>
  <c r="M28" i="86"/>
  <c r="M140" i="86" s="1"/>
  <c r="L28" i="86"/>
  <c r="L140" i="86" s="1"/>
  <c r="K28" i="86"/>
  <c r="K140" i="86" s="1"/>
  <c r="J28" i="86"/>
  <c r="I28" i="86"/>
  <c r="I140" i="86" s="1"/>
  <c r="H28" i="86"/>
  <c r="H140" i="86" s="1"/>
  <c r="G28" i="86"/>
  <c r="G140" i="86" s="1"/>
  <c r="F28" i="86"/>
  <c r="F140" i="86" s="1"/>
  <c r="AE27" i="86"/>
  <c r="AD27" i="86"/>
  <c r="AD139" i="86" s="1"/>
  <c r="AE139" i="86" s="1"/>
  <c r="AF139" i="86" s="1"/>
  <c r="AC27" i="86"/>
  <c r="AC139" i="86" s="1"/>
  <c r="AB27" i="86"/>
  <c r="AB139" i="86" s="1"/>
  <c r="AA27" i="86"/>
  <c r="AA139" i="86" s="1"/>
  <c r="Z27" i="86"/>
  <c r="Z139" i="86" s="1"/>
  <c r="Y27" i="86"/>
  <c r="X27" i="86"/>
  <c r="W27" i="86"/>
  <c r="W23" i="86" s="1"/>
  <c r="V27" i="86"/>
  <c r="V139" i="86" s="1"/>
  <c r="U27" i="86"/>
  <c r="U139" i="86" s="1"/>
  <c r="T27" i="86"/>
  <c r="T139" i="86" s="1"/>
  <c r="S27" i="86"/>
  <c r="R27" i="86"/>
  <c r="R139" i="86" s="1"/>
  <c r="Q27" i="86"/>
  <c r="Q139" i="86" s="1"/>
  <c r="P27" i="86"/>
  <c r="P139" i="86" s="1"/>
  <c r="O27" i="86"/>
  <c r="O139" i="86" s="1"/>
  <c r="N27" i="86"/>
  <c r="N139" i="86" s="1"/>
  <c r="M27" i="86"/>
  <c r="L27" i="86"/>
  <c r="K27" i="86"/>
  <c r="J27" i="86"/>
  <c r="I27" i="86"/>
  <c r="I23" i="86" s="1"/>
  <c r="H27" i="86"/>
  <c r="G27" i="86"/>
  <c r="F27" i="86"/>
  <c r="F139" i="86" s="1"/>
  <c r="AN26" i="86"/>
  <c r="AM26" i="86"/>
  <c r="AL26" i="86"/>
  <c r="AK26" i="86"/>
  <c r="AJ26" i="86"/>
  <c r="AI26" i="86"/>
  <c r="AH26" i="86"/>
  <c r="AG26" i="86"/>
  <c r="AF26" i="86"/>
  <c r="AE26" i="86"/>
  <c r="AD26" i="86"/>
  <c r="AC26" i="86"/>
  <c r="AB26" i="86"/>
  <c r="AA26" i="86"/>
  <c r="Z26" i="86"/>
  <c r="AD25" i="86"/>
  <c r="AD138" i="86" s="1"/>
  <c r="AE138" i="86" s="1"/>
  <c r="AC25" i="86"/>
  <c r="AC138" i="86" s="1"/>
  <c r="AB25" i="86"/>
  <c r="AB138" i="86" s="1"/>
  <c r="AA25" i="86"/>
  <c r="Z25" i="86"/>
  <c r="Y25" i="86"/>
  <c r="X25" i="86"/>
  <c r="X138" i="86" s="1"/>
  <c r="W25" i="86"/>
  <c r="W138" i="86" s="1"/>
  <c r="V25" i="86"/>
  <c r="V138" i="86" s="1"/>
  <c r="U25" i="86"/>
  <c r="U138" i="86" s="1"/>
  <c r="T25" i="86"/>
  <c r="T138" i="86" s="1"/>
  <c r="S25" i="86"/>
  <c r="S138" i="86" s="1"/>
  <c r="R25" i="86"/>
  <c r="R138" i="86" s="1"/>
  <c r="Q25" i="86"/>
  <c r="Q138" i="86" s="1"/>
  <c r="P25" i="86"/>
  <c r="P138" i="86" s="1"/>
  <c r="O25" i="86"/>
  <c r="O138" i="86" s="1"/>
  <c r="N25" i="86"/>
  <c r="N138" i="86" s="1"/>
  <c r="M25" i="86"/>
  <c r="L25" i="86"/>
  <c r="K25" i="86"/>
  <c r="J25" i="86"/>
  <c r="J138" i="86" s="1"/>
  <c r="I25" i="86"/>
  <c r="I138" i="86" s="1"/>
  <c r="H25" i="86"/>
  <c r="H138" i="86" s="1"/>
  <c r="G25" i="86"/>
  <c r="G138" i="86" s="1"/>
  <c r="F25" i="86"/>
  <c r="F138" i="86" s="1"/>
  <c r="AC23" i="86"/>
  <c r="V23" i="86"/>
  <c r="U23" i="86"/>
  <c r="T23" i="86"/>
  <c r="R23" i="86"/>
  <c r="O23" i="86"/>
  <c r="H23" i="86"/>
  <c r="G23" i="86"/>
  <c r="F23" i="86"/>
  <c r="AG20" i="86"/>
  <c r="AK20" i="86" s="1"/>
  <c r="AE20" i="86"/>
  <c r="AC19" i="86"/>
  <c r="AB19" i="86"/>
  <c r="AB126" i="86" s="1"/>
  <c r="AA19" i="86"/>
  <c r="Z19" i="86"/>
  <c r="Z126" i="86" s="1"/>
  <c r="Y19" i="86"/>
  <c r="Y126" i="86" s="1"/>
  <c r="X19" i="86"/>
  <c r="X126" i="86" s="1"/>
  <c r="W19" i="86"/>
  <c r="W126" i="86" s="1"/>
  <c r="V19" i="86"/>
  <c r="V126" i="86" s="1"/>
  <c r="U19" i="86"/>
  <c r="U126" i="86" s="1"/>
  <c r="T19" i="86"/>
  <c r="T126" i="86" s="1"/>
  <c r="S19" i="86"/>
  <c r="R19" i="86"/>
  <c r="R126" i="86" s="1"/>
  <c r="Q19" i="86"/>
  <c r="Q126" i="86" s="1"/>
  <c r="P19" i="86"/>
  <c r="O19" i="86"/>
  <c r="N19" i="86"/>
  <c r="M19" i="86"/>
  <c r="L19" i="86"/>
  <c r="L126" i="86" s="1"/>
  <c r="K19" i="86"/>
  <c r="K126" i="86" s="1"/>
  <c r="J19" i="86"/>
  <c r="J126" i="86" s="1"/>
  <c r="I19" i="86"/>
  <c r="I126" i="86" s="1"/>
  <c r="H19" i="86"/>
  <c r="H126" i="86" s="1"/>
  <c r="G19" i="86"/>
  <c r="F19" i="86"/>
  <c r="AD15" i="86"/>
  <c r="AD125" i="86" s="1"/>
  <c r="AE125" i="86" s="1"/>
  <c r="AF125" i="86" s="1"/>
  <c r="AG125" i="86" s="1"/>
  <c r="AH125" i="86" s="1"/>
  <c r="AI125" i="86" s="1"/>
  <c r="AJ125" i="86" s="1"/>
  <c r="AK125" i="86" s="1"/>
  <c r="AL125" i="86" s="1"/>
  <c r="AM125" i="86" s="1"/>
  <c r="AN125" i="86" s="1"/>
  <c r="AC15" i="86"/>
  <c r="AC125" i="86" s="1"/>
  <c r="AB15" i="86"/>
  <c r="AB125" i="86" s="1"/>
  <c r="AA15" i="86"/>
  <c r="AA125" i="86" s="1"/>
  <c r="Z15" i="86"/>
  <c r="Z125" i="86" s="1"/>
  <c r="Y15" i="86"/>
  <c r="Y125" i="86" s="1"/>
  <c r="X15" i="86"/>
  <c r="W15" i="86"/>
  <c r="W125" i="86" s="1"/>
  <c r="V15" i="86"/>
  <c r="V125" i="86" s="1"/>
  <c r="U15" i="86"/>
  <c r="T15" i="86"/>
  <c r="S15" i="86"/>
  <c r="S125" i="86" s="1"/>
  <c r="R15" i="86"/>
  <c r="Q15" i="86"/>
  <c r="Q125" i="86" s="1"/>
  <c r="P15" i="86"/>
  <c r="I38" i="86" s="1"/>
  <c r="O15" i="86"/>
  <c r="O125" i="86" s="1"/>
  <c r="N15" i="86"/>
  <c r="N125" i="86" s="1"/>
  <c r="H105" i="86" s="1"/>
  <c r="M15" i="86"/>
  <c r="L15" i="86"/>
  <c r="L125" i="86" s="1"/>
  <c r="K15" i="86"/>
  <c r="K125" i="86" s="1"/>
  <c r="J15" i="86"/>
  <c r="I15" i="86"/>
  <c r="I125" i="86" s="1"/>
  <c r="H15" i="86"/>
  <c r="G38" i="86" s="1"/>
  <c r="G75" i="86" s="1"/>
  <c r="G82" i="86" s="1"/>
  <c r="G15" i="86"/>
  <c r="F15" i="86"/>
  <c r="AD13" i="86"/>
  <c r="AD124" i="86" s="1"/>
  <c r="AE124" i="86" s="1"/>
  <c r="AF124" i="86" s="1"/>
  <c r="AG124" i="86" s="1"/>
  <c r="AH124" i="86" s="1"/>
  <c r="AI124" i="86" s="1"/>
  <c r="AJ124" i="86" s="1"/>
  <c r="AK124" i="86" s="1"/>
  <c r="AL124" i="86" s="1"/>
  <c r="AC13" i="86"/>
  <c r="AC32" i="86" s="1"/>
  <c r="AB13" i="86"/>
  <c r="AB124" i="86" s="1"/>
  <c r="AA13" i="86"/>
  <c r="AA124" i="86" s="1"/>
  <c r="Z13" i="86"/>
  <c r="Z124" i="86" s="1"/>
  <c r="Y13" i="86"/>
  <c r="Y32" i="86" s="1"/>
  <c r="X13" i="86"/>
  <c r="W13" i="86"/>
  <c r="V13" i="86"/>
  <c r="U13" i="86"/>
  <c r="U124" i="86" s="1"/>
  <c r="T13" i="86"/>
  <c r="S13" i="86"/>
  <c r="R13" i="86"/>
  <c r="R124" i="86" s="1"/>
  <c r="Q13" i="86"/>
  <c r="Q124" i="86" s="1"/>
  <c r="P13" i="86"/>
  <c r="P124" i="86" s="1"/>
  <c r="O13" i="86"/>
  <c r="O32" i="86" s="1"/>
  <c r="N13" i="86"/>
  <c r="N124" i="86" s="1"/>
  <c r="H104" i="86" s="1"/>
  <c r="I104" i="86" s="1"/>
  <c r="J104" i="86" s="1"/>
  <c r="K104" i="86" s="1"/>
  <c r="L104" i="86" s="1"/>
  <c r="M13" i="86"/>
  <c r="L13" i="86"/>
  <c r="K13" i="86"/>
  <c r="K32" i="86" s="1"/>
  <c r="J13" i="86"/>
  <c r="I13" i="86"/>
  <c r="H13" i="86"/>
  <c r="G13" i="86"/>
  <c r="G32" i="86" s="1"/>
  <c r="F13" i="86"/>
  <c r="F32" i="86" s="1"/>
  <c r="AD10" i="86"/>
  <c r="AE10" i="86" s="1"/>
  <c r="AC10" i="86"/>
  <c r="AB10" i="86"/>
  <c r="AB9" i="86" s="1"/>
  <c r="AA10" i="86"/>
  <c r="Z10" i="86"/>
  <c r="Z31" i="86" s="1"/>
  <c r="Y10" i="86"/>
  <c r="Y31" i="86" s="1"/>
  <c r="X10" i="86"/>
  <c r="X31" i="86" s="1"/>
  <c r="W10" i="86"/>
  <c r="W122" i="86" s="1"/>
  <c r="V10" i="86"/>
  <c r="V122" i="86" s="1"/>
  <c r="U10" i="86"/>
  <c r="U122" i="86" s="1"/>
  <c r="T10" i="86"/>
  <c r="S10" i="86"/>
  <c r="S122" i="86" s="1"/>
  <c r="R10" i="86"/>
  <c r="R122" i="86" s="1"/>
  <c r="Q10" i="86"/>
  <c r="P10" i="86"/>
  <c r="I36" i="86" s="1"/>
  <c r="O10" i="86"/>
  <c r="N10" i="86"/>
  <c r="N9" i="86" s="1"/>
  <c r="M10" i="86"/>
  <c r="L10" i="86"/>
  <c r="L31" i="86" s="1"/>
  <c r="K10" i="86"/>
  <c r="K31" i="86" s="1"/>
  <c r="J10" i="86"/>
  <c r="J31" i="86" s="1"/>
  <c r="I10" i="86"/>
  <c r="I122" i="86" s="1"/>
  <c r="H10" i="86"/>
  <c r="H122" i="86" s="1"/>
  <c r="G10" i="86"/>
  <c r="G31" i="86" s="1"/>
  <c r="F10" i="86"/>
  <c r="Z9" i="86"/>
  <c r="Y9" i="86"/>
  <c r="X9" i="86"/>
  <c r="W9" i="86"/>
  <c r="W30" i="86" s="1"/>
  <c r="V9" i="86"/>
  <c r="V30" i="86" s="1"/>
  <c r="U9" i="86"/>
  <c r="U30" i="86" s="1"/>
  <c r="T9" i="86"/>
  <c r="T30" i="86" s="1"/>
  <c r="Q9" i="86"/>
  <c r="L9" i="86"/>
  <c r="K9" i="86"/>
  <c r="J9" i="86"/>
  <c r="I9" i="86"/>
  <c r="I30" i="86" s="1"/>
  <c r="H9" i="86"/>
  <c r="H30" i="86" s="1"/>
  <c r="G9" i="86"/>
  <c r="G30" i="86" s="1"/>
  <c r="F9" i="86"/>
  <c r="F30" i="86" s="1"/>
  <c r="F3" i="85"/>
  <c r="F4" i="85"/>
  <c r="F5" i="85"/>
  <c r="F6" i="85"/>
  <c r="F7" i="85"/>
  <c r="F8" i="85"/>
  <c r="F9" i="85"/>
  <c r="F10" i="85"/>
  <c r="F11" i="85"/>
  <c r="F12" i="85"/>
  <c r="F13" i="85"/>
  <c r="F14" i="85"/>
  <c r="F15" i="85"/>
  <c r="F16" i="85"/>
  <c r="F17" i="85"/>
  <c r="F18" i="85"/>
  <c r="F19" i="85"/>
  <c r="F20" i="85"/>
  <c r="F21" i="85"/>
  <c r="F22" i="85"/>
  <c r="F23" i="85"/>
  <c r="F24" i="85"/>
  <c r="F25" i="85"/>
  <c r="F26" i="85"/>
  <c r="F2" i="85"/>
  <c r="T55" i="88" l="1"/>
  <c r="R55" i="88"/>
  <c r="Q55" i="88"/>
  <c r="S55" i="88"/>
  <c r="I74" i="88"/>
  <c r="I81" i="88" s="1"/>
  <c r="J37" i="88"/>
  <c r="Y30" i="88"/>
  <c r="I40" i="88"/>
  <c r="J36" i="88"/>
  <c r="I73" i="88"/>
  <c r="I80" i="88" s="1"/>
  <c r="G103" i="88"/>
  <c r="AI28" i="88"/>
  <c r="J153" i="88"/>
  <c r="I153" i="88"/>
  <c r="I125" i="88"/>
  <c r="H32" i="88"/>
  <c r="V32" i="88"/>
  <c r="U125" i="88"/>
  <c r="S138" i="88"/>
  <c r="AM28" i="88"/>
  <c r="R31" i="88"/>
  <c r="I149" i="88"/>
  <c r="I129" i="88"/>
  <c r="J149" i="88"/>
  <c r="L150" i="88"/>
  <c r="L129" i="88"/>
  <c r="O129" i="88"/>
  <c r="O151" i="88"/>
  <c r="AE25" i="88"/>
  <c r="AE31" i="88" s="1"/>
  <c r="AI25" i="88"/>
  <c r="O154" i="88"/>
  <c r="N154" i="88"/>
  <c r="O140" i="88"/>
  <c r="AC23" i="88"/>
  <c r="AC30" i="88" s="1"/>
  <c r="AD139" i="88"/>
  <c r="AE139" i="88" s="1"/>
  <c r="Q139" i="88"/>
  <c r="M154" i="88"/>
  <c r="V122" i="88"/>
  <c r="AH16" i="88"/>
  <c r="I122" i="88"/>
  <c r="AC126" i="88"/>
  <c r="S139" i="88"/>
  <c r="U63" i="88"/>
  <c r="L126" i="88"/>
  <c r="G148" i="88"/>
  <c r="M150" i="88"/>
  <c r="P151" i="88"/>
  <c r="L153" i="88"/>
  <c r="AD29" i="88"/>
  <c r="R151" i="88"/>
  <c r="Q151" i="88"/>
  <c r="F134" i="88"/>
  <c r="F139" i="88" s="1"/>
  <c r="AB139" i="88"/>
  <c r="R147" i="88"/>
  <c r="Q138" i="88"/>
  <c r="Q147" i="88"/>
  <c r="Q152" i="88"/>
  <c r="H76" i="88"/>
  <c r="H83" i="88" s="1"/>
  <c r="P139" i="88"/>
  <c r="G23" i="88"/>
  <c r="G30" i="88" s="1"/>
  <c r="G140" i="88"/>
  <c r="U23" i="88"/>
  <c r="U140" i="88"/>
  <c r="H148" i="88"/>
  <c r="H129" i="88"/>
  <c r="H147" i="88" s="1"/>
  <c r="I148" i="88"/>
  <c r="K129" i="88"/>
  <c r="K149" i="88"/>
  <c r="V30" i="88"/>
  <c r="H23" i="88"/>
  <c r="V138" i="88"/>
  <c r="V23" i="88"/>
  <c r="L149" i="88"/>
  <c r="O150" i="88"/>
  <c r="H134" i="88"/>
  <c r="I152" i="88" s="1"/>
  <c r="X126" i="88"/>
  <c r="J148" i="88"/>
  <c r="J129" i="88"/>
  <c r="J147" i="88" s="1"/>
  <c r="J134" i="88"/>
  <c r="X129" i="88"/>
  <c r="X134" i="88"/>
  <c r="M149" i="88"/>
  <c r="M129" i="88"/>
  <c r="Q150" i="88"/>
  <c r="P150" i="88"/>
  <c r="P129" i="88"/>
  <c r="P147" i="88" s="1"/>
  <c r="AG28" i="88"/>
  <c r="R122" i="88"/>
  <c r="R9" i="88"/>
  <c r="R30" i="88" s="1"/>
  <c r="AF141" i="88"/>
  <c r="AE29" i="88"/>
  <c r="P23" i="88"/>
  <c r="I138" i="88"/>
  <c r="L125" i="88"/>
  <c r="H38" i="88"/>
  <c r="AK20" i="88"/>
  <c r="J23" i="88"/>
  <c r="X138" i="88"/>
  <c r="X23" i="88"/>
  <c r="S122" i="88"/>
  <c r="K148" i="88"/>
  <c r="N149" i="88"/>
  <c r="R152" i="88"/>
  <c r="AA138" i="88"/>
  <c r="AK28" i="88"/>
  <c r="X31" i="88"/>
  <c r="X9" i="88"/>
  <c r="X122" i="88"/>
  <c r="W140" i="88"/>
  <c r="N9" i="88"/>
  <c r="AB9" i="88"/>
  <c r="AB30" i="88" s="1"/>
  <c r="N32" i="88"/>
  <c r="AB32" i="88"/>
  <c r="K138" i="88"/>
  <c r="Y138" i="88"/>
  <c r="K140" i="88"/>
  <c r="K23" i="88"/>
  <c r="K30" i="88" s="1"/>
  <c r="Y140" i="88"/>
  <c r="Y23" i="88"/>
  <c r="G32" i="88"/>
  <c r="E82" i="88"/>
  <c r="E105" i="88" s="1"/>
  <c r="T134" i="88"/>
  <c r="AC138" i="88"/>
  <c r="J141" i="88"/>
  <c r="K154" i="88"/>
  <c r="J154" i="88"/>
  <c r="J31" i="88"/>
  <c r="J9" i="88"/>
  <c r="J30" i="88" s="1"/>
  <c r="L31" i="88"/>
  <c r="L9" i="88"/>
  <c r="L30" i="88" s="1"/>
  <c r="H36" i="88"/>
  <c r="L122" i="88"/>
  <c r="I140" i="88"/>
  <c r="L23" i="88"/>
  <c r="L138" i="88"/>
  <c r="Z23" i="88"/>
  <c r="Z138" i="88"/>
  <c r="L141" i="88"/>
  <c r="Z141" i="88"/>
  <c r="G38" i="88"/>
  <c r="G75" i="88" s="1"/>
  <c r="G82" i="88" s="1"/>
  <c r="G105" i="88" s="1"/>
  <c r="V134" i="88"/>
  <c r="I76" i="88"/>
  <c r="I83" i="88" s="1"/>
  <c r="J39" i="88"/>
  <c r="S32" i="88"/>
  <c r="S124" i="88"/>
  <c r="P122" i="88"/>
  <c r="P124" i="88"/>
  <c r="AD124" i="88"/>
  <c r="AE124" i="88" s="1"/>
  <c r="AF124" i="88" s="1"/>
  <c r="AG124" i="88" s="1"/>
  <c r="AH124" i="88" s="1"/>
  <c r="AI124" i="88" s="1"/>
  <c r="AJ124" i="88" s="1"/>
  <c r="AK124" i="88" s="1"/>
  <c r="AL124" i="88" s="1"/>
  <c r="AM124" i="88" s="1"/>
  <c r="AN124" i="88" s="1"/>
  <c r="K32" i="88"/>
  <c r="G106" i="88"/>
  <c r="AC122" i="88"/>
  <c r="N129" i="88"/>
  <c r="N147" i="88" s="1"/>
  <c r="AB129" i="88"/>
  <c r="AB138" i="88" s="1"/>
  <c r="H153" i="88"/>
  <c r="G153" i="88"/>
  <c r="AD138" i="88"/>
  <c r="AE138" i="88" s="1"/>
  <c r="AF138" i="88" s="1"/>
  <c r="AG138" i="88" s="1"/>
  <c r="AH138" i="88" s="1"/>
  <c r="AI138" i="88" s="1"/>
  <c r="AJ138" i="88" s="1"/>
  <c r="AD23" i="88"/>
  <c r="U9" i="88"/>
  <c r="U30" i="88" s="1"/>
  <c r="Z31" i="88"/>
  <c r="Z9" i="88"/>
  <c r="Z30" i="88" s="1"/>
  <c r="Z122" i="88"/>
  <c r="H30" i="88"/>
  <c r="Q122" i="88"/>
  <c r="Q124" i="88"/>
  <c r="Q32" i="88"/>
  <c r="I38" i="88"/>
  <c r="M139" i="88"/>
  <c r="G39" i="88"/>
  <c r="G76" i="88" s="1"/>
  <c r="G83" i="88" s="1"/>
  <c r="O63" i="88"/>
  <c r="F104" i="88"/>
  <c r="G147" i="88"/>
  <c r="G138" i="88"/>
  <c r="O152" i="88"/>
  <c r="P9" i="88"/>
  <c r="P30" i="88" s="1"/>
  <c r="AD9" i="88"/>
  <c r="AD30" i="88" s="1"/>
  <c r="N23" i="88"/>
  <c r="AB23" i="88"/>
  <c r="AH28" i="88"/>
  <c r="L95" i="88"/>
  <c r="N148" i="88"/>
  <c r="AJ28" i="88"/>
  <c r="H37" i="88"/>
  <c r="I42" i="88" s="1"/>
  <c r="P125" i="88"/>
  <c r="P148" i="88"/>
  <c r="F9" i="88"/>
  <c r="F30" i="88" s="1"/>
  <c r="T9" i="88"/>
  <c r="T30" i="88" s="1"/>
  <c r="R23" i="88"/>
  <c r="AL28" i="88"/>
  <c r="Q31" i="88"/>
  <c r="F82" i="88"/>
  <c r="J105" i="88" s="1"/>
  <c r="K105" i="88" s="1"/>
  <c r="L105" i="88" s="1"/>
  <c r="G134" i="88"/>
  <c r="G139" i="88" s="1"/>
  <c r="AN28" i="88"/>
  <c r="L32" i="88"/>
  <c r="Z32" i="88"/>
  <c r="AD122" i="88"/>
  <c r="AE122" i="88" s="1"/>
  <c r="AF122" i="88" s="1"/>
  <c r="AG122" i="88" s="1"/>
  <c r="AH122" i="88" s="1"/>
  <c r="AI122" i="88" s="1"/>
  <c r="AJ122" i="88" s="1"/>
  <c r="AK122" i="88" s="1"/>
  <c r="AL122" i="88" s="1"/>
  <c r="AM122" i="88" s="1"/>
  <c r="AN122" i="88" s="1"/>
  <c r="T31" i="88"/>
  <c r="M32" i="88"/>
  <c r="AA32" i="88"/>
  <c r="G36" i="88"/>
  <c r="G73" i="88" s="1"/>
  <c r="G80" i="88" s="1"/>
  <c r="U31" i="88"/>
  <c r="K134" i="88"/>
  <c r="K152" i="88" s="1"/>
  <c r="I31" i="88"/>
  <c r="W31" i="88"/>
  <c r="P32" i="88"/>
  <c r="AD32" i="88"/>
  <c r="M134" i="88"/>
  <c r="M152" i="88" s="1"/>
  <c r="AE28" i="88"/>
  <c r="N134" i="88"/>
  <c r="AB134" i="88"/>
  <c r="AB124" i="88" s="1"/>
  <c r="AF28" i="88"/>
  <c r="R32" i="88"/>
  <c r="AF138" i="86"/>
  <c r="AE25" i="86"/>
  <c r="J38" i="86"/>
  <c r="I75" i="86"/>
  <c r="I82" i="86" s="1"/>
  <c r="G103" i="86"/>
  <c r="E105" i="86"/>
  <c r="M125" i="86"/>
  <c r="H38" i="86"/>
  <c r="M124" i="86"/>
  <c r="M9" i="86"/>
  <c r="M30" i="86" s="1"/>
  <c r="M122" i="86"/>
  <c r="M31" i="86"/>
  <c r="AA9" i="86"/>
  <c r="AA30" i="86" s="1"/>
  <c r="AA122" i="86"/>
  <c r="AA31" i="86"/>
  <c r="P126" i="86"/>
  <c r="I39" i="86"/>
  <c r="H139" i="86"/>
  <c r="N152" i="86"/>
  <c r="O9" i="86"/>
  <c r="O30" i="86" s="1"/>
  <c r="O122" i="86"/>
  <c r="O31" i="86"/>
  <c r="AC9" i="86"/>
  <c r="AC30" i="86" s="1"/>
  <c r="AC122" i="86"/>
  <c r="AC31" i="86"/>
  <c r="J140" i="86"/>
  <c r="J23" i="86"/>
  <c r="J30" i="86" s="1"/>
  <c r="X23" i="86"/>
  <c r="X30" i="86" s="1"/>
  <c r="X140" i="86"/>
  <c r="O124" i="86"/>
  <c r="O152" i="86"/>
  <c r="Y30" i="86"/>
  <c r="J36" i="86"/>
  <c r="I40" i="86"/>
  <c r="I73" i="86"/>
  <c r="I80" i="86" s="1"/>
  <c r="AF10" i="86"/>
  <c r="S32" i="86"/>
  <c r="X139" i="86"/>
  <c r="P152" i="86"/>
  <c r="T124" i="86"/>
  <c r="T32" i="86"/>
  <c r="Y139" i="86"/>
  <c r="Q30" i="86"/>
  <c r="N126" i="86"/>
  <c r="I106" i="86" s="1"/>
  <c r="J106" i="86" s="1"/>
  <c r="K106" i="86" s="1"/>
  <c r="L106" i="86" s="1"/>
  <c r="H39" i="86"/>
  <c r="K138" i="86"/>
  <c r="K23" i="86"/>
  <c r="Y138" i="86"/>
  <c r="Y23" i="86"/>
  <c r="V124" i="86"/>
  <c r="V32" i="86"/>
  <c r="L23" i="86"/>
  <c r="L30" i="86" s="1"/>
  <c r="Z23" i="86"/>
  <c r="Z30" i="86" s="1"/>
  <c r="M139" i="86"/>
  <c r="AE141" i="86"/>
  <c r="AD29" i="86"/>
  <c r="G105" i="86"/>
  <c r="G104" i="86"/>
  <c r="H32" i="86"/>
  <c r="G37" i="86"/>
  <c r="G74" i="86" s="1"/>
  <c r="G81" i="86" s="1"/>
  <c r="W124" i="86"/>
  <c r="M23" i="86"/>
  <c r="M138" i="86"/>
  <c r="AA23" i="86"/>
  <c r="AA138" i="86"/>
  <c r="AE31" i="86"/>
  <c r="L124" i="86"/>
  <c r="S23" i="86"/>
  <c r="S139" i="86"/>
  <c r="J124" i="86"/>
  <c r="AE28" i="86"/>
  <c r="AF140" i="86"/>
  <c r="X124" i="86"/>
  <c r="K30" i="86"/>
  <c r="AF27" i="86"/>
  <c r="AG139" i="86"/>
  <c r="J105" i="86"/>
  <c r="K105" i="86" s="1"/>
  <c r="L105" i="86" s="1"/>
  <c r="Q152" i="86"/>
  <c r="P9" i="86"/>
  <c r="P30" i="86" s="1"/>
  <c r="AD9" i="86"/>
  <c r="AD30" i="86" s="1"/>
  <c r="N23" i="86"/>
  <c r="N30" i="86" s="1"/>
  <c r="AB23" i="86"/>
  <c r="AB30" i="86" s="1"/>
  <c r="L95" i="86"/>
  <c r="J122" i="86"/>
  <c r="X122" i="86"/>
  <c r="S124" i="86"/>
  <c r="L138" i="86"/>
  <c r="Z138" i="86"/>
  <c r="P150" i="86"/>
  <c r="N31" i="86"/>
  <c r="AB31" i="86"/>
  <c r="U32" i="86"/>
  <c r="M95" i="86"/>
  <c r="K122" i="86"/>
  <c r="Y122" i="86"/>
  <c r="R9" i="86"/>
  <c r="R30" i="86" s="1"/>
  <c r="P23" i="86"/>
  <c r="AD23" i="86"/>
  <c r="H37" i="86"/>
  <c r="L122" i="86"/>
  <c r="Z122" i="86"/>
  <c r="P125" i="86"/>
  <c r="S9" i="86"/>
  <c r="Q23" i="86"/>
  <c r="P31" i="86"/>
  <c r="AD31" i="86"/>
  <c r="I32" i="86"/>
  <c r="W32" i="86"/>
  <c r="I37" i="86"/>
  <c r="G39" i="86"/>
  <c r="G76" i="86" s="1"/>
  <c r="G83" i="86" s="1"/>
  <c r="G106" i="86" s="1"/>
  <c r="G134" i="86"/>
  <c r="G152" i="86" s="1"/>
  <c r="W139" i="86"/>
  <c r="F82" i="86"/>
  <c r="I105" i="86" s="1"/>
  <c r="R31" i="86"/>
  <c r="H134" i="86"/>
  <c r="I134" i="86"/>
  <c r="I152" i="86" s="1"/>
  <c r="J134" i="86"/>
  <c r="U31" i="86"/>
  <c r="N32" i="86"/>
  <c r="AB32" i="86"/>
  <c r="H36" i="86"/>
  <c r="H125" i="86"/>
  <c r="K134" i="86"/>
  <c r="K139" i="86" s="1"/>
  <c r="H31" i="86"/>
  <c r="V31" i="86"/>
  <c r="L134" i="86"/>
  <c r="L139" i="86" s="1"/>
  <c r="M134" i="86"/>
  <c r="M152" i="86" s="1"/>
  <c r="Q32" i="86"/>
  <c r="R32" i="86"/>
  <c r="T53" i="88" l="1"/>
  <c r="S53" i="88"/>
  <c r="R53" i="88"/>
  <c r="Q53" i="88"/>
  <c r="T51" i="88"/>
  <c r="R51" i="88"/>
  <c r="S51" i="88"/>
  <c r="Q51" i="88"/>
  <c r="N122" i="88"/>
  <c r="H103" i="88" s="1"/>
  <c r="I103" i="88" s="1"/>
  <c r="J103" i="88" s="1"/>
  <c r="K103" i="88" s="1"/>
  <c r="L103" i="88" s="1"/>
  <c r="L152" i="88"/>
  <c r="AF25" i="88"/>
  <c r="AG141" i="88"/>
  <c r="AF29" i="88"/>
  <c r="K139" i="88"/>
  <c r="T139" i="88"/>
  <c r="T124" i="88"/>
  <c r="N30" i="88"/>
  <c r="J138" i="88"/>
  <c r="AG25" i="88"/>
  <c r="F105" i="88"/>
  <c r="I105" i="88"/>
  <c r="AH25" i="88"/>
  <c r="H122" i="88"/>
  <c r="J40" i="88"/>
  <c r="K36" i="88"/>
  <c r="J73" i="88"/>
  <c r="J80" i="88" s="1"/>
  <c r="H74" i="88"/>
  <c r="H81" i="88" s="1"/>
  <c r="H42" i="88"/>
  <c r="H43" i="88"/>
  <c r="H75" i="88"/>
  <c r="H82" i="88" s="1"/>
  <c r="J42" i="88"/>
  <c r="J74" i="88"/>
  <c r="J81" i="88" s="1"/>
  <c r="K37" i="88"/>
  <c r="H152" i="88"/>
  <c r="H124" i="88"/>
  <c r="X30" i="88"/>
  <c r="M147" i="88"/>
  <c r="M138" i="88"/>
  <c r="M122" i="88"/>
  <c r="O147" i="88"/>
  <c r="O138" i="88"/>
  <c r="O122" i="88"/>
  <c r="K147" i="88"/>
  <c r="K122" i="88"/>
  <c r="N152" i="88"/>
  <c r="N124" i="88"/>
  <c r="H104" i="88" s="1"/>
  <c r="I104" i="88" s="1"/>
  <c r="J104" i="88" s="1"/>
  <c r="K104" i="88" s="1"/>
  <c r="L104" i="88" s="1"/>
  <c r="AK138" i="88"/>
  <c r="AJ25" i="88"/>
  <c r="H40" i="88"/>
  <c r="H73" i="88"/>
  <c r="H80" i="88" s="1"/>
  <c r="M124" i="88"/>
  <c r="AF139" i="88"/>
  <c r="AE27" i="88"/>
  <c r="AE23" i="88" s="1"/>
  <c r="L147" i="88"/>
  <c r="AB122" i="88"/>
  <c r="K39" i="88"/>
  <c r="J44" i="88"/>
  <c r="J76" i="88"/>
  <c r="J83" i="88" s="1"/>
  <c r="X139" i="88"/>
  <c r="X124" i="88"/>
  <c r="H44" i="88"/>
  <c r="N138" i="88"/>
  <c r="H138" i="88"/>
  <c r="H139" i="88"/>
  <c r="AI16" i="88"/>
  <c r="G152" i="88"/>
  <c r="I43" i="88"/>
  <c r="J38" i="88"/>
  <c r="I75" i="88"/>
  <c r="I82" i="88" s="1"/>
  <c r="N139" i="88"/>
  <c r="V139" i="88"/>
  <c r="V124" i="88"/>
  <c r="J122" i="88"/>
  <c r="P138" i="88"/>
  <c r="J139" i="88"/>
  <c r="J152" i="88"/>
  <c r="J124" i="88"/>
  <c r="K124" i="88"/>
  <c r="I147" i="88"/>
  <c r="H43" i="86"/>
  <c r="H75" i="86"/>
  <c r="H82" i="86" s="1"/>
  <c r="J152" i="86"/>
  <c r="AH139" i="86"/>
  <c r="AG27" i="86"/>
  <c r="S30" i="86"/>
  <c r="G139" i="86"/>
  <c r="H40" i="86"/>
  <c r="H73" i="86"/>
  <c r="H80" i="86" s="1"/>
  <c r="F105" i="86"/>
  <c r="I76" i="86"/>
  <c r="I83" i="86" s="1"/>
  <c r="I44" i="86"/>
  <c r="J39" i="86"/>
  <c r="J40" i="86"/>
  <c r="K36" i="86"/>
  <c r="J73" i="86"/>
  <c r="J80" i="86" s="1"/>
  <c r="H152" i="86"/>
  <c r="I124" i="86"/>
  <c r="AF141" i="86"/>
  <c r="AE29" i="86"/>
  <c r="J139" i="86"/>
  <c r="J43" i="86"/>
  <c r="K38" i="86"/>
  <c r="J75" i="86"/>
  <c r="J82" i="86" s="1"/>
  <c r="K152" i="86"/>
  <c r="K124" i="86"/>
  <c r="H76" i="86"/>
  <c r="H83" i="86" s="1"/>
  <c r="H44" i="86"/>
  <c r="T51" i="86"/>
  <c r="S51" i="86"/>
  <c r="R51" i="86"/>
  <c r="Q51" i="86"/>
  <c r="L152" i="86"/>
  <c r="H74" i="86"/>
  <c r="H81" i="86" s="1"/>
  <c r="H42" i="86"/>
  <c r="AF28" i="86"/>
  <c r="AG140" i="86"/>
  <c r="I43" i="86"/>
  <c r="I74" i="86"/>
  <c r="I81" i="86" s="1"/>
  <c r="I42" i="86"/>
  <c r="J37" i="86"/>
  <c r="I139" i="86"/>
  <c r="H124" i="86"/>
  <c r="AE23" i="86"/>
  <c r="AF25" i="86"/>
  <c r="AF23" i="86" s="1"/>
  <c r="AG138" i="86"/>
  <c r="T54" i="88" l="1"/>
  <c r="S54" i="88"/>
  <c r="R54" i="88"/>
  <c r="Q54" i="88"/>
  <c r="AF31" i="88"/>
  <c r="L36" i="88"/>
  <c r="K40" i="88"/>
  <c r="K73" i="88"/>
  <c r="K80" i="88" s="1"/>
  <c r="O55" i="88"/>
  <c r="N55" i="88"/>
  <c r="M55" i="88"/>
  <c r="P55" i="88"/>
  <c r="AL138" i="88"/>
  <c r="AK25" i="88"/>
  <c r="P53" i="88"/>
  <c r="O53" i="88"/>
  <c r="N53" i="88"/>
  <c r="M53" i="88"/>
  <c r="AJ16" i="88"/>
  <c r="AG139" i="88"/>
  <c r="AF27" i="88"/>
  <c r="AF23" i="88" s="1"/>
  <c r="K74" i="88"/>
  <c r="K81" i="88" s="1"/>
  <c r="K42" i="88"/>
  <c r="L37" i="88"/>
  <c r="AG29" i="88"/>
  <c r="AH141" i="88"/>
  <c r="X51" i="88"/>
  <c r="W51" i="88"/>
  <c r="V51" i="88"/>
  <c r="U51" i="88"/>
  <c r="O51" i="88"/>
  <c r="N51" i="88"/>
  <c r="M51" i="88"/>
  <c r="P51" i="88"/>
  <c r="U53" i="88"/>
  <c r="X53" i="88"/>
  <c r="V53" i="88"/>
  <c r="W53" i="88"/>
  <c r="X55" i="88"/>
  <c r="W55" i="88"/>
  <c r="V55" i="88"/>
  <c r="U55" i="88"/>
  <c r="J43" i="88"/>
  <c r="K38" i="88"/>
  <c r="J75" i="88"/>
  <c r="J82" i="88" s="1"/>
  <c r="K76" i="88"/>
  <c r="K83" i="88" s="1"/>
  <c r="L39" i="88"/>
  <c r="K44" i="88"/>
  <c r="P54" i="88"/>
  <c r="N54" i="88"/>
  <c r="O54" i="88"/>
  <c r="M54" i="88"/>
  <c r="T53" i="86"/>
  <c r="R53" i="86"/>
  <c r="S53" i="86"/>
  <c r="Q53" i="86"/>
  <c r="T54" i="86"/>
  <c r="S54" i="86"/>
  <c r="Q54" i="86"/>
  <c r="R54" i="86"/>
  <c r="K75" i="86"/>
  <c r="K82" i="86" s="1"/>
  <c r="K43" i="86"/>
  <c r="L38" i="86"/>
  <c r="P53" i="86"/>
  <c r="O53" i="86"/>
  <c r="M53" i="86"/>
  <c r="N53" i="86"/>
  <c r="X51" i="86"/>
  <c r="W51" i="86"/>
  <c r="U51" i="86"/>
  <c r="V51" i="86"/>
  <c r="AF29" i="86"/>
  <c r="AG141" i="86"/>
  <c r="X54" i="86"/>
  <c r="V54" i="86"/>
  <c r="W54" i="86"/>
  <c r="U54" i="86"/>
  <c r="AF31" i="86"/>
  <c r="AI139" i="86"/>
  <c r="AH27" i="86"/>
  <c r="T55" i="86"/>
  <c r="S55" i="86"/>
  <c r="R55" i="86"/>
  <c r="Q55" i="86"/>
  <c r="AG25" i="86"/>
  <c r="AH138" i="86"/>
  <c r="J76" i="86"/>
  <c r="J83" i="86" s="1"/>
  <c r="K39" i="86"/>
  <c r="J44" i="86"/>
  <c r="AG28" i="86"/>
  <c r="AH140" i="86"/>
  <c r="O55" i="86"/>
  <c r="N55" i="86"/>
  <c r="M55" i="86"/>
  <c r="P55" i="86"/>
  <c r="O51" i="86"/>
  <c r="N51" i="86"/>
  <c r="M51" i="86"/>
  <c r="P51" i="86"/>
  <c r="J74" i="86"/>
  <c r="J81" i="86" s="1"/>
  <c r="K37" i="86"/>
  <c r="J42" i="86"/>
  <c r="L36" i="86"/>
  <c r="K73" i="86"/>
  <c r="K80" i="86" s="1"/>
  <c r="K40" i="86"/>
  <c r="P54" i="86"/>
  <c r="O54" i="86"/>
  <c r="N54" i="86"/>
  <c r="M54" i="86"/>
  <c r="M36" i="88" l="1"/>
  <c r="L73" i="88"/>
  <c r="L80" i="88" s="1"/>
  <c r="L40" i="88"/>
  <c r="AB55" i="88"/>
  <c r="AA55" i="88"/>
  <c r="Z55" i="88"/>
  <c r="Y55" i="88"/>
  <c r="L76" i="88"/>
  <c r="L83" i="88" s="1"/>
  <c r="L44" i="88"/>
  <c r="M39" i="88"/>
  <c r="AB51" i="88"/>
  <c r="AA51" i="88"/>
  <c r="Z51" i="88"/>
  <c r="Y51" i="88"/>
  <c r="AG27" i="88"/>
  <c r="AG23" i="88" s="1"/>
  <c r="AH139" i="88"/>
  <c r="AB53" i="88"/>
  <c r="Z53" i="88"/>
  <c r="AA53" i="88"/>
  <c r="Y53" i="88"/>
  <c r="L74" i="88"/>
  <c r="L81" i="88" s="1"/>
  <c r="L42" i="88"/>
  <c r="M37" i="88"/>
  <c r="AK16" i="88"/>
  <c r="X54" i="88"/>
  <c r="W54" i="88"/>
  <c r="V54" i="88"/>
  <c r="U54" i="88"/>
  <c r="AH29" i="88"/>
  <c r="AI141" i="88"/>
  <c r="AM138" i="88"/>
  <c r="AL25" i="88"/>
  <c r="K43" i="88"/>
  <c r="L38" i="88"/>
  <c r="K75" i="88"/>
  <c r="K82" i="88" s="1"/>
  <c r="AI140" i="86"/>
  <c r="AH28" i="86"/>
  <c r="L75" i="86"/>
  <c r="L82" i="86" s="1"/>
  <c r="L43" i="86"/>
  <c r="M38" i="86"/>
  <c r="M36" i="86"/>
  <c r="L73" i="86"/>
  <c r="L80" i="86" s="1"/>
  <c r="L40" i="86"/>
  <c r="U53" i="86"/>
  <c r="X53" i="86"/>
  <c r="W53" i="86"/>
  <c r="V53" i="86"/>
  <c r="AB51" i="86"/>
  <c r="AA51" i="86"/>
  <c r="Y51" i="86"/>
  <c r="Z51" i="86"/>
  <c r="X55" i="86"/>
  <c r="W55" i="86"/>
  <c r="U55" i="86"/>
  <c r="V55" i="86"/>
  <c r="AH141" i="86"/>
  <c r="AG29" i="86"/>
  <c r="AH25" i="86"/>
  <c r="AH23" i="86" s="1"/>
  <c r="AI138" i="86"/>
  <c r="AG23" i="86"/>
  <c r="Y54" i="86"/>
  <c r="AB54" i="86"/>
  <c r="AA54" i="86"/>
  <c r="Z54" i="86"/>
  <c r="K44" i="86"/>
  <c r="L39" i="86"/>
  <c r="K76" i="86"/>
  <c r="K83" i="86" s="1"/>
  <c r="K42" i="86"/>
  <c r="K74" i="86"/>
  <c r="K81" i="86" s="1"/>
  <c r="L37" i="86"/>
  <c r="AI27" i="86"/>
  <c r="AJ139" i="86"/>
  <c r="M76" i="88" l="1"/>
  <c r="M83" i="88" s="1"/>
  <c r="N39" i="88"/>
  <c r="N44" i="88" s="1"/>
  <c r="M44" i="88"/>
  <c r="AG55" i="88" s="1"/>
  <c r="M74" i="88"/>
  <c r="M81" i="88" s="1"/>
  <c r="N37" i="88"/>
  <c r="N42" i="88" s="1"/>
  <c r="M42" i="88"/>
  <c r="AF53" i="88"/>
  <c r="AD53" i="88"/>
  <c r="AC53" i="88"/>
  <c r="AE13" i="88"/>
  <c r="AE53" i="88"/>
  <c r="AN138" i="88"/>
  <c r="AN25" i="88" s="1"/>
  <c r="AM25" i="88"/>
  <c r="AI29" i="88"/>
  <c r="AJ141" i="88"/>
  <c r="AC55" i="88"/>
  <c r="AF55" i="88"/>
  <c r="AD55" i="88"/>
  <c r="AE55" i="88"/>
  <c r="AD19" i="88"/>
  <c r="Y54" i="88"/>
  <c r="AB54" i="88"/>
  <c r="Z54" i="88"/>
  <c r="AA54" i="88"/>
  <c r="AC51" i="88"/>
  <c r="AF51" i="88"/>
  <c r="AD51" i="88"/>
  <c r="AE51" i="88"/>
  <c r="AH27" i="88"/>
  <c r="AH23" i="88" s="1"/>
  <c r="AI139" i="88"/>
  <c r="AL16" i="88"/>
  <c r="L75" i="88"/>
  <c r="L82" i="88" s="1"/>
  <c r="M38" i="88"/>
  <c r="L43" i="88"/>
  <c r="M40" i="88"/>
  <c r="N36" i="88"/>
  <c r="N40" i="88" s="1"/>
  <c r="M73" i="88"/>
  <c r="M80" i="88" s="1"/>
  <c r="AJ138" i="86"/>
  <c r="AI25" i="86"/>
  <c r="AJ27" i="86"/>
  <c r="AK139" i="86"/>
  <c r="L74" i="86"/>
  <c r="L81" i="86" s="1"/>
  <c r="L42" i="86"/>
  <c r="M37" i="86"/>
  <c r="L76" i="86"/>
  <c r="L83" i="86" s="1"/>
  <c r="M39" i="86"/>
  <c r="L44" i="86"/>
  <c r="M73" i="86"/>
  <c r="M80" i="86" s="1"/>
  <c r="M40" i="86"/>
  <c r="N36" i="86"/>
  <c r="N40" i="86" s="1"/>
  <c r="AE54" i="86"/>
  <c r="AD54" i="86"/>
  <c r="AC54" i="86"/>
  <c r="AE17" i="86"/>
  <c r="AF54" i="86"/>
  <c r="AC51" i="86"/>
  <c r="AF51" i="86"/>
  <c r="AE51" i="86"/>
  <c r="AD51" i="86"/>
  <c r="AH29" i="86"/>
  <c r="AI141" i="86"/>
  <c r="AA53" i="86"/>
  <c r="Z53" i="86"/>
  <c r="Y53" i="86"/>
  <c r="AB53" i="86"/>
  <c r="AB55" i="86"/>
  <c r="AA55" i="86"/>
  <c r="Z55" i="86"/>
  <c r="Y55" i="86"/>
  <c r="M75" i="86"/>
  <c r="M82" i="86" s="1"/>
  <c r="M43" i="86"/>
  <c r="N38" i="86"/>
  <c r="N43" i="86" s="1"/>
  <c r="AJ140" i="86"/>
  <c r="AI28" i="86"/>
  <c r="AF54" i="88" l="1"/>
  <c r="AD54" i="88"/>
  <c r="AE17" i="88"/>
  <c r="AE54" i="88"/>
  <c r="AC54" i="88"/>
  <c r="AE32" i="88"/>
  <c r="AF13" i="88"/>
  <c r="M43" i="88"/>
  <c r="N38" i="88"/>
  <c r="N43" i="88" s="1"/>
  <c r="M75" i="88"/>
  <c r="M82" i="88" s="1"/>
  <c r="AD126" i="88"/>
  <c r="AE126" i="88" s="1"/>
  <c r="AF126" i="88" s="1"/>
  <c r="AG126" i="88" s="1"/>
  <c r="AH126" i="88" s="1"/>
  <c r="AI126" i="88" s="1"/>
  <c r="AJ126" i="88" s="1"/>
  <c r="AK126" i="88" s="1"/>
  <c r="AL126" i="88" s="1"/>
  <c r="AM126" i="88" s="1"/>
  <c r="AN126" i="88" s="1"/>
  <c r="AE19" i="88"/>
  <c r="AF19" i="88" s="1"/>
  <c r="AG19" i="88" s="1"/>
  <c r="AH19" i="88" s="1"/>
  <c r="AI19" i="88" s="1"/>
  <c r="AJ19" i="88" s="1"/>
  <c r="AK19" i="88" s="1"/>
  <c r="AL19" i="88" s="1"/>
  <c r="AM19" i="88" s="1"/>
  <c r="AN19" i="88" s="1"/>
  <c r="AI53" i="88"/>
  <c r="AH53" i="88"/>
  <c r="AG53" i="88"/>
  <c r="AJ53" i="88"/>
  <c r="AM16" i="88"/>
  <c r="AG10" i="88"/>
  <c r="AJ51" i="88"/>
  <c r="AH51" i="88"/>
  <c r="AI51" i="88"/>
  <c r="AG51" i="88"/>
  <c r="AI27" i="88"/>
  <c r="AI23" i="88" s="1"/>
  <c r="AJ139" i="88"/>
  <c r="AK141" i="88"/>
  <c r="AJ29" i="88"/>
  <c r="AF53" i="86"/>
  <c r="AE53" i="86"/>
  <c r="AC53" i="86"/>
  <c r="AD53" i="86"/>
  <c r="AE13" i="86"/>
  <c r="M76" i="86"/>
  <c r="M83" i="86" s="1"/>
  <c r="N39" i="86"/>
  <c r="N44" i="86" s="1"/>
  <c r="M44" i="86"/>
  <c r="AG55" i="86" s="1"/>
  <c r="AK27" i="86"/>
  <c r="AL139" i="86"/>
  <c r="AK140" i="86"/>
  <c r="AJ28" i="86"/>
  <c r="AI51" i="86"/>
  <c r="AH51" i="86"/>
  <c r="AG51" i="86"/>
  <c r="AJ51" i="86"/>
  <c r="AG10" i="86"/>
  <c r="AI29" i="86"/>
  <c r="AJ141" i="86"/>
  <c r="M74" i="86"/>
  <c r="M81" i="86" s="1"/>
  <c r="M42" i="86"/>
  <c r="N37" i="86"/>
  <c r="N42" i="86" s="1"/>
  <c r="AI23" i="86"/>
  <c r="AC55" i="86"/>
  <c r="AF55" i="86"/>
  <c r="AE55" i="86"/>
  <c r="AD55" i="86"/>
  <c r="AD19" i="86"/>
  <c r="AI54" i="86"/>
  <c r="AG54" i="86"/>
  <c r="AH54" i="86"/>
  <c r="AJ54" i="86"/>
  <c r="AF17" i="86"/>
  <c r="AE15" i="86"/>
  <c r="AE9" i="86" s="1"/>
  <c r="C19" i="35" s="1"/>
  <c r="AK138" i="86"/>
  <c r="AJ25" i="86"/>
  <c r="AJ23" i="86" s="1"/>
  <c r="AF32" i="88" l="1"/>
  <c r="AG13" i="88"/>
  <c r="AK139" i="88"/>
  <c r="AJ27" i="88"/>
  <c r="AJ23" i="88" s="1"/>
  <c r="AJ54" i="88"/>
  <c r="AH54" i="88"/>
  <c r="AG54" i="88"/>
  <c r="AI54" i="88"/>
  <c r="AE15" i="88"/>
  <c r="AE9" i="88" s="1"/>
  <c r="AE30" i="88" s="1"/>
  <c r="AF17" i="88"/>
  <c r="AH10" i="88"/>
  <c r="AG31" i="88"/>
  <c r="AK10" i="88"/>
  <c r="AN16" i="88"/>
  <c r="AK29" i="88"/>
  <c r="AL141" i="88"/>
  <c r="AL140" i="86"/>
  <c r="AK28" i="86"/>
  <c r="AD126" i="86"/>
  <c r="AE126" i="86" s="1"/>
  <c r="AF126" i="86" s="1"/>
  <c r="AG126" i="86" s="1"/>
  <c r="AH126" i="86" s="1"/>
  <c r="AI126" i="86" s="1"/>
  <c r="AJ126" i="86" s="1"/>
  <c r="AK126" i="86" s="1"/>
  <c r="AL126" i="86" s="1"/>
  <c r="AM126" i="86" s="1"/>
  <c r="AN126" i="86" s="1"/>
  <c r="AE19" i="86"/>
  <c r="AF19" i="86" s="1"/>
  <c r="AG19" i="86" s="1"/>
  <c r="AH19" i="86" s="1"/>
  <c r="AI19" i="86" s="1"/>
  <c r="AJ19" i="86" s="1"/>
  <c r="AK19" i="86" s="1"/>
  <c r="AL19" i="86" s="1"/>
  <c r="AM19" i="86" s="1"/>
  <c r="AN19" i="86" s="1"/>
  <c r="AG17" i="86"/>
  <c r="AF15" i="86"/>
  <c r="AI53" i="86"/>
  <c r="AH53" i="86"/>
  <c r="AG53" i="86"/>
  <c r="AJ53" i="86"/>
  <c r="AE32" i="86"/>
  <c r="AF13" i="86"/>
  <c r="AE30" i="86"/>
  <c r="AL27" i="86"/>
  <c r="AM139" i="86"/>
  <c r="AJ29" i="86"/>
  <c r="AK141" i="86"/>
  <c r="AL138" i="86"/>
  <c r="AK25" i="86"/>
  <c r="AK23" i="86" s="1"/>
  <c r="AH10" i="86"/>
  <c r="AK10" i="86"/>
  <c r="AG31" i="86"/>
  <c r="AK31" i="88" l="1"/>
  <c r="AL10" i="88"/>
  <c r="AI10" i="88"/>
  <c r="AH31" i="88"/>
  <c r="AK27" i="88"/>
  <c r="AK23" i="88" s="1"/>
  <c r="AL139" i="88"/>
  <c r="AL29" i="88"/>
  <c r="AM141" i="88"/>
  <c r="AG17" i="88"/>
  <c r="AF15" i="88"/>
  <c r="AF9" i="88" s="1"/>
  <c r="AF30" i="88" s="1"/>
  <c r="AG32" i="88"/>
  <c r="AH13" i="88"/>
  <c r="AK31" i="86"/>
  <c r="AL10" i="86"/>
  <c r="AM138" i="86"/>
  <c r="AL25" i="86"/>
  <c r="AL23" i="86" s="1"/>
  <c r="AF32" i="86"/>
  <c r="AG13" i="86"/>
  <c r="AF9" i="86"/>
  <c r="AK29" i="86"/>
  <c r="AL141" i="86"/>
  <c r="AI10" i="86"/>
  <c r="AH31" i="86"/>
  <c r="AH17" i="86"/>
  <c r="AG15" i="86"/>
  <c r="AM27" i="86"/>
  <c r="AN139" i="86"/>
  <c r="AN27" i="86" s="1"/>
  <c r="AM140" i="86"/>
  <c r="AL28" i="86"/>
  <c r="AF30" i="86" l="1"/>
  <c r="D19" i="35"/>
  <c r="AH32" i="88"/>
  <c r="AI13" i="88"/>
  <c r="AM29" i="88"/>
  <c r="AN141" i="88"/>
  <c r="AN29" i="88" s="1"/>
  <c r="AJ10" i="88"/>
  <c r="AI31" i="88"/>
  <c r="AL31" i="88"/>
  <c r="AM10" i="88"/>
  <c r="AH17" i="88"/>
  <c r="AG15" i="88"/>
  <c r="AG9" i="88" s="1"/>
  <c r="AG30" i="88" s="1"/>
  <c r="AL27" i="88"/>
  <c r="AL23" i="88" s="1"/>
  <c r="AM139" i="88"/>
  <c r="AI17" i="86"/>
  <c r="AH15" i="86"/>
  <c r="AL29" i="86"/>
  <c r="AM141" i="86"/>
  <c r="AM28" i="86"/>
  <c r="AN140" i="86"/>
  <c r="AN28" i="86" s="1"/>
  <c r="AG32" i="86"/>
  <c r="AH13" i="86"/>
  <c r="AG9" i="86"/>
  <c r="AN138" i="86"/>
  <c r="AN25" i="86" s="1"/>
  <c r="AN23" i="86" s="1"/>
  <c r="AM25" i="86"/>
  <c r="AM23" i="86" s="1"/>
  <c r="AJ10" i="86"/>
  <c r="AI31" i="86"/>
  <c r="AL31" i="86"/>
  <c r="AM10" i="86"/>
  <c r="AF12" i="67"/>
  <c r="AG12" i="67"/>
  <c r="AH12" i="67"/>
  <c r="AI12" i="67"/>
  <c r="AJ12" i="67"/>
  <c r="AE12" i="67"/>
  <c r="J2" i="35"/>
  <c r="J3" i="35"/>
  <c r="J4" i="35"/>
  <c r="J5" i="35"/>
  <c r="J6" i="35"/>
  <c r="J7" i="35"/>
  <c r="J8" i="35"/>
  <c r="J9" i="35"/>
  <c r="J10" i="35"/>
  <c r="J11" i="35"/>
  <c r="J12" i="35"/>
  <c r="J13" i="35"/>
  <c r="J14" i="35"/>
  <c r="J15" i="35"/>
  <c r="J16" i="35"/>
  <c r="J18" i="35"/>
  <c r="J23" i="35"/>
  <c r="J24" i="35"/>
  <c r="AE48" i="70"/>
  <c r="T65" i="59"/>
  <c r="H9" i="84"/>
  <c r="H8" i="84"/>
  <c r="D7" i="84"/>
  <c r="C7" i="84"/>
  <c r="B7" i="84"/>
  <c r="G72" i="83"/>
  <c r="N72" i="83"/>
  <c r="O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R72" i="83" s="1"/>
  <c r="Q70" i="83"/>
  <c r="Q72" i="83" s="1"/>
  <c r="P70" i="83"/>
  <c r="P72" i="83" s="1"/>
  <c r="O70" i="83"/>
  <c r="N70" i="83"/>
  <c r="M70" i="83"/>
  <c r="M72" i="83" s="1"/>
  <c r="L70" i="83"/>
  <c r="L72" i="83" s="1"/>
  <c r="K70" i="83"/>
  <c r="K72" i="83" s="1"/>
  <c r="J70" i="83"/>
  <c r="J72" i="83" s="1"/>
  <c r="I70" i="83"/>
  <c r="I72" i="83" s="1"/>
  <c r="H70" i="83"/>
  <c r="G70" i="83"/>
  <c r="H72" i="83" s="1"/>
  <c r="F70" i="83"/>
  <c r="F72" i="83" s="1"/>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K38" i="83" s="1"/>
  <c r="J36" i="83"/>
  <c r="J38" i="83" s="1"/>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M30" i="83" s="1"/>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W14" i="83" s="1"/>
  <c r="V16" i="83"/>
  <c r="AC15" i="83"/>
  <c r="AC14" i="83" s="1"/>
  <c r="AC63" i="83" s="1"/>
  <c r="AB15" i="83"/>
  <c r="AA15" i="83"/>
  <c r="Z15" i="83"/>
  <c r="Z14" i="83" s="1"/>
  <c r="Y15" i="83"/>
  <c r="X15" i="83"/>
  <c r="W15" i="83"/>
  <c r="V15" i="83"/>
  <c r="AN14" i="83"/>
  <c r="AM14" i="83"/>
  <c r="AL14" i="83"/>
  <c r="AK14" i="83"/>
  <c r="AJ14" i="83"/>
  <c r="AI14" i="83"/>
  <c r="AH14" i="83"/>
  <c r="AG14" i="83"/>
  <c r="AF14" i="83"/>
  <c r="AE14" i="83"/>
  <c r="AD14" i="83"/>
  <c r="AA14" i="83"/>
  <c r="U14" i="83"/>
  <c r="U63" i="83" s="1"/>
  <c r="T14" i="83"/>
  <c r="S14" i="83"/>
  <c r="R14" i="83"/>
  <c r="Q14" i="83"/>
  <c r="P14" i="83"/>
  <c r="P63" i="83" s="1"/>
  <c r="O14" i="83"/>
  <c r="O63" i="83" s="1"/>
  <c r="N14" i="83"/>
  <c r="N63" i="83" s="1"/>
  <c r="M14" i="83"/>
  <c r="L14" i="83"/>
  <c r="K14" i="83"/>
  <c r="J14" i="83"/>
  <c r="I14" i="83"/>
  <c r="H14" i="83"/>
  <c r="H63" i="83" s="1"/>
  <c r="G14" i="83"/>
  <c r="G63" i="83" s="1"/>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AG30" i="86" l="1"/>
  <c r="E19" i="35"/>
  <c r="AI17" i="88"/>
  <c r="AH15" i="88"/>
  <c r="AH9" i="88" s="1"/>
  <c r="AH30" i="88" s="1"/>
  <c r="AM27" i="88"/>
  <c r="AM23" i="88" s="1"/>
  <c r="AN139" i="88"/>
  <c r="AN27" i="88" s="1"/>
  <c r="AN23" i="88" s="1"/>
  <c r="AM31" i="88"/>
  <c r="AN10" i="88"/>
  <c r="AJ31" i="88"/>
  <c r="AJ13" i="88"/>
  <c r="AI32" i="88"/>
  <c r="AI13" i="86"/>
  <c r="AH32" i="86"/>
  <c r="AH9" i="86"/>
  <c r="AM31" i="86"/>
  <c r="AN10" i="86"/>
  <c r="AM29" i="86"/>
  <c r="AN141" i="86"/>
  <c r="AN29" i="86" s="1"/>
  <c r="AJ31" i="86"/>
  <c r="AJ17" i="86"/>
  <c r="AI15" i="86"/>
  <c r="D5" i="84"/>
  <c r="E63" i="83"/>
  <c r="E62" i="83" s="1"/>
  <c r="S63" i="83"/>
  <c r="F63" i="83"/>
  <c r="T63" i="83"/>
  <c r="E66" i="83"/>
  <c r="E31" i="83" s="1"/>
  <c r="F66" i="83"/>
  <c r="F31" i="83" s="1"/>
  <c r="S30" i="83"/>
  <c r="T30" i="83"/>
  <c r="S72" i="83"/>
  <c r="E72" i="83"/>
  <c r="S38" i="83"/>
  <c r="N30" i="83"/>
  <c r="I38" i="83"/>
  <c r="Q63" i="83"/>
  <c r="H64" i="83"/>
  <c r="F38" i="83"/>
  <c r="T38" i="83"/>
  <c r="D63" i="83"/>
  <c r="R63" i="83"/>
  <c r="E38" i="83"/>
  <c r="F40" i="83" s="1"/>
  <c r="V14" i="83"/>
  <c r="V63" i="83" s="1"/>
  <c r="AB14" i="83"/>
  <c r="AB63" i="83" s="1"/>
  <c r="Q30" i="83"/>
  <c r="O50" i="83"/>
  <c r="O26" i="83" s="1"/>
  <c r="G66" i="83"/>
  <c r="G31" i="83" s="1"/>
  <c r="L38" i="83"/>
  <c r="L40" i="83" s="1"/>
  <c r="N50" i="83"/>
  <c r="N26" i="83" s="1"/>
  <c r="N64" i="83" s="1"/>
  <c r="N62" i="83" s="1"/>
  <c r="N65" i="83" s="1"/>
  <c r="H66" i="83"/>
  <c r="E30" i="83"/>
  <c r="M38" i="83"/>
  <c r="AB50" i="83"/>
  <c r="AB26" i="83" s="1"/>
  <c r="AB64" i="83" s="1"/>
  <c r="AB62" i="83" s="1"/>
  <c r="AB65" i="83" s="1"/>
  <c r="P38" i="83"/>
  <c r="L52" i="83"/>
  <c r="Z52" i="83"/>
  <c r="I50" i="83"/>
  <c r="I26" i="83" s="1"/>
  <c r="I64" i="83" s="1"/>
  <c r="J52" i="83"/>
  <c r="O30" i="83"/>
  <c r="Q38" i="83"/>
  <c r="Q40" i="83" s="1"/>
  <c r="M52" i="83"/>
  <c r="AA52" i="83"/>
  <c r="V52" i="83"/>
  <c r="W63" i="83"/>
  <c r="N38" i="83"/>
  <c r="D66" i="83"/>
  <c r="D31" i="83" s="1"/>
  <c r="P30" i="83"/>
  <c r="D38" i="83"/>
  <c r="R38" i="83"/>
  <c r="T50" i="83"/>
  <c r="T26" i="83" s="1"/>
  <c r="T64" i="83" s="1"/>
  <c r="T62" i="83" s="1"/>
  <c r="T65" i="83" s="1"/>
  <c r="N52" i="83"/>
  <c r="AB52" i="83"/>
  <c r="X63" i="83"/>
  <c r="O38" i="83"/>
  <c r="O40" i="83" s="1"/>
  <c r="V50" i="83"/>
  <c r="V26" i="83" s="1"/>
  <c r="V64" i="83" s="1"/>
  <c r="O52" i="83"/>
  <c r="AC52" i="83"/>
  <c r="H62" i="83"/>
  <c r="R30" i="83"/>
  <c r="H38" i="83"/>
  <c r="P52" i="83"/>
  <c r="K40" i="83"/>
  <c r="X52" i="83"/>
  <c r="I63" i="83"/>
  <c r="AA63" i="83"/>
  <c r="G38" i="83"/>
  <c r="G40" i="83" s="1"/>
  <c r="AC50" i="83"/>
  <c r="AD50" i="83" s="1"/>
  <c r="AE50" i="83" s="1"/>
  <c r="Q52" i="83"/>
  <c r="J63" i="83"/>
  <c r="Y14" i="83"/>
  <c r="Y63" i="83" s="1"/>
  <c r="R52" i="83"/>
  <c r="Y52" i="83"/>
  <c r="I66" i="83"/>
  <c r="K63" i="83"/>
  <c r="Z63" i="83"/>
  <c r="R50" i="83"/>
  <c r="R26" i="83" s="1"/>
  <c r="R64" i="83" s="1"/>
  <c r="S50" i="83"/>
  <c r="S26" i="83" s="1"/>
  <c r="S64" i="83" s="1"/>
  <c r="S62" i="83" s="1"/>
  <c r="S65" i="83" s="1"/>
  <c r="W52" i="83"/>
  <c r="K52" i="83"/>
  <c r="L63" i="83"/>
  <c r="T52" i="83"/>
  <c r="M63" i="83"/>
  <c r="U52" i="83"/>
  <c r="E65" i="83"/>
  <c r="E74" i="83" s="1"/>
  <c r="E29" i="83" s="1"/>
  <c r="E33" i="83" s="1"/>
  <c r="H65" i="83"/>
  <c r="I31" i="83"/>
  <c r="O64" i="83"/>
  <c r="O62" i="83" s="1"/>
  <c r="O65" i="83" s="1"/>
  <c r="I40" i="83"/>
  <c r="J40" i="83"/>
  <c r="S52" i="83"/>
  <c r="AD69" i="83"/>
  <c r="AD71" i="83" s="1"/>
  <c r="AD70" i="83" s="1"/>
  <c r="U50" i="83"/>
  <c r="U26" i="83" s="1"/>
  <c r="U64" i="83" s="1"/>
  <c r="U62" i="83" s="1"/>
  <c r="U65" i="83" s="1"/>
  <c r="W50" i="83"/>
  <c r="W26" i="83" s="1"/>
  <c r="W64" i="83" s="1"/>
  <c r="J50" i="83"/>
  <c r="J26" i="83" s="1"/>
  <c r="J64" i="83" s="1"/>
  <c r="X50" i="83"/>
  <c r="X26" i="83" s="1"/>
  <c r="X64" i="83" s="1"/>
  <c r="K50" i="83"/>
  <c r="K26" i="83" s="1"/>
  <c r="K64" i="83" s="1"/>
  <c r="Y50" i="83"/>
  <c r="Y26" i="83" s="1"/>
  <c r="Y64" i="83" s="1"/>
  <c r="D64" i="83"/>
  <c r="D62" i="83" s="1"/>
  <c r="D65" i="83" s="1"/>
  <c r="L50" i="83"/>
  <c r="L26" i="83" s="1"/>
  <c r="L64" i="83" s="1"/>
  <c r="Z50" i="83"/>
  <c r="Z26" i="83" s="1"/>
  <c r="Z64"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AH30" i="86" l="1"/>
  <c r="F19" i="35"/>
  <c r="AK13" i="88"/>
  <c r="AJ32" i="88"/>
  <c r="AN31" i="88"/>
  <c r="AJ17" i="88"/>
  <c r="AI15" i="88"/>
  <c r="AI9" i="88" s="1"/>
  <c r="AI30" i="88" s="1"/>
  <c r="AN31" i="86"/>
  <c r="AK17" i="86"/>
  <c r="AJ15" i="86"/>
  <c r="AI32" i="86"/>
  <c r="AJ13" i="86"/>
  <c r="AI9" i="86"/>
  <c r="Z62" i="83"/>
  <c r="Z65" i="83" s="1"/>
  <c r="S40" i="83"/>
  <c r="N40" i="83"/>
  <c r="K62" i="83"/>
  <c r="K65" i="83" s="1"/>
  <c r="J66" i="83"/>
  <c r="V62" i="83"/>
  <c r="V65" i="83" s="1"/>
  <c r="I62" i="83"/>
  <c r="I65" i="83" s="1"/>
  <c r="I74" i="83" s="1"/>
  <c r="I29" i="83" s="1"/>
  <c r="W68" i="83"/>
  <c r="W67" i="83" s="1"/>
  <c r="R62" i="83"/>
  <c r="R65" i="83" s="1"/>
  <c r="V68" i="83"/>
  <c r="V67" i="83" s="1"/>
  <c r="Q62" i="83"/>
  <c r="Q65" i="83" s="1"/>
  <c r="H31" i="83"/>
  <c r="H33" i="83" s="1"/>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I33" i="83"/>
  <c r="AF50" i="83"/>
  <c r="AE26" i="83"/>
  <c r="J31" i="83"/>
  <c r="K66" i="83"/>
  <c r="AI30" i="86" l="1"/>
  <c r="G19" i="35"/>
  <c r="AK17" i="88"/>
  <c r="AJ15" i="88"/>
  <c r="AJ9" i="88" s="1"/>
  <c r="AJ30" i="88" s="1"/>
  <c r="AL13" i="88"/>
  <c r="AK32" i="88"/>
  <c r="AK13" i="86"/>
  <c r="AJ32" i="86"/>
  <c r="AJ9" i="86"/>
  <c r="AL17" i="86"/>
  <c r="AK15" i="86"/>
  <c r="X68" i="83"/>
  <c r="J33" i="83"/>
  <c r="AF69" i="83"/>
  <c r="AF71" i="83" s="1"/>
  <c r="AF70" i="83" s="1"/>
  <c r="L92" i="83"/>
  <c r="X67" i="83"/>
  <c r="Y68" i="83"/>
  <c r="K31" i="83"/>
  <c r="L66" i="83"/>
  <c r="AE64" i="83"/>
  <c r="AG50" i="83"/>
  <c r="AF26" i="83"/>
  <c r="K74" i="83"/>
  <c r="K29" i="83" s="1"/>
  <c r="AJ30" i="86" l="1"/>
  <c r="H19" i="35"/>
  <c r="AL32" i="88"/>
  <c r="AM13" i="88"/>
  <c r="AL17" i="88"/>
  <c r="AK15" i="88"/>
  <c r="AK9" i="88" s="1"/>
  <c r="AK30" i="88" s="1"/>
  <c r="AM17" i="86"/>
  <c r="AL15" i="86"/>
  <c r="AL13" i="86"/>
  <c r="AK32" i="86"/>
  <c r="AK9" i="86"/>
  <c r="AG69" i="83"/>
  <c r="AG71" i="83" s="1"/>
  <c r="AG70" i="83" s="1"/>
  <c r="AG26" i="83"/>
  <c r="AH50" i="83"/>
  <c r="L31" i="83"/>
  <c r="M66" i="83"/>
  <c r="L74" i="83"/>
  <c r="L29" i="83" s="1"/>
  <c r="K33" i="83"/>
  <c r="Y67" i="83"/>
  <c r="Z68" i="83"/>
  <c r="AF64" i="83"/>
  <c r="L93" i="83"/>
  <c r="L95" i="83"/>
  <c r="AK30" i="86" l="1"/>
  <c r="I19" i="35"/>
  <c r="AN13" i="88"/>
  <c r="AM32" i="88"/>
  <c r="AM17" i="88"/>
  <c r="AL15" i="88"/>
  <c r="AL9" i="88" s="1"/>
  <c r="AL30" i="88" s="1"/>
  <c r="AM13" i="86"/>
  <c r="AL32" i="86"/>
  <c r="AL9" i="86"/>
  <c r="AN17" i="86"/>
  <c r="AN15" i="86" s="1"/>
  <c r="AM15" i="86"/>
  <c r="AH69" i="83"/>
  <c r="AH71" i="83" s="1"/>
  <c r="AH70" i="83" s="1"/>
  <c r="L33" i="83"/>
  <c r="M31" i="83"/>
  <c r="N66" i="83"/>
  <c r="M74" i="83"/>
  <c r="M29" i="83" s="1"/>
  <c r="AH26" i="83"/>
  <c r="AI50" i="83"/>
  <c r="AG64" i="83"/>
  <c r="Z67" i="83"/>
  <c r="AA68" i="83"/>
  <c r="AL30" i="86" l="1"/>
  <c r="J19" i="35"/>
  <c r="AN17" i="88"/>
  <c r="AN15" i="88" s="1"/>
  <c r="AM15" i="88"/>
  <c r="AM9" i="88" s="1"/>
  <c r="AM30" i="88" s="1"/>
  <c r="AN32" i="88"/>
  <c r="AN9" i="88"/>
  <c r="AN30" i="88" s="1"/>
  <c r="AM32" i="86"/>
  <c r="AN13" i="86"/>
  <c r="AM9" i="86"/>
  <c r="AM30" i="86" s="1"/>
  <c r="AI69" i="83"/>
  <c r="AI71" i="83" s="1"/>
  <c r="AI70" i="83"/>
  <c r="M92" i="83"/>
  <c r="AH64" i="83"/>
  <c r="M33" i="83"/>
  <c r="AI26" i="83"/>
  <c r="AJ50" i="83"/>
  <c r="N31" i="83"/>
  <c r="O66" i="83"/>
  <c r="N74" i="83"/>
  <c r="N29" i="83" s="1"/>
  <c r="AA67" i="83"/>
  <c r="AB68" i="83"/>
  <c r="AN32" i="86" l="1"/>
  <c r="AN9" i="86"/>
  <c r="AN30" i="86" s="1"/>
  <c r="AC68" i="83"/>
  <c r="AB67" i="83"/>
  <c r="AI64" i="83"/>
  <c r="N33" i="83"/>
  <c r="O31" i="83"/>
  <c r="P66" i="83"/>
  <c r="O74" i="83"/>
  <c r="O29" i="83" s="1"/>
  <c r="AJ26" i="83"/>
  <c r="AK50" i="83"/>
  <c r="M93" i="83"/>
  <c r="M95" i="83"/>
  <c r="AJ69" i="83"/>
  <c r="AJ71" i="83" s="1"/>
  <c r="AJ70" i="83" s="1"/>
  <c r="AK69" i="83" l="1"/>
  <c r="AK71" i="83" s="1"/>
  <c r="AK70" i="83" s="1"/>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B3" i="84" s="1"/>
  <c r="AD33" i="83" l="1"/>
  <c r="B4" i="84" s="1"/>
  <c r="AD34" i="83"/>
  <c r="B6" i="84" s="1"/>
  <c r="AF74" i="83"/>
  <c r="AE29" i="83"/>
  <c r="AE12" i="83" s="1"/>
  <c r="C3" i="84" s="1"/>
  <c r="AE33" i="83"/>
  <c r="C4" i="84" s="1"/>
  <c r="AG66" i="83"/>
  <c r="AF31" i="83"/>
  <c r="D4" i="84" l="1"/>
  <c r="D3" i="84"/>
  <c r="B10" i="84"/>
  <c r="B8" i="84"/>
  <c r="B9" i="84" s="1"/>
  <c r="B11" i="84"/>
  <c r="AE34" i="83"/>
  <c r="C6" i="84" s="1"/>
  <c r="AG31" i="83"/>
  <c r="AH66" i="83"/>
  <c r="AF29" i="83"/>
  <c r="AF12" i="83" s="1"/>
  <c r="AG74" i="83"/>
  <c r="C10" i="84" l="1"/>
  <c r="C11" i="84" s="1"/>
  <c r="D6" i="84"/>
  <c r="C8" i="84"/>
  <c r="C9" i="84" s="1"/>
  <c r="AF34" i="83"/>
  <c r="AG29" i="83"/>
  <c r="AG12" i="83" s="1"/>
  <c r="AH74" i="83"/>
  <c r="AH31" i="83"/>
  <c r="AI66" i="83"/>
  <c r="AG33" i="83"/>
  <c r="AF33" i="83"/>
  <c r="D10" i="84" l="1"/>
  <c r="D11" i="84" s="1"/>
  <c r="D8" i="84"/>
  <c r="D9" i="84" s="1"/>
  <c r="AG34" i="83"/>
  <c r="AI74" i="83"/>
  <c r="AH29" i="83"/>
  <c r="AH12" i="83" s="1"/>
  <c r="AI31" i="83"/>
  <c r="AJ66" i="83"/>
  <c r="AH34" i="83" l="1"/>
  <c r="AJ31" i="83"/>
  <c r="AK66" i="83"/>
  <c r="AJ74" i="83"/>
  <c r="AI29" i="83"/>
  <c r="AI12" i="83" s="1"/>
  <c r="AH33" i="83"/>
  <c r="AI33" i="83" l="1"/>
  <c r="AI34" i="83"/>
  <c r="AK74" i="83"/>
  <c r="AJ29" i="83"/>
  <c r="AJ12" i="83" s="1"/>
  <c r="AK31" i="83"/>
  <c r="AL66" i="83"/>
  <c r="AJ33" i="83" l="1"/>
  <c r="AJ34" i="83"/>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E33" i="82" s="1"/>
  <c r="D12" i="82"/>
  <c r="D33" i="82" s="1"/>
  <c r="W21" i="67"/>
  <c r="Y21" i="67"/>
  <c r="Z21" i="67"/>
  <c r="AA21" i="67"/>
  <c r="AH21" i="67"/>
  <c r="W12" i="67"/>
  <c r="Z12" i="67"/>
  <c r="U21" i="67"/>
  <c r="AD72" i="59"/>
  <c r="AD12" i="59"/>
  <c r="AL32" i="80"/>
  <c r="AL33" i="80"/>
  <c r="AD13" i="30"/>
  <c r="AD12" i="30" s="1"/>
  <c r="AD46" i="30"/>
  <c r="AD12" i="70"/>
  <c r="AE12" i="70"/>
  <c r="AM93" i="80" s="1"/>
  <c r="AL93" i="80"/>
  <c r="AI93" i="80"/>
  <c r="AJ93" i="80"/>
  <c r="AK93" i="80"/>
  <c r="AL88" i="80"/>
  <c r="AI88" i="80"/>
  <c r="AM34" i="80"/>
  <c r="AD63" i="59"/>
  <c r="AE14" i="59"/>
  <c r="AD16" i="59"/>
  <c r="AD37" i="59"/>
  <c r="S33" i="82" l="1"/>
  <c r="J33" i="82"/>
  <c r="K33" i="82"/>
  <c r="L33" i="82"/>
  <c r="N33" i="82"/>
  <c r="O33" i="82"/>
  <c r="P33" i="82"/>
  <c r="M33" i="82"/>
  <c r="Q33" i="82"/>
  <c r="R33" i="82"/>
  <c r="G33" i="82"/>
  <c r="U33" i="82"/>
  <c r="F33" i="82"/>
  <c r="T33" i="82"/>
  <c r="H33" i="82"/>
  <c r="I33" i="82"/>
  <c r="J65" i="82"/>
  <c r="K5"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E69" i="82" s="1"/>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33" i="82" s="1"/>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23" i="70"/>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F25" i="55" s="1"/>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X33" i="82" l="1"/>
  <c r="Z33" i="82"/>
  <c r="E64" i="82"/>
  <c r="E67" i="82" s="1"/>
  <c r="E30" i="82" s="1"/>
  <c r="E4" i="84"/>
  <c r="Y33" i="82"/>
  <c r="V33" i="82"/>
  <c r="AC33" i="82"/>
  <c r="W33" i="82"/>
  <c r="AB33" i="82"/>
  <c r="AA33" i="82"/>
  <c r="E89" i="55"/>
  <c r="G97" i="55"/>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8" i="82"/>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AE94" i="26"/>
  <c r="K46" i="30"/>
  <c r="O12" i="49"/>
  <c r="O28" i="49" s="1"/>
  <c r="O29" i="49" s="1"/>
  <c r="AC12" i="49"/>
  <c r="D45" i="75"/>
  <c r="D46" i="75" s="1"/>
  <c r="D38" i="59"/>
  <c r="D39" i="59" s="1"/>
  <c r="Q56" i="59"/>
  <c r="O32" i="38"/>
  <c r="Q32" i="38" s="1"/>
  <c r="S33" i="38"/>
  <c r="E45" i="75"/>
  <c r="E46" i="75" s="1"/>
  <c r="E38" i="59"/>
  <c r="E39" i="59" s="1"/>
  <c r="R54" i="59"/>
  <c r="R51" i="59"/>
  <c r="R26" i="59" s="1"/>
  <c r="AE56" i="70"/>
  <c r="P45" i="75"/>
  <c r="P38" i="59"/>
  <c r="P39" i="59" s="1"/>
  <c r="AD38" i="59"/>
  <c r="AM13" i="33"/>
  <c r="AL13" i="33"/>
  <c r="AK13" i="33"/>
  <c r="AJ13" i="33"/>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L56" i="38"/>
  <c r="L55" i="38"/>
  <c r="N48" i="38" s="1"/>
  <c r="L22" i="75"/>
  <c r="L36" i="75"/>
  <c r="E17" i="59"/>
  <c r="S17" i="59"/>
  <c r="G17" i="59"/>
  <c r="U17" i="59"/>
  <c r="E131" i="75"/>
  <c r="E132" i="75" s="1"/>
  <c r="P17" i="75"/>
  <c r="E134" i="75"/>
  <c r="H17" i="59"/>
  <c r="V17" i="59"/>
  <c r="G30" i="59"/>
  <c r="AF71" i="59"/>
  <c r="AF73" i="59" s="1"/>
  <c r="AF72" i="59" s="1"/>
  <c r="AD78" i="70"/>
  <c r="AJ79" i="70"/>
  <c r="AJ49" i="70"/>
  <c r="H28" i="49"/>
  <c r="H29" i="49" s="1"/>
  <c r="P51" i="59"/>
  <c r="P26" i="59" s="1"/>
  <c r="AD51" i="59"/>
  <c r="Q51" i="59"/>
  <c r="Q26" i="59" s="1"/>
  <c r="AC71" i="59"/>
  <c r="AC73" i="59" s="1"/>
  <c r="L94" i="59"/>
  <c r="L95" i="59" s="1"/>
  <c r="M43" i="78"/>
  <c r="N43" i="78" s="1"/>
  <c r="L43" i="78"/>
  <c r="M16" i="38"/>
  <c r="N16" i="38" s="1"/>
  <c r="K52" i="78"/>
  <c r="F131" i="75"/>
  <c r="F132" i="75" s="1"/>
  <c r="F134" i="75"/>
  <c r="T17" i="75"/>
  <c r="E22" i="33"/>
  <c r="L17" i="59"/>
  <c r="Z17" i="59"/>
  <c r="S51" i="59"/>
  <c r="S26" i="59" s="1"/>
  <c r="Q54" i="59"/>
  <c r="AB13" i="33"/>
  <c r="F22" i="33"/>
  <c r="C25" i="33"/>
  <c r="M17" i="59"/>
  <c r="AA17" i="59"/>
  <c r="AE55" i="70"/>
  <c r="AF55" i="70" s="1"/>
  <c r="AG55" i="70" s="1"/>
  <c r="AH55" i="70" s="1"/>
  <c r="AI55" i="70" s="1"/>
  <c r="AJ55" i="70" s="1"/>
  <c r="AK55" i="70" s="1"/>
  <c r="AL55" i="70" s="1"/>
  <c r="AM55" i="70" s="1"/>
  <c r="AN55" i="70" s="1"/>
  <c r="G22" i="33"/>
  <c r="D25" i="33"/>
  <c r="Y77" i="70"/>
  <c r="Z46" i="70"/>
  <c r="AM77" i="70"/>
  <c r="AE78" i="70"/>
  <c r="AF48" i="70"/>
  <c r="W79" i="70"/>
  <c r="AK79" i="70"/>
  <c r="AK49" i="70"/>
  <c r="Y105" i="75"/>
  <c r="Y104" i="75"/>
  <c r="Y106" i="75" s="1"/>
  <c r="I65" i="38"/>
  <c r="M36" i="75"/>
  <c r="M22" i="75"/>
  <c r="M56" i="38"/>
  <c r="M55" i="38"/>
  <c r="Y46" i="70"/>
  <c r="U5" i="21"/>
  <c r="AE24" i="59" s="1"/>
  <c r="C15" i="35" s="1"/>
  <c r="D17" i="55" s="1"/>
  <c r="T5" i="21"/>
  <c r="AD24" i="59" s="1"/>
  <c r="R5" i="21"/>
  <c r="S5" i="21"/>
  <c r="M35" i="78"/>
  <c r="N35" i="78" s="1"/>
  <c r="L16" i="38"/>
  <c r="AC46" i="70"/>
  <c r="AD77" i="70"/>
  <c r="AC77" i="70"/>
  <c r="U78" i="70"/>
  <c r="V78" i="70"/>
  <c r="AI78" i="70"/>
  <c r="AJ48" i="70"/>
  <c r="AI48" i="70"/>
  <c r="AJ78" i="70"/>
  <c r="N17" i="38"/>
  <c r="Q42" i="38"/>
  <c r="M48" i="38"/>
  <c r="K56" i="38"/>
  <c r="L41" i="78"/>
  <c r="L52" i="78" s="1"/>
  <c r="W57" i="70"/>
  <c r="X57" i="70" s="1"/>
  <c r="Y57" i="70" s="1"/>
  <c r="Z57" i="70" s="1"/>
  <c r="AA57" i="70" s="1"/>
  <c r="AB57" i="70" s="1"/>
  <c r="AC57" i="70" s="1"/>
  <c r="AD57" i="70" s="1"/>
  <c r="AE57" i="70" s="1"/>
  <c r="AF57" i="70" s="1"/>
  <c r="AG57" i="70" s="1"/>
  <c r="AH57" i="70" s="1"/>
  <c r="AI57" i="70" s="1"/>
  <c r="AJ57" i="70" s="1"/>
  <c r="L17" i="38"/>
  <c r="S18" i="38"/>
  <c r="R18" i="75"/>
  <c r="Q18" i="75"/>
  <c r="V40" i="75"/>
  <c r="I191" i="65"/>
  <c r="E101" i="75"/>
  <c r="E39" i="75" s="1"/>
  <c r="Q44" i="38"/>
  <c r="F101" i="75"/>
  <c r="F39" i="75" s="1"/>
  <c r="I34" i="75"/>
  <c r="I99" i="75" s="1"/>
  <c r="I24" i="75"/>
  <c r="I28" i="75" s="1"/>
  <c r="G101" i="75"/>
  <c r="G39" i="75" s="1"/>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AD64" i="82" l="1"/>
  <c r="AD67" i="82" s="1"/>
  <c r="D75" i="55"/>
  <c r="AM30" i="80"/>
  <c r="L85" i="82"/>
  <c r="L86" i="82" s="1"/>
  <c r="AF71" i="82"/>
  <c r="AF69" i="82" s="1"/>
  <c r="AF68" i="82" s="1"/>
  <c r="AE18" i="82"/>
  <c r="F7" i="84" s="1"/>
  <c r="G7" i="84" s="1"/>
  <c r="I7" i="84" s="1"/>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M41" i="80"/>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I67" i="38"/>
  <c r="O48" i="38"/>
  <c r="AJ51" i="70"/>
  <c r="AJ16" i="70"/>
  <c r="AJ25" i="70" s="1"/>
  <c r="H4" i="71" s="1"/>
  <c r="I30" i="55"/>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AE14" i="70"/>
  <c r="AE24" i="70" s="1"/>
  <c r="C3" i="71" s="1"/>
  <c r="D29" i="55"/>
  <c r="AI14" i="20"/>
  <c r="I36" i="20"/>
  <c r="E65" i="59"/>
  <c r="E64" i="59" s="1"/>
  <c r="O48" i="75"/>
  <c r="G27" i="75"/>
  <c r="G26" i="75" s="1"/>
  <c r="G29" i="75" s="1"/>
  <c r="G98" i="75"/>
  <c r="G97" i="75" s="1"/>
  <c r="G100" i="75" s="1"/>
  <c r="G109" i="75" s="1"/>
  <c r="G37" i="75" s="1"/>
  <c r="G41" i="75" s="1"/>
  <c r="AE56" i="20"/>
  <c r="C3" i="35"/>
  <c r="D5" i="55" s="1"/>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D24" i="55"/>
  <c r="AK56" i="20"/>
  <c r="I3" i="35"/>
  <c r="J5" i="55" s="1"/>
  <c r="H20" i="20"/>
  <c r="H36" i="20"/>
  <c r="D98" i="75"/>
  <c r="D97" i="75" s="1"/>
  <c r="D100" i="75" s="1"/>
  <c r="D109" i="75" s="1"/>
  <c r="D37" i="75" s="1"/>
  <c r="D27" i="75"/>
  <c r="D26" i="75" s="1"/>
  <c r="D29" i="75" s="1"/>
  <c r="AD74" i="30"/>
  <c r="U20" i="30"/>
  <c r="M47" i="21"/>
  <c r="W83" i="26" s="1"/>
  <c r="Q28" i="75"/>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R41" i="59"/>
  <c r="W56" i="20"/>
  <c r="P9" i="50"/>
  <c r="AH56" i="20"/>
  <c r="F3" i="35"/>
  <c r="G5" i="55" s="1"/>
  <c r="E48" i="75"/>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S15" i="21"/>
  <c r="AC36" i="26"/>
  <c r="AC33" i="26" s="1"/>
  <c r="P41" i="38"/>
  <c r="R41" i="38" s="1"/>
  <c r="T42" i="38"/>
  <c r="R34" i="75"/>
  <c r="R24" i="75"/>
  <c r="F41" i="75"/>
  <c r="AJ14" i="70"/>
  <c r="AJ24" i="70" s="1"/>
  <c r="H3" i="71" s="1"/>
  <c r="I29" i="55"/>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AE51" i="59"/>
  <c r="AD26" i="59"/>
  <c r="R48" i="75"/>
  <c r="AC46" i="30"/>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C17" i="49"/>
  <c r="C18" i="49" s="1"/>
  <c r="AJ56" i="20"/>
  <c r="H3" i="35"/>
  <c r="I5" i="55" s="1"/>
  <c r="G3" i="35"/>
  <c r="H5" i="55" s="1"/>
  <c r="AI56" i="20"/>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G75" i="21"/>
  <c r="AB32" i="75"/>
  <c r="AB24" i="59"/>
  <c r="L97" i="59"/>
  <c r="AF12" i="49"/>
  <c r="S20" i="25"/>
  <c r="S14" i="59" s="1"/>
  <c r="S65" i="59" s="1"/>
  <c r="T16" i="26"/>
  <c r="T77" i="26" s="1"/>
  <c r="P14" i="75"/>
  <c r="P14" i="59"/>
  <c r="P65" i="59" s="1"/>
  <c r="AC32" i="75"/>
  <c r="AC24" i="59"/>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W40" i="75"/>
  <c r="W31" i="59"/>
  <c r="AD66" i="59"/>
  <c r="W4" i="50"/>
  <c r="T14" i="75"/>
  <c r="T14" i="59"/>
  <c r="O20" i="25"/>
  <c r="O14" i="75" s="1"/>
  <c r="H65" i="59"/>
  <c r="H64" i="59" s="1"/>
  <c r="AG71" i="82" l="1"/>
  <c r="AG69" i="82" s="1"/>
  <c r="AG68" i="82" s="1"/>
  <c r="AF18" i="82"/>
  <c r="L88" i="82"/>
  <c r="AF66" i="82"/>
  <c r="AD30" i="82"/>
  <c r="AE67" i="82"/>
  <c r="AF67" i="82" s="1"/>
  <c r="AG67" i="82" s="1"/>
  <c r="AH67" i="82" s="1"/>
  <c r="AI67" i="82" s="1"/>
  <c r="AJ67" i="82" s="1"/>
  <c r="AK67" i="82" s="1"/>
  <c r="AL67" i="82" s="1"/>
  <c r="AM67" i="82" s="1"/>
  <c r="AN67" i="82" s="1"/>
  <c r="D10" i="55"/>
  <c r="AM36" i="80"/>
  <c r="H67" i="59"/>
  <c r="H76" i="59" s="1"/>
  <c r="H29" i="59" s="1"/>
  <c r="H33" i="59" s="1"/>
  <c r="G67" i="59"/>
  <c r="G76" i="59" s="1"/>
  <c r="G29" i="59" s="1"/>
  <c r="G33" i="59" s="1"/>
  <c r="E76" i="59"/>
  <c r="E29" i="59" s="1"/>
  <c r="E33" i="59" s="1"/>
  <c r="E67" i="59"/>
  <c r="V70" i="59"/>
  <c r="V69" i="59" s="1"/>
  <c r="W70" i="59"/>
  <c r="U70" i="59"/>
  <c r="U69" i="59" s="1"/>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G87" i="21"/>
  <c r="D69" i="55"/>
  <c r="D102" i="55"/>
  <c r="G6" i="50"/>
  <c r="N46" i="30"/>
  <c r="U33" i="26"/>
  <c r="U13" i="26"/>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AD82" i="30"/>
  <c r="N6" i="50"/>
  <c r="U46" i="30"/>
  <c r="AD83" i="30" s="1"/>
  <c r="D22" i="55"/>
  <c r="K28" i="21"/>
  <c r="U28" i="21"/>
  <c r="AE81" i="26" s="1"/>
  <c r="M76" i="26"/>
  <c r="M27" i="26"/>
  <c r="N28" i="26"/>
  <c r="M15" i="26"/>
  <c r="AB13" i="26"/>
  <c r="AB20" i="26" s="1"/>
  <c r="AB78" i="26" s="1"/>
  <c r="P42" i="38"/>
  <c r="R42" i="38" s="1"/>
  <c r="T43" i="38"/>
  <c r="G69" i="55"/>
  <c r="G102" i="55"/>
  <c r="Z38" i="75"/>
  <c r="U33" i="75"/>
  <c r="U38" i="75" s="1"/>
  <c r="U23" i="75"/>
  <c r="U28" i="75" s="1"/>
  <c r="U25" i="59"/>
  <c r="U30" i="59" s="1"/>
  <c r="N5" i="50" s="1"/>
  <c r="M99" i="75"/>
  <c r="I69" i="38"/>
  <c r="I66" i="38"/>
  <c r="L26" i="75"/>
  <c r="L29" i="75" s="1"/>
  <c r="E22" i="55"/>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E24" i="55"/>
  <c r="F4" i="50"/>
  <c r="M66" i="59"/>
  <c r="P6" i="50"/>
  <c r="W46" i="30"/>
  <c r="J127" i="55"/>
  <c r="J95" i="55"/>
  <c r="M28" i="21"/>
  <c r="E69" i="55"/>
  <c r="E102" i="55"/>
  <c r="AF51" i="59"/>
  <c r="AE26" i="59"/>
  <c r="O99" i="75"/>
  <c r="D25" i="21"/>
  <c r="AA15" i="30"/>
  <c r="AA13" i="30"/>
  <c r="AA12" i="30" s="1"/>
  <c r="Q97" i="75"/>
  <c r="Q100" i="75" s="1"/>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F25" i="21"/>
  <c r="AA13" i="26"/>
  <c r="AA20" i="26" s="1"/>
  <c r="AA78" i="26" s="1"/>
  <c r="AA73" i="26" s="1"/>
  <c r="AA33" i="26"/>
  <c r="H25" i="21"/>
  <c r="AO36" i="26"/>
  <c r="AP14" i="26" s="1"/>
  <c r="J25" i="21"/>
  <c r="T36" i="30"/>
  <c r="M14" i="59"/>
  <c r="M65" i="59" s="1"/>
  <c r="L48" i="75"/>
  <c r="Q4" i="50"/>
  <c r="X66" i="59"/>
  <c r="E78" i="55"/>
  <c r="E111" i="55"/>
  <c r="AE17" i="20"/>
  <c r="AE15" i="20"/>
  <c r="AE18" i="20" s="1"/>
  <c r="I102" i="55"/>
  <c r="I69" i="55"/>
  <c r="D105" i="55"/>
  <c r="D72" i="55"/>
  <c r="I4" i="50"/>
  <c r="P66" i="59"/>
  <c r="P64" i="59" s="1"/>
  <c r="P67" i="59" s="1"/>
  <c r="Y33" i="26"/>
  <c r="Y13" i="26"/>
  <c r="L4" i="50"/>
  <c r="S66" i="59"/>
  <c r="S64" i="59" s="1"/>
  <c r="S67" i="59" s="1"/>
  <c r="V16" i="75"/>
  <c r="V14" i="75" s="1"/>
  <c r="V16" i="59"/>
  <c r="V14" i="59" s="1"/>
  <c r="V65" i="59" s="1"/>
  <c r="W21" i="25"/>
  <c r="P99" i="75"/>
  <c r="D87" i="21"/>
  <c r="F126" i="55"/>
  <c r="F94" i="55"/>
  <c r="E103" i="55"/>
  <c r="E70" i="55"/>
  <c r="AO17" i="26"/>
  <c r="L25" i="21"/>
  <c r="X13" i="30"/>
  <c r="X12" i="30" s="1"/>
  <c r="X15" i="30"/>
  <c r="AE30" i="82" l="1"/>
  <c r="AG18" i="82"/>
  <c r="AG66" i="82"/>
  <c r="AH71" i="82"/>
  <c r="AH69" i="82" s="1"/>
  <c r="AH68" i="82" s="1"/>
  <c r="AH18" i="82" s="1"/>
  <c r="AD32" i="82"/>
  <c r="AD34" i="82"/>
  <c r="AD35" i="82" s="1"/>
  <c r="E6" i="84"/>
  <c r="AE34" i="82"/>
  <c r="F6" i="84"/>
  <c r="AE12" i="82"/>
  <c r="AE33" i="82" s="1"/>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U43" i="30"/>
  <c r="AD80" i="30" s="1"/>
  <c r="K26" i="21"/>
  <c r="AI10" i="33"/>
  <c r="AH17" i="59"/>
  <c r="F12" i="35"/>
  <c r="G14" i="55" s="1"/>
  <c r="E105" i="55"/>
  <c r="E72" i="55"/>
  <c r="X14" i="74"/>
  <c r="X13" i="74" s="1"/>
  <c r="X11" i="74" s="1"/>
  <c r="X19" i="74" s="1"/>
  <c r="Y12" i="74"/>
  <c r="W14" i="75"/>
  <c r="W16" i="59"/>
  <c r="W14" i="59" s="1"/>
  <c r="W65" i="59" s="1"/>
  <c r="X21" i="25"/>
  <c r="E119" i="55"/>
  <c r="E86" i="55"/>
  <c r="AJ20" i="70"/>
  <c r="AJ27" i="70" s="1"/>
  <c r="H6" i="71" s="1"/>
  <c r="I32" i="55"/>
  <c r="Z13" i="30"/>
  <c r="Z12" i="30" s="1"/>
  <c r="Z15" i="30"/>
  <c r="AJ17" i="30"/>
  <c r="AI13" i="30"/>
  <c r="S36" i="38"/>
  <c r="O36" i="38" s="1"/>
  <c r="O35" i="38"/>
  <c r="Q35" i="38" s="1"/>
  <c r="P4" i="50"/>
  <c r="W66" i="59"/>
  <c r="V27" i="75"/>
  <c r="V26" i="75" s="1"/>
  <c r="V29" i="75" s="1"/>
  <c r="V98" i="75"/>
  <c r="V97" i="75" s="1"/>
  <c r="V100" i="75" s="1"/>
  <c r="V42" i="75"/>
  <c r="E74" i="55"/>
  <c r="E107" i="55"/>
  <c r="I76" i="59"/>
  <c r="I29" i="59" s="1"/>
  <c r="I39" i="75"/>
  <c r="I41" i="75" s="1"/>
  <c r="J101" i="75"/>
  <c r="AH15" i="25"/>
  <c r="AH14" i="25" s="1"/>
  <c r="AH11" i="25" s="1"/>
  <c r="AH20" i="25" s="1"/>
  <c r="AI13" i="25"/>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O4" i="50"/>
  <c r="V66" i="59"/>
  <c r="V64" i="59" s="1"/>
  <c r="V67" i="59" s="1"/>
  <c r="AD57" i="20"/>
  <c r="AD58" i="20" s="1"/>
  <c r="W2" i="50"/>
  <c r="P97" i="75"/>
  <c r="P100" i="75" s="1"/>
  <c r="T30" i="59"/>
  <c r="M5" i="50" s="1"/>
  <c r="T66" i="59"/>
  <c r="T64" i="59" s="1"/>
  <c r="T67" i="59" s="1"/>
  <c r="J22" i="33"/>
  <c r="Y81" i="26"/>
  <c r="Y20" i="26"/>
  <c r="Y78" i="26" s="1"/>
  <c r="J96" i="55"/>
  <c r="J128" i="55"/>
  <c r="U99" i="75"/>
  <c r="U97" i="75" s="1"/>
  <c r="U100" i="75" s="1"/>
  <c r="N19" i="38"/>
  <c r="N46" i="38" s="1"/>
  <c r="N47" i="38" s="1"/>
  <c r="L46" i="38"/>
  <c r="L47" i="38" s="1"/>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AH12" i="30"/>
  <c r="AG11" i="30"/>
  <c r="AG46" i="30" s="1"/>
  <c r="E6" i="35" s="1"/>
  <c r="F8" i="55" s="1"/>
  <c r="AB104" i="75"/>
  <c r="AB106" i="75" s="1"/>
  <c r="AB105" i="75" s="1"/>
  <c r="F24" i="55"/>
  <c r="F78" i="55"/>
  <c r="F111" i="55"/>
  <c r="M25" i="21"/>
  <c r="E10" i="84" l="1"/>
  <c r="E11" i="84" s="1"/>
  <c r="K6" i="84"/>
  <c r="E8" i="84"/>
  <c r="E9" i="84" s="1"/>
  <c r="D13" i="55"/>
  <c r="AM35" i="80"/>
  <c r="AF32" i="82"/>
  <c r="AF34" i="82"/>
  <c r="F3" i="84"/>
  <c r="L6" i="84"/>
  <c r="F10" i="84"/>
  <c r="G6" i="84"/>
  <c r="F8" i="84"/>
  <c r="AJ71" i="82"/>
  <c r="AJ69" i="82" s="1"/>
  <c r="AJ68" i="82" s="1"/>
  <c r="AI18" i="82"/>
  <c r="AG30" i="82"/>
  <c r="AI66" i="82"/>
  <c r="M85" i="82"/>
  <c r="M86"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D76" i="55"/>
  <c r="D109" i="55"/>
  <c r="K68" i="59"/>
  <c r="K32" i="59" s="1"/>
  <c r="J76" i="59"/>
  <c r="J29" i="59" s="1"/>
  <c r="Y73" i="26"/>
  <c r="T45" i="38"/>
  <c r="P45" i="38" s="1"/>
  <c r="P44" i="38"/>
  <c r="R44" i="38" s="1"/>
  <c r="AG39" i="59"/>
  <c r="D18" i="35"/>
  <c r="E20" i="55" s="1"/>
  <c r="F22" i="55"/>
  <c r="I129" i="55"/>
  <c r="I97" i="55"/>
  <c r="J129" i="55"/>
  <c r="J97" i="55"/>
  <c r="I4" i="35"/>
  <c r="J6" i="55" s="1"/>
  <c r="AL14" i="20"/>
  <c r="G24" i="55"/>
  <c r="Q43" i="30"/>
  <c r="G26" i="21"/>
  <c r="I70" i="55"/>
  <c r="I103" i="55"/>
  <c r="AA36" i="20"/>
  <c r="AA20" i="20"/>
  <c r="Z85" i="75"/>
  <c r="Y24" i="75"/>
  <c r="Y28" i="75" s="1"/>
  <c r="Y26" i="75" s="1"/>
  <c r="Y34" i="75"/>
  <c r="Y99" i="75" s="1"/>
  <c r="AH51" i="59"/>
  <c r="AG26" i="59"/>
  <c r="AG66" i="59" s="1"/>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W64" i="59"/>
  <c r="W67" i="59" s="1"/>
  <c r="AJ10" i="33"/>
  <c r="AI17" i="59"/>
  <c r="G12" i="35"/>
  <c r="H14" i="55" s="1"/>
  <c r="E47" i="26"/>
  <c r="E43" i="26" s="1"/>
  <c r="D43" i="26"/>
  <c r="AF78" i="26"/>
  <c r="AF73" i="26" s="1"/>
  <c r="AF11" i="26"/>
  <c r="AG20" i="26"/>
  <c r="AK17" i="30"/>
  <c r="AJ13" i="30"/>
  <c r="G22" i="55" l="1"/>
  <c r="AJ18" i="82"/>
  <c r="F4" i="84"/>
  <c r="AE35" i="82"/>
  <c r="AG32" i="82"/>
  <c r="AG34" i="82"/>
  <c r="G10" i="84"/>
  <c r="I6" i="84"/>
  <c r="I8" i="84" s="1"/>
  <c r="G8" i="84"/>
  <c r="G4" i="84"/>
  <c r="F11" i="84"/>
  <c r="L4" i="84"/>
  <c r="F9" i="84"/>
  <c r="G3" i="84"/>
  <c r="L3" i="84"/>
  <c r="D84" i="55"/>
  <c r="AJ66" i="82"/>
  <c r="AK71" i="82"/>
  <c r="AK69" i="82" s="1"/>
  <c r="AK6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M40" i="80"/>
  <c r="N36" i="20"/>
  <c r="N20" i="20"/>
  <c r="AH20" i="26"/>
  <c r="AG78" i="26"/>
  <c r="AG73" i="26" s="1"/>
  <c r="AG11" i="26"/>
  <c r="D101" i="55"/>
  <c r="D68" i="55"/>
  <c r="AD104" i="75"/>
  <c r="AD106" i="75" s="1"/>
  <c r="AD105" i="75" s="1"/>
  <c r="Z11" i="74"/>
  <c r="Z19" i="74" s="1"/>
  <c r="AA12" i="74"/>
  <c r="Z14" i="74"/>
  <c r="Z13" i="74" s="1"/>
  <c r="AH17" i="20"/>
  <c r="AH15" i="20"/>
  <c r="AH18" i="20" s="1"/>
  <c r="X102" i="75"/>
  <c r="Y103" i="75"/>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X14" i="59"/>
  <c r="X65" i="59" s="1"/>
  <c r="X64" i="59" s="1"/>
  <c r="X67" i="59" s="1"/>
  <c r="AA85" i="75"/>
  <c r="Z34" i="75"/>
  <c r="Z99" i="75" s="1"/>
  <c r="Z24" i="75"/>
  <c r="G88" i="55"/>
  <c r="G121" i="55"/>
  <c r="R45" i="38"/>
  <c r="R46" i="38" s="1"/>
  <c r="R47" i="38" s="1"/>
  <c r="P46" i="38"/>
  <c r="P47" i="38" s="1"/>
  <c r="M95" i="59"/>
  <c r="M97" i="59"/>
  <c r="AH39" i="59"/>
  <c r="E18" i="35"/>
  <c r="F20" i="55" s="1"/>
  <c r="H111" i="55"/>
  <c r="H78" i="55"/>
  <c r="X14" i="75"/>
  <c r="AJ15" i="25"/>
  <c r="AJ14" i="25" s="1"/>
  <c r="AJ11" i="25"/>
  <c r="AJ20" i="25" s="1"/>
  <c r="AK13" i="25"/>
  <c r="H24" i="55"/>
  <c r="Y57" i="20"/>
  <c r="Y58" i="20" s="1"/>
  <c r="R2" i="50"/>
  <c r="AB20" i="20"/>
  <c r="AB36" i="20"/>
  <c r="AI14" i="59"/>
  <c r="G8" i="35"/>
  <c r="H10" i="55" s="1"/>
  <c r="AM14" i="20"/>
  <c r="G86" i="55"/>
  <c r="G119" i="55"/>
  <c r="G72" i="55"/>
  <c r="G105" i="55"/>
  <c r="AL17" i="30"/>
  <c r="AK13" i="30"/>
  <c r="AJ17" i="59"/>
  <c r="AK10" i="33"/>
  <c r="H12" i="35"/>
  <c r="I14" i="55" s="1"/>
  <c r="J70" i="55"/>
  <c r="J103" i="55"/>
  <c r="L68" i="59"/>
  <c r="L32" i="59" s="1"/>
  <c r="K76" i="59"/>
  <c r="K29" i="59" s="1"/>
  <c r="AJ12" i="30"/>
  <c r="AI11" i="30"/>
  <c r="AI46" i="30" s="1"/>
  <c r="G6" i="35" s="1"/>
  <c r="H8" i="55" s="1"/>
  <c r="H22" i="55" l="1"/>
  <c r="AK18" i="82"/>
  <c r="G11" i="84"/>
  <c r="I4" i="84"/>
  <c r="AH32" i="82"/>
  <c r="AH34" i="82"/>
  <c r="I3" i="84"/>
  <c r="I9" i="84" s="1"/>
  <c r="G9" i="84"/>
  <c r="AK66" i="82"/>
  <c r="AL71" i="82"/>
  <c r="AL69" i="82" s="1"/>
  <c r="AL6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H74" i="55"/>
  <c r="H107" i="55"/>
  <c r="Q15" i="26"/>
  <c r="Q20" i="26" s="1"/>
  <c r="Q78" i="26" s="1"/>
  <c r="Q76" i="26"/>
  <c r="Q73" i="26" s="1"/>
  <c r="R28" i="26"/>
  <c r="Q27" i="26"/>
  <c r="L39" i="75"/>
  <c r="M101" i="75"/>
  <c r="L109" i="75"/>
  <c r="L37" i="75" s="1"/>
  <c r="K41" i="75"/>
  <c r="Z28" i="75"/>
  <c r="Z26" i="75" s="1"/>
  <c r="AB12" i="74"/>
  <c r="AA14" i="74"/>
  <c r="AA13" i="74" s="1"/>
  <c r="AA11" i="74" s="1"/>
  <c r="AA19" i="74" s="1"/>
  <c r="AN14" i="20"/>
  <c r="I111" i="55"/>
  <c r="I78" i="55"/>
  <c r="AA69" i="59"/>
  <c r="AB70" i="59"/>
  <c r="AK17" i="59"/>
  <c r="AL10" i="33"/>
  <c r="I12" i="35"/>
  <c r="J14" i="55" s="1"/>
  <c r="Z103" i="75"/>
  <c r="Y102" i="75"/>
  <c r="H72" i="55"/>
  <c r="H105" i="55"/>
  <c r="I24" i="55"/>
  <c r="E2" i="35"/>
  <c r="F4" i="55" s="1"/>
  <c r="AG57" i="20"/>
  <c r="AG58" i="20" s="1"/>
  <c r="AI39" i="59"/>
  <c r="F18" i="35"/>
  <c r="G20" i="55" s="1"/>
  <c r="F117" i="55"/>
  <c r="F84" i="55"/>
  <c r="Y20" i="20"/>
  <c r="Y36" i="20"/>
  <c r="Y14" i="59"/>
  <c r="Y65" i="59" s="1"/>
  <c r="Y64" i="59" s="1"/>
  <c r="Y67" i="59" s="1"/>
  <c r="H88" i="55"/>
  <c r="H121" i="55"/>
  <c r="AI26" i="59"/>
  <c r="AI66" i="59" s="1"/>
  <c r="AJ51" i="59"/>
  <c r="D23" i="55" l="1"/>
  <c r="AL18" i="82"/>
  <c r="AI32" i="82"/>
  <c r="AI34" i="82"/>
  <c r="AL66" i="82"/>
  <c r="AM71" i="82"/>
  <c r="AM69" i="82" s="1"/>
  <c r="AM6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J24" i="55"/>
  <c r="AC12" i="74"/>
  <c r="AB14" i="74"/>
  <c r="AB13" i="74" s="1"/>
  <c r="AB11" i="74" s="1"/>
  <c r="AB19" i="74" s="1"/>
  <c r="AH57" i="20"/>
  <c r="AH58" i="20" s="1"/>
  <c r="F2" i="35"/>
  <c r="G4" i="55" s="1"/>
  <c r="L41" i="75"/>
  <c r="I22" i="55"/>
  <c r="AA28" i="75"/>
  <c r="AA26" i="75" s="1"/>
  <c r="AC70" i="59"/>
  <c r="AB69" i="59"/>
  <c r="N68" i="59"/>
  <c r="N32" i="59" s="1"/>
  <c r="M76" i="59"/>
  <c r="M29" i="59" s="1"/>
  <c r="Q57" i="20"/>
  <c r="Q58" i="20" s="1"/>
  <c r="J2" i="50"/>
  <c r="L33" i="59"/>
  <c r="E3" i="50" s="1"/>
  <c r="AK14" i="59"/>
  <c r="I8" i="35"/>
  <c r="J10" i="55" s="1"/>
  <c r="AC85" i="75"/>
  <c r="AB34" i="75"/>
  <c r="AB99" i="75" s="1"/>
  <c r="AB24" i="75"/>
  <c r="I72" i="55"/>
  <c r="I105" i="55"/>
  <c r="AJ17" i="20"/>
  <c r="AJ15" i="20"/>
  <c r="AJ18" i="20" s="1"/>
  <c r="G117" i="55"/>
  <c r="G84" i="55"/>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D21" i="55"/>
  <c r="M39" i="75"/>
  <c r="N101" i="75"/>
  <c r="M109" i="75"/>
  <c r="M37" i="75" s="1"/>
  <c r="R15" i="26"/>
  <c r="S28" i="26"/>
  <c r="R27" i="26"/>
  <c r="R76" i="26"/>
  <c r="P57" i="20"/>
  <c r="P58" i="20" s="1"/>
  <c r="I2" i="50"/>
  <c r="AN17" i="30"/>
  <c r="AN13" i="30" s="1"/>
  <c r="AM13" i="30"/>
  <c r="AI78" i="26"/>
  <c r="AI73" i="26" s="1"/>
  <c r="AI11" i="26"/>
  <c r="AJ20" i="26"/>
  <c r="O20" i="20"/>
  <c r="O36" i="20"/>
  <c r="D87" i="55" l="1"/>
  <c r="D120" i="55"/>
  <c r="E23" i="55"/>
  <c r="AM18" i="82"/>
  <c r="AJ32" i="82"/>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M17" i="59"/>
  <c r="AN10" i="33"/>
  <c r="AN17" i="59" s="1"/>
  <c r="E21" i="55"/>
  <c r="AA102" i="75"/>
  <c r="AB103" i="75"/>
  <c r="P20" i="20"/>
  <c r="P36" i="20"/>
  <c r="H117" i="55"/>
  <c r="H84" i="55"/>
  <c r="J72" i="55"/>
  <c r="J105" i="55"/>
  <c r="R73" i="26"/>
  <c r="O68" i="59"/>
  <c r="O32" i="59" s="1"/>
  <c r="N76" i="59"/>
  <c r="N29" i="59" s="1"/>
  <c r="AK39" i="59"/>
  <c r="H18" i="35"/>
  <c r="I20" i="55" s="1"/>
  <c r="F21" i="55"/>
  <c r="J74" i="55"/>
  <c r="J107" i="55"/>
  <c r="AM12" i="30"/>
  <c r="AL11" i="30"/>
  <c r="AL46" i="30" s="1"/>
  <c r="G101" i="55"/>
  <c r="G68" i="55"/>
  <c r="AB28" i="75"/>
  <c r="AB26" i="75" s="1"/>
  <c r="AD70" i="59"/>
  <c r="AC69" i="59"/>
  <c r="S76" i="26"/>
  <c r="S27" i="26"/>
  <c r="S15" i="26"/>
  <c r="S20" i="26" s="1"/>
  <c r="S78" i="26" s="1"/>
  <c r="T28" i="26"/>
  <c r="AN13" i="25"/>
  <c r="AM11" i="25"/>
  <c r="AM20" i="25" s="1"/>
  <c r="AM14" i="59" s="1"/>
  <c r="AM15" i="25"/>
  <c r="AM14" i="25" s="1"/>
  <c r="J22" i="55"/>
  <c r="R20" i="26"/>
  <c r="R78" i="26" s="1"/>
  <c r="AK17" i="20"/>
  <c r="AK15" i="20"/>
  <c r="AK18" i="20" s="1"/>
  <c r="E87" i="55" l="1"/>
  <c r="E120" i="55"/>
  <c r="F23" i="55"/>
  <c r="AK32" i="82"/>
  <c r="AK34" i="82"/>
  <c r="AN66" i="82"/>
  <c r="AN18" i="82"/>
  <c r="AL30" i="82"/>
  <c r="N86" i="82"/>
  <c r="N88" i="82"/>
  <c r="AL26" i="49"/>
  <c r="AL28" i="49" s="1"/>
  <c r="I11" i="35"/>
  <c r="J13" i="55" s="1"/>
  <c r="AK38" i="59"/>
  <c r="I77" i="55"/>
  <c r="I110" i="55"/>
  <c r="AJ29" i="49"/>
  <c r="H10" i="35"/>
  <c r="I12" i="55" s="1"/>
  <c r="AJ10" i="26"/>
  <c r="AJ9" i="26" s="1"/>
  <c r="H109" i="55"/>
  <c r="H76" i="55"/>
  <c r="G21" i="55"/>
  <c r="F85" i="55"/>
  <c r="F118" i="55"/>
  <c r="O39" i="75"/>
  <c r="P101" i="75"/>
  <c r="O109" i="75"/>
  <c r="O37" i="75" s="1"/>
  <c r="AL26" i="59"/>
  <c r="AM51" i="59"/>
  <c r="AN15" i="25"/>
  <c r="AN14" i="25" s="1"/>
  <c r="AN11" i="25"/>
  <c r="AN20" i="25" s="1"/>
  <c r="AN14" i="59" s="1"/>
  <c r="I84" i="55"/>
  <c r="I117" i="55"/>
  <c r="N41" i="75"/>
  <c r="E85" i="55"/>
  <c r="E118" i="55"/>
  <c r="AL17" i="20"/>
  <c r="AL15" i="20"/>
  <c r="AL18" i="20" s="1"/>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S73" i="26"/>
  <c r="N33" i="59"/>
  <c r="G3" i="50" s="1"/>
  <c r="AE70" i="59"/>
  <c r="AD69" i="59"/>
  <c r="N97" i="59"/>
  <c r="N95" i="59"/>
  <c r="AL39" i="59"/>
  <c r="AM39" i="59" s="1"/>
  <c r="AN39" i="59" s="1"/>
  <c r="I18" i="35"/>
  <c r="J20" i="55" s="1"/>
  <c r="AL20" i="26"/>
  <c r="AK78" i="26"/>
  <c r="AK73" i="26" s="1"/>
  <c r="AK11" i="26"/>
  <c r="J86" i="55"/>
  <c r="J119" i="55"/>
  <c r="AB102" i="75"/>
  <c r="AC103" i="75"/>
  <c r="R57" i="20"/>
  <c r="R58" i="20" s="1"/>
  <c r="K2" i="50"/>
  <c r="H101" i="55"/>
  <c r="H68" i="55"/>
  <c r="F120" i="55" l="1"/>
  <c r="F87" i="55"/>
  <c r="G23" i="55"/>
  <c r="AL32" i="82"/>
  <c r="AL34" i="82"/>
  <c r="AN30" i="82"/>
  <c r="AN32" i="82" s="1"/>
  <c r="AM30" i="82"/>
  <c r="AM32" i="82" s="1"/>
  <c r="I76" i="55"/>
  <c r="I109" i="55"/>
  <c r="J77" i="55"/>
  <c r="J110" i="55"/>
  <c r="AM26" i="49"/>
  <c r="AM28" i="49" s="1"/>
  <c r="AL38" i="59"/>
  <c r="I10" i="35"/>
  <c r="J12" i="55" s="1"/>
  <c r="AK10" i="26"/>
  <c r="AK9" i="26" s="1"/>
  <c r="AK29" i="49"/>
  <c r="H21" i="55"/>
  <c r="V28" i="26"/>
  <c r="U27" i="26"/>
  <c r="U76" i="26"/>
  <c r="U73" i="26" s="1"/>
  <c r="U15" i="26"/>
  <c r="U20" i="26" s="1"/>
  <c r="U78" i="26" s="1"/>
  <c r="AK57" i="20"/>
  <c r="AK58" i="20" s="1"/>
  <c r="I2" i="35"/>
  <c r="J4" i="55" s="1"/>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F70" i="59"/>
  <c r="AE69" i="59"/>
  <c r="O33" i="59"/>
  <c r="H3" i="50" s="1"/>
  <c r="S57" i="20"/>
  <c r="S58" i="20" s="1"/>
  <c r="L2" i="50"/>
  <c r="AL66" i="59"/>
  <c r="Q101" i="75"/>
  <c r="P39" i="75"/>
  <c r="P109" i="75"/>
  <c r="P37" i="75" s="1"/>
  <c r="G120" i="55" l="1"/>
  <c r="G87" i="55"/>
  <c r="H23" i="55"/>
  <c r="AN18" i="20"/>
  <c r="P33" i="59"/>
  <c r="I3" i="50" s="1"/>
  <c r="AM38" i="59"/>
  <c r="AN26" i="49"/>
  <c r="AN28" i="49" s="1"/>
  <c r="AL10" i="26"/>
  <c r="AL29" i="49"/>
  <c r="J109" i="55"/>
  <c r="J76" i="55"/>
  <c r="AL9" i="26"/>
  <c r="I21" i="55"/>
  <c r="J101" i="55"/>
  <c r="J68" i="55"/>
  <c r="T57" i="20"/>
  <c r="T58" i="20" s="1"/>
  <c r="M2" i="50"/>
  <c r="AG70" i="59"/>
  <c r="AF69" i="59"/>
  <c r="AM78" i="26"/>
  <c r="AM73" i="26" s="1"/>
  <c r="AM57" i="20" s="1"/>
  <c r="AM58" i="20" s="1"/>
  <c r="AN20" i="26"/>
  <c r="AM11" i="26"/>
  <c r="AE103" i="75"/>
  <c r="AD102" i="75"/>
  <c r="U57" i="20"/>
  <c r="U58" i="20" s="1"/>
  <c r="N2" i="50"/>
  <c r="R68" i="59"/>
  <c r="R32" i="59" s="1"/>
  <c r="Q76" i="59"/>
  <c r="Q29" i="59" s="1"/>
  <c r="S20" i="20"/>
  <c r="S36" i="20"/>
  <c r="V76" i="26"/>
  <c r="V27" i="26"/>
  <c r="W28" i="26"/>
  <c r="V15" i="26"/>
  <c r="V20" i="26" s="1"/>
  <c r="V78" i="26" s="1"/>
  <c r="P41" i="75"/>
  <c r="AM66" i="59"/>
  <c r="H118" i="55"/>
  <c r="H85" i="55"/>
  <c r="R101" i="75"/>
  <c r="Q39" i="75"/>
  <c r="Q41" i="75" s="1"/>
  <c r="Q109" i="75"/>
  <c r="Q37" i="75" s="1"/>
  <c r="H87" i="55" l="1"/>
  <c r="H120" i="55"/>
  <c r="I23" i="55"/>
  <c r="AN10" i="26"/>
  <c r="AN38" i="59"/>
  <c r="AM10" i="26"/>
  <c r="AM9" i="26" s="1"/>
  <c r="AM29" i="49"/>
  <c r="S101" i="75"/>
  <c r="R39" i="75"/>
  <c r="R41" i="75" s="1"/>
  <c r="R109" i="75"/>
  <c r="R37" i="75" s="1"/>
  <c r="AE102" i="75"/>
  <c r="AF103" i="75"/>
  <c r="AF102" i="75" s="1"/>
  <c r="AN78" i="26"/>
  <c r="AN73" i="26" s="1"/>
  <c r="AN57" i="20" s="1"/>
  <c r="AN58" i="20" s="1"/>
  <c r="AN11" i="26"/>
  <c r="AN9" i="26" s="1"/>
  <c r="AH70" i="59"/>
  <c r="AG69" i="59"/>
  <c r="Q33" i="59"/>
  <c r="J3" i="50" s="1"/>
  <c r="T36" i="20"/>
  <c r="T20" i="20"/>
  <c r="U20" i="20"/>
  <c r="U36" i="20"/>
  <c r="I118" i="55"/>
  <c r="I85" i="55"/>
  <c r="S68" i="59"/>
  <c r="S32" i="59" s="1"/>
  <c r="R76" i="59"/>
  <c r="R29" i="59" s="1"/>
  <c r="W76" i="26"/>
  <c r="X28" i="26"/>
  <c r="W27" i="26"/>
  <c r="W15" i="26"/>
  <c r="W20" i="26" s="1"/>
  <c r="W78" i="26" s="1"/>
  <c r="V73" i="26"/>
  <c r="I87" i="55" l="1"/>
  <c r="I120" i="55"/>
  <c r="J23" i="55"/>
  <c r="R33" i="59"/>
  <c r="K3" i="50" s="1"/>
  <c r="AN29" i="49"/>
  <c r="T68" i="59"/>
  <c r="T32" i="59" s="1"/>
  <c r="S76" i="59"/>
  <c r="S29" i="59" s="1"/>
  <c r="AI70" i="59"/>
  <c r="AH69" i="59"/>
  <c r="W73" i="26"/>
  <c r="X76" i="26"/>
  <c r="X27" i="26"/>
  <c r="AO27" i="26" s="1"/>
  <c r="X15" i="26"/>
  <c r="AO28" i="26"/>
  <c r="AP15" i="26" s="1"/>
  <c r="J21" i="55"/>
  <c r="V57" i="20"/>
  <c r="V58" i="20" s="1"/>
  <c r="O2" i="50"/>
  <c r="T101" i="75"/>
  <c r="S39" i="75"/>
  <c r="S109" i="75"/>
  <c r="S37" i="75" s="1"/>
  <c r="J120" i="55" l="1"/>
  <c r="J87" i="55"/>
  <c r="J118" i="55"/>
  <c r="J85" i="55"/>
  <c r="X20" i="26"/>
  <c r="X78" i="26" s="1"/>
  <c r="AO15" i="26"/>
  <c r="X73" i="26"/>
  <c r="W57" i="20"/>
  <c r="W58" i="20" s="1"/>
  <c r="P2" i="50"/>
  <c r="S41" i="75"/>
  <c r="E135" i="75"/>
  <c r="U101" i="75"/>
  <c r="T39" i="75"/>
  <c r="T109" i="75"/>
  <c r="T37" i="75" s="1"/>
  <c r="AJ70" i="59"/>
  <c r="AI69" i="59"/>
  <c r="V20" i="20"/>
  <c r="V36" i="20"/>
  <c r="S33" i="59"/>
  <c r="L3" i="50" s="1"/>
  <c r="U68" i="59"/>
  <c r="U32" i="59" s="1"/>
  <c r="T76" i="59"/>
  <c r="T29" i="59" s="1"/>
  <c r="T41" i="75" l="1"/>
  <c r="T33" i="59"/>
  <c r="M3" i="50" s="1"/>
  <c r="V68" i="59"/>
  <c r="V32" i="59" s="1"/>
  <c r="U76" i="59"/>
  <c r="U29" i="59" s="1"/>
  <c r="W20" i="20"/>
  <c r="W36" i="20"/>
  <c r="X57" i="20"/>
  <c r="X58" i="20" s="1"/>
  <c r="Q2" i="50"/>
  <c r="V101" i="75"/>
  <c r="U39" i="75"/>
  <c r="U109" i="75"/>
  <c r="U37" i="75"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F33" i="82" s="1"/>
  <c r="AF35" i="82" s="1"/>
  <c r="AH12" i="82"/>
  <c r="AH33" i="82" s="1"/>
  <c r="AH35" i="82" s="1"/>
  <c r="F17" i="35" l="1"/>
  <c r="G19" i="55" s="1"/>
  <c r="AH36" i="82"/>
  <c r="AF36" i="82"/>
  <c r="D17" i="35"/>
  <c r="E19" i="55" s="1"/>
  <c r="AG12" i="82"/>
  <c r="AG33" i="82" s="1"/>
  <c r="AG35" i="82" s="1"/>
  <c r="AI12" i="82"/>
  <c r="AI33" i="82" s="1"/>
  <c r="AI35" i="82" s="1"/>
  <c r="E116" i="55" l="1"/>
  <c r="E83" i="55"/>
  <c r="G83" i="55"/>
  <c r="G116" i="55"/>
  <c r="C17" i="35"/>
  <c r="D19" i="55" s="1"/>
  <c r="AE36" i="82"/>
  <c r="G17" i="35"/>
  <c r="H19" i="55" s="1"/>
  <c r="AI36" i="82"/>
  <c r="E17" i="35"/>
  <c r="F19" i="55" s="1"/>
  <c r="AG36" i="82"/>
  <c r="AJ12" i="82"/>
  <c r="AJ33" i="82" s="1"/>
  <c r="AJ35" i="82" s="1"/>
  <c r="H83" i="55" l="1"/>
  <c r="H116" i="55"/>
  <c r="F83" i="55"/>
  <c r="F116" i="55"/>
  <c r="D83" i="55"/>
  <c r="D116" i="55"/>
  <c r="H17" i="35"/>
  <c r="I19" i="55" s="1"/>
  <c r="AJ36" i="82"/>
  <c r="AK12" i="82"/>
  <c r="AK33" i="82" s="1"/>
  <c r="AK35" i="82" s="1"/>
  <c r="I116" i="55" l="1"/>
  <c r="I83" i="55"/>
  <c r="I17" i="35"/>
  <c r="J19" i="55" s="1"/>
  <c r="AK36" i="82"/>
  <c r="AL12" i="82"/>
  <c r="AL33" i="82" s="1"/>
  <c r="AL35" i="82" l="1"/>
  <c r="J17" i="35"/>
  <c r="J116" i="55"/>
  <c r="J83" i="55"/>
  <c r="AL36" i="82"/>
  <c r="AN12" i="82"/>
  <c r="AN33" i="82" s="1"/>
  <c r="AM12" i="82"/>
  <c r="AM33" i="8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tc={FF8B933C-7E84-4BE3-9D78-358D56934F92}</author>
    <author>tc={6137C8B0-2E1E-42FB-8BD6-2AEF2335D7E3}</author>
    <author>tc={FC6453C6-87C9-43CC-816F-CEBB2545E81B}</author>
    <author>tc={38AC61CB-94BC-4AD4-805B-DB4038B682EF}</author>
    <author>tc={603D688E-0D12-4F72-8D35-3F8FD4272175}</author>
    <author>tc={9F7BFF8E-883D-47C1-A626-254E1058205B}</author>
    <author>tc={F1063997-F596-4B6E-AFB1-C70E429836BF}</author>
    <author>tc={B058E431-E33C-4C06-B39F-FB587869ABBC}</author>
    <author>tc={2C60988A-003F-4FC5-9C49-11D63EFAD085}</author>
    <author>tc={2088E86B-A123-4E22-B1DB-04360846FD18}</author>
    <author>tc={2CAA67DE-BF8F-47BD-A820-735332EC847F}</author>
    <author>tc={62FA5818-A093-4015-BAE7-76F2A6624409}</author>
    <author>tc={10ABF1ED-240D-477B-A1AC-964935ECB897}</author>
    <author>tc={C3EAAE56-E4CF-48A0-8CEB-01C3811B1865}</author>
    <author>tc={4AF26932-6333-4C4B-BEF4-C34D49A2786F}</author>
    <author>tc={FD273758-189D-4918-8BCC-6ED4A6CA3F07}</author>
    <author>tc={8D123ADA-CCBF-4907-A9D6-A3AF55F4E5C2}</author>
    <author>tc={6C6B4C61-8BF0-452E-A131-45C7BEF930BF}</author>
    <author>tc={FAB321BA-7CC9-43F3-8877-7E5A83AA0312}</author>
    <author>tc={B55CFBBC-640A-407B-A202-09CDB2A73D66}</author>
    <author>tc={FC20C694-D5E4-48AD-B701-8883B8177024}</author>
    <author>tc={E40A8AE8-08FE-4D83-A52A-F4E3FB1D9145}</author>
    <author>tc={2064BFE1-5BE1-410C-BCF9-9BDD6FFB3438}</author>
    <author>tc={DEAC6AD2-7703-4750-8CD5-BFEB4F8D2557}</author>
    <author>tc={6B5F4794-39CF-44F4-B980-7E728A82A3C3}</author>
    <author>tc={E82AE4B7-DC11-4AB8-A40D-EC523B1E0921}</author>
    <author>tc={40F328A9-D337-4288-A455-E13377AB8FD0}</author>
    <author>tc={DA2729BD-B4A7-4D5D-A945-5BD216C09969}</author>
    <author>tc={97DDDD09-882A-4745-98D0-B6B3C4CEDF11}</author>
    <author>tc={9974FD2C-5E8C-4C8B-AF84-192FC887481D}</author>
    <author>tc={4663C124-2A68-4586-83EF-7588DF2F64EE}</author>
    <author>tc={025AE33D-747F-4708-BCFE-ABE0D38587BB}</author>
    <author>tc={3F21329B-41F1-4D80-A3CC-FC6DEFD01168}</author>
    <author>tc={BC83E5C0-8355-48F9-A37E-48AA577E0A3F}</author>
    <author>tc={6681263A-D0F6-4A84-BBC3-4E3FA33A08DB}</author>
    <author>tc={4E61A1EC-D44A-4A46-84B0-B303DDEA4148}</author>
    <author>tc={DA3F85C3-BC14-4BA5-9404-8CC854C9E093}</author>
    <author>tc={76ADCF17-3B37-4070-A5F2-EDFA29E499D3}</author>
    <author>tc={9B3751CC-23E1-41B8-B416-10EB615A3D56}</author>
    <author>tc={11492011-7182-476E-AA5F-AFA0F9F8B150}</author>
    <author>tc={C443C719-489F-4DE1-BC1B-0B7A99B065F9}</author>
    <author>tc={3FE8F94E-20A0-4842-AE4C-C2D9AECDDF90}</author>
    <author>tc={5F59E7AF-F52B-42DD-9B44-9EDFF41C35A3}</author>
    <author>tc={34FA185C-121C-4B89-85EF-D080C5DEABA3}</author>
    <author>tc={221E3728-631E-4779-907B-5370922F0B09}</author>
    <author>tc={93C9883B-28B6-435A-A25B-6CD846B5F752}</author>
  </authors>
  <commentList>
    <comment ref="R8" authorId="0" shapeId="0" xr:uid="{FF8B933C-7E84-4BE3-9D78-358D56934F92}">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6137C8B0-2E1E-42FB-8BD6-2AEF2335D7E3}">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FC6453C6-87C9-43CC-816F-CEBB2545E81B}">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38AC61CB-94BC-4AD4-805B-DB4038B682EF}">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603D688E-0D12-4F72-8D35-3F8FD4272175}">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9F7BFF8E-883D-47C1-A626-254E1058205B}">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063997-F596-4B6E-AFB1-C70E429836BF}">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B058E431-E33C-4C06-B39F-FB587869ABBC}">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2C60988A-003F-4FC5-9C49-11D63EFAD085}">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9" shapeId="0" xr:uid="{2088E86B-A123-4E22-B1DB-04360846FD18}">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0" shapeId="0" xr:uid="{2CAA67DE-BF8F-47BD-A820-735332EC847F}">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1" shapeId="0" xr:uid="{62FA5818-A093-4015-BAE7-76F2A6624409}">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2" shapeId="0" xr:uid="{10ABF1ED-240D-477B-A1AC-964935ECB89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3" shapeId="0" xr:uid="{C3EAAE56-E4CF-48A0-8CEB-01C3811B186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4" shapeId="0" xr:uid="{4AF26932-6333-4C4B-BEF4-C34D49A2786F}">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5" shapeId="0" xr:uid="{FD273758-189D-4918-8BCC-6ED4A6CA3F07}">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6" shapeId="0" xr:uid="{8D123ADA-CCBF-4907-A9D6-A3AF55F4E5C2}">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7" shapeId="0" xr:uid="{6C6B4C61-8BF0-452E-A131-45C7BEF930BF}">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8" shapeId="0" xr:uid="{FAB321BA-7CC9-43F3-8877-7E5A83AA0312}">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19" shapeId="0" xr:uid="{B55CFBBC-640A-407B-A202-09CDB2A73D66}">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0" shapeId="0" xr:uid="{FC20C694-D5E4-48AD-B701-8883B8177024}">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1" shapeId="0" xr:uid="{E40A8AE8-08FE-4D83-A52A-F4E3FB1D9145}">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2" shapeId="0" xr:uid="{2064BFE1-5BE1-410C-BCF9-9BDD6FFB3438}">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3" shapeId="0" xr:uid="{DEAC6AD2-7703-4750-8CD5-BFEB4F8D2557}">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4" shapeId="0" xr:uid="{6B5F4794-39CF-44F4-B980-7E728A82A3C3}">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5" shapeId="0" xr:uid="{E82AE4B7-DC11-4AB8-A40D-EC523B1E0921}">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6" shapeId="0" xr:uid="{40F328A9-D337-4288-A455-E13377AB8FD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27" shapeId="0" xr:uid="{DA2729BD-B4A7-4D5D-A945-5BD216C09969}">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28" shapeId="0" xr:uid="{97DDDD09-882A-4745-98D0-B6B3C4CEDF11}">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29" shapeId="0" xr:uid="{9974FD2C-5E8C-4C8B-AF84-192FC887481D}">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0" shapeId="0" xr:uid="{4663C124-2A68-4586-83EF-7588DF2F64EE}">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1" shapeId="0" xr:uid="{025AE33D-747F-4708-BCFE-ABE0D38587BB}">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2" shapeId="0" xr:uid="{3F21329B-41F1-4D80-A3CC-FC6DEFD01168}">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3" shapeId="0" xr:uid="{BC83E5C0-8355-48F9-A37E-48AA577E0A3F}">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4" shapeId="0" xr:uid="{6681263A-D0F6-4A84-BBC3-4E3FA33A08DB}">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5" shapeId="0" xr:uid="{4E61A1EC-D44A-4A46-84B0-B303DDEA4148}">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6" shapeId="0" xr:uid="{DA3F85C3-BC14-4BA5-9404-8CC854C9E093}">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37" shapeId="0" xr:uid="{76ADCF17-3B37-4070-A5F2-EDFA29E499D3}">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38" shapeId="0" xr:uid="{9B3751CC-23E1-41B8-B416-10EB615A3D56}">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39" shapeId="0" xr:uid="{11492011-7182-476E-AA5F-AFA0F9F8B15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0" shapeId="0" xr:uid="{C443C719-489F-4DE1-BC1B-0B7A99B065F9}">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1" shapeId="0" xr:uid="{3FE8F94E-20A0-4842-AE4C-C2D9AECDDF9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2" shapeId="0" xr:uid="{5F59E7AF-F52B-42DD-9B44-9EDFF41C35A3}">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3" shapeId="0" xr:uid="{34FA185C-121C-4B89-85EF-D080C5DEABA3}">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4" shapeId="0" xr:uid="{221E3728-631E-4779-907B-5370922F0B09}">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5" shapeId="0" xr:uid="{93C9883B-28B6-435A-A25B-6CD846B5F752}">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76E9D7B8-09F2-47A8-9199-FA1B0CD1F44F}">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00380572-54B0-4EED-8076-994F46F5CE71}">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74FD53EC-BD22-40B4-BD6C-141C6D38B843}">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6795DEFE-DAB2-46DD-A4D6-465B92E5D873}">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7468AB01-963E-49A4-9762-E7442BEBA42D}">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D4DC681C-3C66-42F4-9C2D-6E8B16777F9C}">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A9FE83-3FB8-40C8-9985-A3C558C1C21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FA1AC827-D258-4124-BF9D-FB446381ABC1}">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1E674DC4-BED8-464D-A39F-EFD93E982B91}">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9" shapeId="0" xr:uid="{F321F009-AE01-4E4D-9369-A5619D19D165}">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0" shapeId="0" xr:uid="{3585F4E1-BC15-421F-86D2-FE2555E5793B}">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1" shapeId="0" xr:uid="{B728ADDD-1273-4E55-8814-E8C3FD69479C}">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2" shapeId="0" xr:uid="{E4DF66AA-5335-4D94-9E4D-66DA99993F8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3" shapeId="0" xr:uid="{CC88B2AD-42E1-4429-9F96-11F321E6C309}">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4" shapeId="0" xr:uid="{E2554A30-600C-4AD2-8D4A-FC4962812F8B}">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5" shapeId="0" xr:uid="{A196A32E-A5C1-4F07-8B59-119E7AE70D0B}">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6" shapeId="0" xr:uid="{A139012F-1658-4901-B53F-BF56AACE6636}">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7" shapeId="0" xr:uid="{A82A902F-AD6E-4CA9-BF0E-CF712F9C6FA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8" shapeId="0" xr:uid="{68156C26-01E4-4C83-858B-B7BF9C7BF98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19" shapeId="0" xr:uid="{6B6C72A1-7084-4836-BD19-21B5B30BA567}">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0" shapeId="0" xr:uid="{E8E02DE3-EF37-4D55-B2AF-D500109E0FCA}">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1" shapeId="0" xr:uid="{3226D48D-8EB7-4B9C-B680-A80BCA57EBDA}">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2" shapeId="0" xr:uid="{94BD5204-DCB0-439F-BFFC-2543D9C1CC2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3" shapeId="0" xr:uid="{6589CD25-FEC5-4E8E-9623-1580C8BE64EA}">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4" shapeId="0" xr:uid="{D25A36D9-28A7-4FC3-9120-890A23F5F3DF}">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5" shapeId="0" xr:uid="{097006B6-67FE-456D-98C0-EEDBBF620524}">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6" shapeId="0" xr:uid="{75116B21-85F0-41FF-8761-1C32F5413CDC}">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27" shapeId="0" xr:uid="{EBDB931A-D867-4379-AEC4-D01DA7FE1ACD}">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28" shapeId="0" xr:uid="{2C4BAD88-B40B-4A01-A5F2-F84C2536C03E}">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29" shapeId="0" xr:uid="{FE7E9557-0FDB-4920-AE7B-BFDFF7C3F868}">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0" shapeId="0" xr:uid="{EDAE8D47-AFCA-423D-A859-CA0C5A663F6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1" shapeId="0" xr:uid="{98619BF5-BFE1-4C95-8FB5-43A86C16D5FA}">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2" shapeId="0" xr:uid="{46014701-D9E5-4859-A3AE-AC59F7604C2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3" shapeId="0" xr:uid="{8B80F2C4-DC7D-4FD8-A76B-013229C88626}">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4" shapeId="0" xr:uid="{D8EA9740-DEF1-4DB0-BE97-84BC7067AF0C}">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5" shapeId="0" xr:uid="{01A0D228-FB54-4190-9CF6-9C01EC1BA5B9}">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6" shapeId="0" xr:uid="{6D8A3FCA-DD94-4151-98C1-C08147ACC4FE}">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37" shapeId="0" xr:uid="{E66890F8-22DF-42B0-AC60-B1869F7BC621}">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38" shapeId="0" xr:uid="{C6C0613E-5824-4E44-9B9B-56A8FAD3277B}">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39" shapeId="0" xr:uid="{76E9B5E8-2A8A-4C12-9070-2F3AE74C018D}">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0" shapeId="0" xr:uid="{C29AB431-29D9-4CCA-987B-D276EB079D36}">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1" shapeId="0" xr:uid="{8B1B2CE3-6A04-42EE-BE87-716D5CF48A6A}">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2" shapeId="0" xr:uid="{0636232B-B9F8-4715-951F-C32233D486DD}">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3" shapeId="0" xr:uid="{19F28DCE-9161-40FF-A0B0-819C3E4800B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4" shapeId="0" xr:uid="{FC537E22-6E2A-4FE6-AC48-0FF2E86CD862}">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5" shapeId="0" xr:uid="{A0BB555F-DC13-4C98-8E1D-5CFBA09D2493}">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<sst xmlns="http://schemas.openxmlformats.org/spreadsheetml/2006/main" count="5835" uniqueCount="2349">
  <si>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</si>
  <si>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</si>
  <si>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</si>
  <si>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</si>
  <si>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</si>
  <si>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</si>
  <si>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</si>
  <si>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</si>
  <si>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</si>
  <si>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</si>
  <si>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</si>
  <si>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</si>
  <si>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</si>
  <si>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</si>
  <si>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</si>
  <si>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</si>
  <si>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</si>
  <si>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</si>
  <si>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</si>
  <si>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</si>
  <si>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</si>
  <si>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</si>
  <si>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</si>
  <si>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</si>
  <si>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</si>
  <si>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</si>
  <si>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</si>
  <si>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</si>
  <si>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</si>
  <si>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</si>
  <si>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</si>
  <si>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</si>
  <si>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</si>
  <si>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</si>
  <si>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</si>
  <si>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</si>
  <si>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</si>
  <si>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</si>
  <si>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</si>
  <si>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</si>
  <si>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</si>
  <si>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</si>
  <si>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</si>
  <si>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</si>
  <si>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</si>
  <si>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</si>
  <si>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</si>
  <si>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</si>
  <si>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</si>
  <si>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</si>
  <si>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</si>
  <si>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</si>
  <si>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</si>
  <si>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</si>
  <si>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</si>
  <si>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</si>
  <si>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</si>
  <si>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</si>
  <si>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</si>
  <si>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</si>
  <si>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</si>
  <si>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</si>
  <si>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</si>
  <si>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</si>
  <si>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</si>
  <si>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</si>
  <si>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</si>
  <si>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</si>
  <si>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</si>
  <si>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</si>
  <si>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</si>
  <si>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</si>
  <si>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</si>
  <si>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</si>
  <si>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</si>
  <si>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</si>
  <si>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</si>
  <si>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</si>
  <si>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</si>
  <si>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</si>
  <si>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</si>
  <si>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</si>
  <si>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</si>
  <si>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</si>
  <si>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</si>
  <si>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</si>
  <si>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</si>
  <si>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</si>
  <si>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</si>
  <si>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</si>
  <si>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</si>
  <si>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</si>
  <si>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</si>
  <si>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</si>
  <si>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</si>
  <si>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</si>
  <si>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</si>
  <si>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</si>
  <si>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</si>
  <si>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</si>
  <si>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</si>
  <si>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</si>
  <si>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</si>
  <si>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</si>
  <si>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</si>
  <si>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</si>
  <si>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</si>
  <si>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</si>
  <si>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</si>
  <si>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</si>
  <si>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</si>
  <si>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</si>
  <si>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</si>
  <si>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</si>
  <si>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</si>
  <si>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</si>
  <si>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</si>
  <si>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</si>
  <si>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</si>
  <si>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</si>
  <si>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</si>
  <si>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</si>
  <si>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</si>
  <si>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</si>
  <si>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</si>
  <si>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</si>
  <si>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</si>
  <si>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</si>
  <si>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</si>
  <si>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</si>
  <si>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</si>
  <si>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</si>
  <si>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</si>
  <si>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</si>
  <si>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</si>
  <si>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</si>
  <si>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</si>
  <si>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</si>
  <si>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</si>
  <si>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</si>
  <si>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</si>
  <si>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</si>
  <si>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</si>
  <si>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</si>
  <si>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</si>
  <si>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</si>
  <si>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</si>
  <si>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</si>
  <si>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</si>
  <si>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</si>
  <si>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</si>
  <si>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</si>
  <si>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</si>
  <si>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</si>
  <si>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</si>
  <si>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</si>
  <si>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</si>
  <si>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</si>
  <si>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</si>
  <si>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</si>
  <si>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</si>
  <si>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</si>
  <si>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</si>
  <si>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</si>
  <si>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</si>
  <si>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</si>
  <si>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</si>
  <si>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</si>
  <si>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</si>
  <si>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</si>
  <si>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</si>
  <si>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</si>
  <si>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</si>
  <si>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</si>
  <si>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</si>
  <si>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</si>
  <si>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</si>
  <si>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</si>
  <si>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</si>
  <si>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</si>
  <si>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</si>
  <si>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</si>
  <si>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</si>
  <si>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</si>
  <si>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</si>
  <si>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</si>
  <si>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</si>
  <si>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</si>
  <si>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</si>
  <si>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</si>
  <si>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</si>
  <si>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</si>
  <si>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</si>
  <si>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</si>
  <si>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</si>
  <si>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</si>
  <si>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</si>
  <si>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</si>
  <si>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</si>
  <si>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</si>
  <si>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</si>
  <si>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</si>
  <si>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</si>
  <si>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</si>
  <si>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</si>
  <si>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</si>
  <si>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</si>
  <si>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</si>
  <si>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</si>
  <si>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</si>
  <si>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</si>
  <si>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</si>
  <si>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</si>
  <si>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</si>
  <si>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</si>
  <si>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</si>
  <si>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</si>
  <si>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</si>
  <si>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</si>
  <si>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</si>
  <si>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</si>
  <si>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</si>
  <si>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</si>
  <si>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</si>
  <si>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</si>
  <si>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</si>
  <si>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</si>
  <si>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</si>
  <si>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</si>
  <si>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</si>
  <si>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</si>
  <si>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</si>
  <si>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</si>
  <si>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</si>
  <si>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</si>
  <si>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</si>
  <si>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</si>
  <si>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</si>
  <si>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</si>
  <si>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</si>
  <si>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</si>
  <si>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</si>
  <si>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</si>
  <si>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</si>
  <si>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</si>
  <si>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</si>
  <si>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</si>
  <si>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</si>
  <si>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</si>
  <si>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</si>
  <si>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</si>
  <si>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</si>
  <si>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</si>
  <si>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</si>
  <si>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</si>
  <si>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</si>
  <si>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</si>
  <si>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</si>
  <si>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</si>
  <si>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</si>
  <si>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</si>
  <si>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</si>
  <si>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</si>
  <si>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</si>
  <si>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</si>
  <si>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</si>
  <si>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</si>
  <si>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</si>
  <si>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</si>
  <si>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</si>
  <si>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</si>
  <si>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</si>
  <si>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</si>
  <si>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</si>
  <si>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</si>
  <si>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</si>
  <si>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</si>
  <si>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</si>
  <si>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</si>
  <si>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</si>
  <si>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</si>
  <si>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</si>
  <si>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</si>
  <si>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</si>
  <si>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</si>
  <si>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</si>
  <si>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</si>
  <si>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</si>
  <si>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</si>
  <si>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</si>
  <si>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</si>
  <si>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</si>
  <si>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</si>
  <si>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</si>
  <si>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</si>
  <si>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</si>
  <si>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</si>
  <si>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</si>
  <si>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</si>
  <si>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</si>
  <si>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</si>
  <si>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</si>
  <si>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</si>
  <si>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</si>
  <si>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</si>
  <si>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</si>
  <si>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</si>
  <si>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</si>
  <si>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</si>
  <si>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</si>
  <si>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</si>
  <si>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</si>
  <si>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</si>
  <si>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</si>
  <si>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</si>
  <si>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</si>
  <si>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</si>
  <si>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</si>
  <si>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</si>
  <si>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</si>
  <si>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</si>
  <si>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</si>
  <si>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</si>
  <si>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</si>
  <si>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</si>
  <si>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</si>
  <si>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</si>
  <si>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</si>
  <si>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</si>
  <si>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</si>
  <si>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</si>
  <si>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</si>
  <si>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</si>
  <si>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</si>
  <si>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</si>
  <si>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</si>
  <si>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</si>
  <si>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</si>
  <si>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</si>
  <si>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</si>
  <si>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</si>
  <si>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</si>
  <si>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</si>
  <si>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</si>
  <si>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</si>
  <si>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</si>
  <si>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</si>
  <si>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</si>
  <si>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</si>
  <si>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</si>
  <si>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</si>
  <si>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</si>
  <si>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</si>
  <si>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</si>
  <si>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</si>
  <si>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</si>
  <si>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</si>
  <si>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</si>
  <si>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</si>
  <si>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</si>
  <si>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</si>
  <si>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</si>
  <si>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</si>
  <si>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</si>
  <si>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</si>
  <si>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</si>
  <si>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</si>
  <si>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</si>
  <si>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</si>
  <si>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</si>
  <si>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</si>
  <si>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</si>
  <si>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</si>
  <si>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</si>
  <si>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</si>
  <si>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</si>
  <si>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</si>
  <si>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</si>
  <si>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</si>
  <si>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</si>
  <si>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</si>
  <si>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</si>
  <si>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</si>
  <si>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</si>
  <si>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</si>
  <si>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</si>
  <si>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</si>
  <si>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</si>
  <si>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</si>
  <si>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</si>
  <si>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</si>
  <si>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</si>
  <si>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</si>
  <si>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</si>
  <si>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</si>
  <si>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</si>
  <si>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</si>
  <si>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</si>
  <si>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</si>
  <si>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</si>
  <si>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</si>
  <si>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</si>
  <si>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</si>
  <si>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</si>
  <si>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</si>
  <si>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</si>
  <si>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</si>
  <si>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</si>
  <si>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</si>
  <si>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</si>
  <si>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</si>
  <si>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</si>
  <si>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</si>
  <si>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</si>
  <si>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</si>
  <si>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</si>
  <si>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</si>
  <si>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</si>
  <si>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</si>
  <si>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</si>
  <si>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</si>
  <si>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</si>
  <si>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</si>
  <si>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</si>
  <si>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</si>
  <si>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</si>
  <si>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</si>
  <si>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</si>
  <si>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</si>
  <si>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</si>
  <si>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</si>
  <si>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</si>
  <si>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</si>
  <si>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</si>
  <si>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</si>
  <si>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</si>
  <si>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</si>
  <si>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</si>
  <si>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</si>
  <si>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</si>
  <si>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</si>
  <si>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</si>
  <si>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</si>
  <si>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</si>
  <si>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</si>
  <si>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</si>
  <si>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</si>
  <si>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</si>
  <si>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</si>
  <si>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</si>
  <si>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</si>
  <si>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</si>
  <si>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</si>
  <si>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</si>
  <si>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</si>
  <si>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</si>
  <si>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</si>
  <si>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</si>
  <si>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</si>
  <si>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</si>
  <si>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</si>
  <si>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</si>
  <si>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</si>
  <si>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</si>
  <si>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</si>
  <si>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</si>
  <si>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</si>
  <si>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</si>
  <si>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</si>
  <si>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</si>
  <si>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</si>
  <si>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</si>
  <si>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</si>
  <si>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</si>
  <si>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</si>
  <si>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</si>
  <si>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</si>
  <si>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</si>
  <si>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</si>
  <si>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</si>
  <si>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</si>
  <si>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</si>
  <si>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</si>
  <si>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</si>
  <si>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</si>
  <si>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</si>
  <si>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</si>
  <si>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</si>
  <si>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</si>
  <si>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</si>
  <si>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</si>
  <si>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</si>
  <si>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</si>
  <si>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</si>
  <si>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</si>
  <si>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</si>
  <si>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</si>
  <si>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</si>
  <si>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</si>
  <si>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</si>
  <si>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</si>
  <si>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</si>
  <si>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</si>
  <si>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</si>
  <si>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</si>
  <si>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</si>
  <si>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</si>
  <si>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</si>
  <si>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</si>
  <si>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</si>
  <si>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</si>
  <si>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</si>
  <si>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</si>
  <si>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</si>
  <si>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</si>
  <si>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</si>
  <si>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</si>
  <si>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</si>
  <si>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</si>
  <si>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</si>
  <si>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</si>
  <si>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</si>
  <si>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</si>
  <si>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</si>
  <si>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</si>
  <si>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</si>
  <si>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</si>
  <si>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</si>
  <si>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</si>
  <si>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</si>
  <si>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</si>
  <si>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</si>
  <si>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</si>
  <si>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</si>
  <si>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</si>
  <si>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</si>
  <si>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</si>
  <si>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</si>
  <si>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</si>
  <si>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</si>
  <si>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</si>
  <si>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</si>
  <si>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</si>
  <si>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</si>
  <si>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</si>
  <si>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</si>
  <si>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</si>
  <si>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</si>
  <si>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</si>
  <si>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</si>
  <si>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</si>
  <si>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</si>
  <si>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</si>
  <si>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</si>
  <si>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</si>
  <si>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</si>
  <si>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</si>
  <si>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</si>
  <si>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</si>
  <si>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</si>
  <si>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</si>
  <si>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</si>
  <si>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</si>
  <si>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</si>
  <si>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</si>
  <si>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</si>
  <si>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</si>
  <si>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</si>
  <si>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</si>
  <si>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</si>
  <si>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</si>
  <si>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</si>
  <si>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</si>
  <si>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</si>
  <si>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</si>
  <si>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</si>
  <si>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</si>
  <si>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</si>
  <si>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</si>
  <si>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</si>
  <si>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</si>
  <si>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</si>
  <si>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</si>
  <si>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</si>
  <si>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</si>
  <si>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</si>
  <si>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</si>
  <si>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</si>
  <si>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</si>
  <si>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</si>
  <si>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</si>
  <si>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</si>
  <si>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</si>
  <si>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</si>
  <si>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</si>
  <si>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</si>
  <si>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</si>
  <si>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</si>
  <si>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</si>
  <si>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</si>
  <si>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</si>
  <si>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</si>
  <si>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</si>
  <si>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</si>
  <si>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</si>
  <si>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</si>
  <si>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</si>
  <si>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</si>
  <si>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</si>
  <si>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</si>
  <si>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</si>
  <si>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</si>
  <si>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</si>
  <si>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</si>
  <si>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</si>
  <si>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</si>
  <si>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</si>
  <si>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</si>
  <si>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</si>
  <si>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</si>
  <si>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</si>
  <si>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</si>
  <si>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</si>
  <si>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</si>
  <si>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</si>
  <si>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</si>
  <si>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</si>
  <si>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</si>
  <si>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</si>
  <si>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</si>
  <si>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</si>
  <si>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</si>
  <si>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</si>
  <si>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</si>
  <si>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</si>
  <si>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</si>
  <si>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</si>
  <si>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</si>
  <si>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</si>
  <si>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</si>
  <si>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</si>
  <si>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</si>
  <si>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</si>
  <si>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</si>
  <si>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</si>
  <si>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</si>
  <si>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</si>
  <si>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</si>
  <si>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</si>
  <si>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</si>
  <si>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</si>
  <si>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</si>
  <si>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</si>
  <si>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</si>
  <si>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</si>
  <si>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</si>
  <si>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</si>
  <si>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</si>
  <si>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</si>
  <si>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</si>
  <si>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</si>
  <si>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</si>
  <si>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</si>
  <si>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</si>
  <si>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</si>
  <si>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</si>
  <si>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</si>
  <si>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</si>
  <si>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</si>
  <si>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</si>
  <si>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</si>
  <si>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</si>
  <si>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</si>
  <si>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</si>
  <si>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</si>
  <si>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</si>
  <si>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</si>
  <si>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</si>
  <si>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</si>
  <si>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</si>
  <si>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</si>
  <si>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</si>
  <si>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</si>
  <si>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</si>
  <si>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</si>
  <si>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</si>
  <si>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</si>
  <si>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</si>
  <si>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</si>
  <si>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</si>
  <si>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</si>
  <si>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</si>
  <si>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</si>
  <si>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</si>
  <si>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</si>
  <si>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</si>
  <si>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</si>
  <si>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</si>
  <si>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</si>
  <si>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</si>
  <si>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</si>
  <si>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</si>
  <si>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</si>
  <si>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</si>
  <si>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</si>
  <si>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</si>
  <si>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</si>
  <si>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</si>
  <si>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</si>
  <si>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</si>
  <si>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</si>
  <si>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</si>
  <si>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</si>
  <si>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</si>
  <si>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</si>
  <si>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</si>
  <si>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</si>
  <si>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</si>
  <si>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</si>
  <si>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</si>
  <si>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</si>
  <si>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</si>
  <si>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</si>
  <si>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</si>
  <si>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</si>
  <si>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</si>
  <si>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</si>
  <si>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</si>
  <si>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</si>
  <si>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</si>
  <si>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</si>
  <si>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</si>
  <si>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</si>
  <si>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</si>
  <si>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</si>
  <si>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</si>
  <si>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</si>
  <si>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</si>
  <si>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</si>
  <si>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</si>
  <si>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</si>
  <si>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</si>
  <si>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</si>
  <si>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</si>
  <si>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</si>
  <si>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</si>
  <si>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</si>
  <si>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</si>
  <si>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</si>
  <si>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</si>
  <si>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</si>
  <si>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</si>
  <si>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</si>
  <si>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</si>
  <si>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</si>
  <si>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</si>
  <si>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</si>
  <si>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</si>
  <si>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</si>
  <si>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</si>
  <si>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</si>
  <si>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</si>
  <si>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</si>
  <si>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</si>
  <si>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</si>
  <si>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</si>
  <si>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</si>
  <si>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</si>
  <si>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</si>
  <si>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</si>
  <si>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</si>
  <si>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</si>
  <si>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</si>
  <si>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</si>
  <si>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</si>
  <si>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</si>
  <si>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</si>
  <si>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</si>
  <si>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</si>
  <si>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</si>
  <si>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</si>
  <si>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</si>
  <si>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</si>
  <si>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</si>
  <si>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</si>
  <si>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</si>
  <si>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</si>
  <si>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</si>
  <si>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</si>
  <si>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</si>
  <si>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</si>
  <si>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</si>
  <si>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</si>
  <si>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</si>
  <si>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</si>
  <si>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</si>
  <si>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</si>
  <si>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</si>
  <si>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</si>
  <si>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</si>
  <si>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</si>
  <si>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</si>
  <si>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</si>
  <si>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</si>
  <si>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</si>
  <si>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</si>
  <si>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</si>
  <si>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</si>
  <si>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</si>
  <si>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</si>
  <si>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</si>
  <si>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</si>
  <si>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</si>
  <si>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</si>
  <si>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</si>
  <si>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</si>
  <si>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</si>
  <si>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</si>
  <si>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</si>
  <si>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</si>
  <si>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</si>
  <si>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</si>
  <si>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</si>
  <si>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</si>
  <si>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</si>
  <si>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</si>
  <si>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</si>
  <si>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</si>
  <si>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</si>
  <si>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</si>
  <si>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</si>
  <si>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</si>
  <si>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</si>
  <si>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</si>
  <si>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</si>
  <si>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</si>
  <si>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</si>
  <si>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</si>
  <si>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</si>
  <si>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</si>
  <si>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</si>
  <si>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</si>
  <si>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</si>
  <si>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</si>
  <si>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</si>
  <si>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</si>
  <si>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</si>
  <si>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</si>
  <si>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</si>
  <si>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</si>
  <si>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</si>
  <si>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</si>
  <si>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</si>
  <si>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</si>
  <si>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</si>
  <si>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</si>
  <si>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</si>
  <si>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</si>
  <si>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</si>
  <si>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</si>
  <si>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</si>
  <si>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</si>
  <si>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</si>
  <si>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</si>
  <si>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</si>
  <si>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</si>
  <si>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</si>
  <si>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</si>
  <si>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</si>
  <si>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</si>
  <si>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</si>
  <si>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</si>
  <si>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</si>
  <si>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</si>
  <si>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</si>
  <si>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</si>
  <si>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</si>
  <si>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</si>
  <si>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</si>
  <si>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</si>
  <si>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</si>
  <si>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</si>
  <si>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</si>
  <si>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</si>
  <si>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</si>
  <si>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</si>
  <si>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</si>
  <si>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</si>
  <si>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</si>
  <si>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</si>
  <si>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</si>
  <si>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</si>
  <si>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</si>
  <si>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</si>
  <si>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</si>
  <si>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</si>
  <si>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</si>
  <si>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</si>
  <si>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</si>
  <si>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</si>
  <si>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</si>
  <si>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</si>
  <si>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</si>
  <si>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</si>
  <si>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</si>
  <si>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</si>
  <si>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</si>
  <si>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</si>
  <si>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</si>
  <si>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</si>
  <si>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</si>
  <si>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</si>
  <si>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</si>
  <si>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</si>
  <si>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</si>
  <si>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</si>
  <si>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</si>
  <si>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</si>
  <si>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</si>
  <si>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</si>
  <si>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</si>
  <si>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</si>
  <si>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</si>
  <si>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</si>
  <si>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</si>
  <si>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</si>
  <si>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</si>
  <si>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</si>
  <si>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</si>
  <si>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</si>
  <si>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</si>
  <si>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</si>
  <si>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</si>
  <si>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</si>
  <si>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</si>
  <si>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</si>
  <si>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</si>
  <si>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</si>
  <si>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</si>
  <si>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</si>
  <si>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</si>
  <si>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</si>
  <si>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</si>
  <si>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</si>
  <si>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</si>
  <si>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</si>
  <si>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</si>
  <si>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</si>
  <si>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</si>
  <si>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</si>
  <si>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</si>
  <si>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</si>
  <si>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</si>
  <si>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</si>
  <si>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</si>
  <si>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</si>
  <si>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</si>
  <si>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</si>
  <si>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</si>
  <si>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</si>
  <si>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</si>
  <si>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</si>
  <si>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</si>
  <si>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</si>
  <si>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</si>
  <si>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</si>
  <si>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</si>
  <si>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</si>
  <si>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</si>
  <si>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</si>
  <si>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</si>
  <si>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</si>
  <si>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</si>
  <si>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</si>
  <si>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</si>
  <si>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</si>
  <si>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</si>
  <si>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</si>
  <si>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</si>
  <si>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</si>
  <si>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</si>
  <si>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</si>
  <si>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</si>
  <si>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</si>
  <si>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</si>
  <si>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</si>
  <si>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</si>
  <si>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</si>
  <si>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</si>
  <si>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</si>
  <si>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</si>
  <si>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</si>
  <si>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</si>
  <si>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</si>
  <si>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</si>
  <si>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</si>
  <si>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</si>
  <si>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</si>
  <si>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</si>
  <si>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</si>
  <si>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</si>
  <si>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</si>
  <si>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</si>
  <si>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</si>
  <si>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</si>
  <si>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</si>
  <si>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</si>
  <si>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</si>
  <si>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</si>
  <si>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</si>
  <si>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</si>
  <si>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</si>
  <si>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</si>
  <si>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</si>
  <si>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</si>
  <si>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</si>
  <si>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</si>
  <si>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</si>
  <si>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</si>
  <si>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</si>
  <si>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</si>
  <si>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</si>
  <si>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</si>
  <si>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</si>
  <si>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</si>
  <si>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</si>
  <si>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</si>
  <si>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</si>
  <si>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</si>
  <si>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</si>
  <si>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</si>
  <si>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</si>
  <si>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</si>
  <si>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</si>
  <si>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</si>
  <si>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</si>
  <si>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</si>
  <si>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</si>
  <si>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</si>
  <si>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</si>
  <si>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</si>
  <si>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</si>
  <si>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</si>
  <si>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</si>
  <si>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</si>
  <si>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</si>
  <si>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</si>
  <si>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</si>
  <si>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</si>
  <si>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</si>
  <si>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</si>
  <si>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</si>
  <si>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</si>
  <si>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</si>
  <si>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</si>
  <si>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</si>
  <si>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</si>
  <si>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</si>
  <si>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</si>
  <si>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</si>
  <si>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</si>
  <si>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</si>
  <si>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</si>
  <si>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</si>
  <si>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</si>
  <si>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</si>
  <si>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</si>
  <si>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</si>
  <si>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</si>
  <si>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</si>
  <si>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</si>
  <si>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</si>
  <si>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</si>
  <si>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</si>
  <si>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</si>
  <si>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</si>
  <si>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</si>
  <si>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</si>
  <si>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</si>
  <si>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</si>
  <si>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</si>
  <si>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</si>
  <si>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</si>
  <si>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</si>
  <si>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</si>
  <si>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</si>
  <si>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</si>
  <si>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</si>
  <si>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</si>
  <si>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</si>
  <si>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</si>
  <si>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</si>
  <si>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</si>
  <si>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</si>
  <si>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</si>
  <si>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</si>
  <si>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</si>
  <si>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</si>
  <si>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</si>
  <si>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</si>
  <si>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</si>
  <si>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</si>
  <si>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</si>
  <si>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</si>
  <si>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</si>
  <si>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</si>
  <si>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</si>
  <si>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</si>
  <si>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</si>
  <si>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</si>
  <si>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</si>
  <si>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</si>
  <si>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</si>
  <si>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</si>
  <si>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</si>
  <si>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</si>
  <si>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</si>
  <si>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</si>
  <si>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</si>
  <si>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</si>
  <si>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</si>
  <si>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</si>
  <si>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</si>
  <si>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</si>
  <si>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</si>
  <si>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</si>
  <si>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</si>
  <si>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</si>
  <si>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</si>
  <si>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</si>
  <si>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</si>
  <si>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</si>
  <si>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</si>
  <si>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</si>
  <si>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</si>
  <si>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</si>
  <si>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</si>
  <si>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</si>
  <si>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</si>
  <si>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</si>
  <si>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</si>
  <si>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</si>
  <si>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</si>
  <si>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</si>
  <si>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</si>
  <si>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</si>
  <si>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</si>
  <si>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</si>
  <si>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</si>
  <si>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</si>
  <si>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</si>
  <si>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</si>
  <si>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</si>
  <si>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</si>
  <si>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</si>
  <si>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</si>
  <si>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</si>
  <si>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</si>
  <si>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</si>
  <si>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</si>
  <si>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</si>
  <si>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</si>
  <si>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</si>
  <si>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</si>
  <si>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</si>
  <si>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</si>
  <si>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</si>
  <si>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</si>
  <si>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</si>
  <si>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</si>
  <si>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</si>
  <si>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</si>
  <si>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</si>
  <si>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</si>
  <si>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</si>
  <si>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</si>
  <si>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</si>
  <si>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</si>
  <si>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</si>
  <si>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</si>
  <si>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</si>
  <si>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</si>
  <si>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</si>
  <si>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</si>
  <si>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</si>
  <si>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</si>
  <si>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</si>
  <si>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</si>
  <si>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</si>
  <si>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</si>
  <si>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</si>
  <si>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</si>
  <si>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</si>
  <si>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</si>
  <si>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</si>
  <si>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</si>
  <si>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</si>
  <si>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</si>
  <si>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</si>
  <si>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</si>
  <si>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</si>
  <si>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</si>
  <si>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</si>
  <si>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</si>
  <si>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</si>
  <si>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</si>
  <si>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</si>
  <si>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</si>
  <si>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</si>
  <si>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</si>
  <si>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</si>
  <si>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</si>
  <si>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</si>
  <si>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</si>
  <si>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</si>
  <si>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</si>
  <si>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</si>
  <si>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</si>
  <si>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</si>
  <si>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</si>
  <si>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</si>
  <si>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</si>
  <si>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</si>
  <si>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</si>
  <si>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</si>
  <si>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</si>
  <si>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</si>
  <si>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</si>
  <si>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</si>
  <si>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</si>
  <si>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</si>
  <si>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</si>
  <si>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</si>
  <si>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</si>
  <si>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</si>
  <si>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</si>
  <si>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</si>
  <si>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</si>
  <si>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</si>
  <si>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</si>
  <si>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</si>
  <si>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</si>
  <si>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</si>
  <si>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</si>
  <si>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</si>
  <si>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</si>
  <si>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</si>
  <si>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</si>
  <si>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</si>
  <si>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</si>
  <si>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</si>
  <si>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</si>
  <si>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</si>
  <si>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</si>
  <si>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</si>
  <si>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</si>
  <si>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</si>
  <si>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</si>
  <si>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</si>
  <si>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</si>
  <si>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</si>
  <si>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</si>
  <si>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</si>
  <si>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</si>
  <si>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</si>
  <si>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</si>
  <si>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</si>
  <si>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</si>
  <si>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</si>
  <si>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</si>
  <si>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</si>
  <si>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</si>
  <si>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</si>
  <si>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</si>
  <si>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</si>
  <si>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</si>
  <si>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</si>
  <si>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</si>
  <si>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</si>
  <si>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</si>
  <si>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</si>
  <si>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</si>
  <si>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</si>
  <si>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</si>
  <si>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</si>
  <si>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</si>
  <si>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</si>
  <si>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</si>
  <si>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</si>
  <si>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</si>
  <si>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</si>
  <si>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</si>
  <si>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</si>
  <si>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</si>
  <si>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</si>
  <si>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</si>
  <si>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</si>
  <si>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</si>
  <si>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</si>
  <si>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</si>
  <si>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</si>
  <si>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</si>
  <si>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</si>
  <si>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</si>
  <si>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</si>
  <si>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</si>
  <si>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</si>
  <si>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</si>
  <si>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</si>
  <si>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</si>
  <si>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</si>
  <si>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</si>
  <si>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</si>
  <si>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</si>
  <si>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</si>
  <si>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</si>
  <si>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</si>
  <si>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</si>
  <si>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</si>
  <si>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</si>
  <si>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</si>
  <si>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</si>
  <si>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</si>
  <si>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</si>
  <si>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</si>
  <si>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</si>
  <si>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</si>
  <si>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</si>
  <si>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</si>
  <si>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</si>
  <si>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</si>
  <si>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</si>
  <si>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</si>
  <si>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</si>
  <si>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</si>
  <si>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</si>
  <si>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</si>
  <si>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</si>
  <si>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</si>
  <si>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</si>
  <si>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</si>
  <si>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</si>
  <si>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</si>
  <si>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</si>
  <si>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</si>
  <si>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</si>
  <si>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</si>
  <si>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</si>
  <si>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</si>
  <si>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</si>
  <si>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</si>
  <si>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</si>
  <si>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</si>
  <si>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</si>
  <si>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</si>
  <si>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</si>
  <si>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</si>
  <si>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</si>
  <si>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</si>
  <si>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</si>
  <si>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</si>
  <si>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</si>
  <si>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</si>
  <si>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</si>
  <si>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</si>
  <si>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</si>
  <si>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</si>
  <si>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</si>
  <si>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</si>
  <si>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</si>
  <si>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</si>
  <si>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</si>
  <si>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</si>
  <si>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</si>
  <si>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</si>
  <si>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</si>
  <si>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</si>
  <si>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</si>
  <si>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</si>
  <si>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</si>
  <si>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</si>
  <si>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</si>
  <si>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</si>
  <si>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</si>
  <si>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</si>
  <si>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</si>
  <si>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</si>
  <si>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</si>
  <si>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</si>
  <si>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</si>
  <si>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</si>
  <si>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</si>
  <si>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</si>
  <si>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</si>
  <si>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</si>
  <si>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</si>
  <si>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</si>
  <si>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</si>
  <si>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</si>
  <si>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</si>
  <si>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</si>
  <si>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</si>
  <si>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</si>
  <si>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</si>
  <si>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</si>
  <si>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</si>
  <si>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</si>
  <si>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</si>
  <si>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</si>
  <si>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</si>
  <si>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</si>
  <si>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</si>
  <si>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</si>
  <si>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</si>
  <si>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</si>
  <si>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</si>
  <si>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</si>
  <si>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</si>
  <si>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</si>
  <si>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</si>
  <si>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</si>
  <si>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</si>
  <si>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</si>
  <si>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</si>
  <si>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</si>
  <si>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</si>
  <si>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</si>
  <si>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</si>
  <si>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</si>
  <si>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</si>
  <si>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</si>
  <si>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</si>
  <si>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</si>
  <si>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</si>
  <si>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</si>
  <si>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</si>
  <si>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</si>
  <si>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</si>
  <si>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</si>
  <si>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</si>
  <si>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</si>
  <si>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</si>
  <si>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</si>
  <si>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</si>
  <si>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</si>
  <si>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</si>
  <si>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</si>
  <si>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</si>
  <si>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</si>
  <si>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</si>
  <si>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</si>
  <si>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</si>
  <si>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</si>
  <si>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</si>
  <si>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</si>
  <si>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</si>
  <si>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</si>
  <si>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</si>
  <si>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</si>
  <si>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</si>
  <si>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</si>
  <si>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</si>
  <si>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</si>
  <si>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</si>
  <si>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</si>
  <si>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</si>
  <si>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</si>
  <si>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</si>
  <si>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</si>
  <si>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</si>
  <si>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</si>
  <si>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</si>
  <si>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</si>
  <si>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</si>
  <si>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</si>
  <si>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</si>
  <si>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</si>
  <si>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</si>
  <si>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</si>
  <si>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</si>
  <si>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</si>
  <si>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</si>
  <si>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</si>
  <si>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</si>
  <si>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</si>
  <si>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</si>
  <si>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</si>
  <si>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</si>
  <si>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</si>
  <si>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</si>
  <si>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</si>
  <si>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</si>
  <si>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</si>
  <si>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</si>
  <si>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</si>
  <si>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</si>
  <si>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</si>
  <si>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</si>
  <si>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</si>
  <si>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</si>
  <si>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</si>
  <si>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</si>
  <si>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</si>
  <si>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</si>
  <si>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</si>
  <si>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</si>
  <si>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</si>
  <si>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</si>
  <si>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</si>
  <si>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</si>
  <si>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</si>
  <si>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</si>
  <si>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</si>
  <si>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</si>
  <si>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</si>
  <si>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</si>
  <si>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</si>
  <si>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</si>
  <si>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</si>
  <si>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</si>
  <si>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</si>
  <si>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</si>
  <si>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</si>
  <si>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</si>
  <si>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</si>
  <si>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</si>
  <si>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</si>
  <si>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</si>
  <si>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</si>
  <si>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</si>
  <si>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</si>
  <si>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</si>
  <si>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</si>
  <si>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</si>
  <si>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</si>
  <si>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</si>
  <si>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</si>
  <si>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</si>
  <si>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</si>
  <si>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</si>
  <si>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</si>
  <si>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</si>
  <si>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</si>
  <si>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</si>
  <si>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</si>
  <si>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</si>
  <si>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</si>
  <si>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</si>
  <si>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</si>
  <si>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</si>
  <si>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</si>
  <si>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</si>
  <si>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</si>
  <si>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</si>
  <si>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</si>
  <si>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</si>
  <si>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</si>
  <si>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</si>
  <si>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</si>
  <si>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</si>
  <si>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</si>
  <si>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</si>
  <si>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</si>
  <si>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</si>
  <si>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</si>
  <si>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</si>
  <si>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</si>
  <si>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</si>
  <si>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</si>
  <si>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</si>
  <si>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</si>
  <si>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</si>
  <si>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</si>
  <si>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</si>
  <si>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</si>
  <si>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</si>
  <si>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</si>
  <si>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</si>
  <si>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</si>
  <si>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</si>
  <si>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</si>
  <si>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</si>
  <si>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</si>
  <si>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</si>
  <si>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</si>
  <si>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</si>
  <si>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</si>
  <si>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</si>
  <si>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</si>
  <si>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</si>
  <si>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</si>
  <si>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</si>
  <si>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</si>
  <si>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</si>
  <si>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</si>
  <si>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</si>
  <si>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</si>
  <si>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</si>
  <si>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</si>
  <si>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</si>
  <si>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</si>
  <si>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</si>
  <si>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</si>
  <si>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</si>
  <si>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</si>
  <si>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</si>
  <si>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</si>
  <si>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</si>
  <si>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</si>
  <si>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</si>
  <si>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</si>
  <si>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</si>
  <si>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</si>
  <si>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</si>
  <si>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</si>
  <si>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</si>
  <si>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</si>
  <si>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</si>
  <si>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</si>
  <si>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</si>
  <si>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</si>
  <si>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</si>
  <si>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</si>
  <si>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</si>
  <si>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</si>
  <si>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</si>
  <si>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</si>
  <si>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</si>
  <si>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</si>
  <si>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</si>
  <si>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</si>
  <si>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</si>
  <si>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</si>
  <si>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</si>
  <si>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</si>
  <si>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</si>
  <si>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</si>
  <si>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</si>
  <si>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</si>
  <si>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</si>
  <si>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</si>
  <si>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</si>
  <si>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</si>
  <si>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</si>
  <si>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</si>
  <si>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</si>
  <si>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</si>
  <si>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</si>
  <si>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</si>
  <si>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</si>
  <si>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</si>
  <si>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</si>
  <si>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</si>
  <si>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</si>
  <si>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</si>
  <si>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</si>
  <si>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</si>
  <si>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</si>
  <si>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</si>
  <si>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</si>
  <si>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</si>
  <si>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</si>
  <si>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</si>
  <si>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</si>
  <si>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</si>
  <si>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</si>
  <si>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</si>
  <si>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</si>
  <si>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</si>
  <si>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</si>
  <si>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</si>
  <si>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</si>
  <si>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</si>
  <si>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</si>
  <si>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</si>
  <si>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</si>
  <si>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</si>
  <si>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</si>
  <si>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</si>
  <si>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</si>
  <si>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</si>
  <si>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</si>
  <si>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</si>
  <si>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</si>
  <si>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</si>
  <si>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</si>
  <si>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</si>
  <si>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</si>
  <si>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</si>
  <si>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</si>
  <si>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</si>
  <si>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</si>
  <si>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</si>
  <si>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</si>
  <si>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</si>
  <si>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</si>
  <si>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</si>
  <si>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</si>
  <si>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</si>
  <si>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</si>
  <si>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</si>
  <si>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</si>
  <si>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</si>
  <si>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</si>
  <si>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</si>
  <si>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</si>
  <si>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</si>
  <si>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</si>
  <si>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</si>
  <si>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</si>
  <si>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</si>
  <si>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</si>
  <si>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</si>
  <si>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</si>
  <si>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</si>
  <si>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</si>
  <si>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</si>
  <si>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</si>
  <si>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</si>
  <si>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</si>
  <si>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</si>
  <si>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</si>
  <si>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</si>
  <si>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</si>
  <si>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</si>
  <si>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</si>
  <si>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</si>
  <si>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</si>
  <si>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</si>
  <si>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</si>
  <si>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</si>
  <si>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</si>
  <si>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</si>
  <si>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</si>
  <si>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</si>
  <si>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</si>
  <si>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</si>
  <si>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</si>
  <si>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</si>
  <si>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</si>
  <si>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</si>
  <si>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</si>
  <si>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</si>
  <si>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</si>
  <si>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</si>
  <si>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</si>
  <si>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</si>
  <si>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</si>
  <si>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</si>
  <si>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</si>
  <si>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</si>
  <si>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</si>
  <si>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</si>
  <si>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</si>
  <si>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</si>
  <si>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</si>
  <si>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</si>
  <si>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</si>
  <si>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</si>
  <si>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</si>
  <si>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</si>
  <si>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</si>
  <si>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</si>
  <si>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</si>
  <si>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</si>
  <si>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</si>
  <si>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</si>
  <si>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</si>
  <si>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</si>
  <si>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</si>
  <si>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</si>
  <si>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</si>
  <si>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</si>
  <si>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</si>
  <si>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</si>
  <si>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</si>
  <si>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</si>
  <si>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</si>
  <si>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</si>
  <si>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</si>
  <si>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</si>
  <si>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</si>
  <si>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</si>
  <si>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</si>
  <si>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</si>
  <si>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</si>
  <si>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</si>
  <si>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</si>
  <si>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</si>
  <si>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</si>
  <si>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</si>
  <si>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</si>
  <si>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</si>
  <si>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</si>
  <si>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</si>
  <si>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</si>
  <si>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</si>
  <si>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</si>
  <si>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</si>
  <si>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</si>
  <si>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</si>
  <si>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</si>
  <si>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</si>
  <si>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</si>
  <si>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</si>
  <si>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</si>
  <si>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</si>
  <si>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</si>
  <si>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</si>
  <si>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</si>
  <si>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</si>
  <si>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</si>
  <si>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</si>
  <si>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</si>
  <si>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</si>
  <si>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</si>
  <si>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</si>
  <si>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</si>
  <si>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</si>
  <si>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</si>
  <si>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</si>
  <si>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</si>
  <si>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</si>
  <si>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</si>
  <si>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</si>
  <si>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</si>
  <si>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</si>
  <si>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</si>
  <si>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</si>
  <si>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</si>
  <si>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</si>
  <si>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</si>
  <si>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</si>
  <si>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</si>
  <si>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</si>
  <si>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</si>
  <si>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</si>
  <si>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</si>
  <si>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</si>
  <si>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</si>
  <si>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</si>
  <si>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</si>
  <si>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</si>
  <si>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</si>
  <si>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</si>
  <si>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</si>
  <si>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</si>
  <si>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</si>
  <si>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</si>
  <si>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</si>
  <si>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</si>
  <si>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</si>
  <si>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</si>
  <si>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</si>
  <si>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</si>
  <si>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</si>
  <si>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</si>
  <si>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</si>
  <si>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</si>
  <si>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</si>
  <si>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</si>
  <si>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</si>
  <si>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</si>
  <si>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</si>
  <si>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</si>
  <si>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</si>
  <si>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</si>
  <si>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</si>
  <si>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</si>
  <si>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</si>
  <si>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</si>
  <si>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</si>
  <si>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</si>
  <si>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</si>
  <si>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</si>
  <si>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</si>
  <si>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</si>
  <si>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</si>
  <si>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</si>
  <si>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</si>
  <si>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</si>
  <si>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</si>
  <si>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</si>
  <si>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</si>
  <si>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</si>
  <si>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</si>
  <si>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</si>
  <si>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</si>
  <si>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</si>
  <si>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</si>
  <si>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</si>
  <si>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</si>
  <si>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</si>
  <si>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</si>
  <si>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</si>
  <si>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</si>
  <si>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</si>
  <si>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</si>
  <si>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</si>
  <si>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</si>
  <si>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</si>
  <si>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</si>
  <si>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</si>
  <si>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</si>
  <si>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</si>
  <si>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</si>
  <si>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</si>
  <si>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</si>
  <si>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</si>
  <si>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</si>
  <si>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</si>
  <si>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</si>
  <si>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</si>
  <si>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</si>
  <si>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</si>
  <si>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</si>
  <si>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</si>
  <si>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</si>
  <si>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</si>
  <si>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</si>
  <si>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</si>
  <si>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</si>
  <si>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</si>
  <si>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</si>
  <si>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</si>
  <si>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</si>
  <si>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</si>
  <si>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</si>
  <si>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</si>
  <si>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</si>
  <si>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</si>
  <si>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</si>
  <si>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</si>
  <si>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</si>
  <si>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</si>
  <si>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</si>
  <si>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</si>
  <si>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</si>
  <si>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</si>
  <si>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</si>
  <si>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</si>
  <si>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</si>
  <si>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</si>
  <si>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</si>
  <si>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</si>
  <si>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</si>
  <si>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</si>
  <si>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</si>
  <si>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</si>
  <si>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</si>
  <si>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</si>
  <si>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</si>
  <si>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</si>
  <si>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</si>
  <si>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</si>
  <si>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</si>
  <si>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</si>
  <si>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</si>
  <si>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</si>
  <si>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</si>
  <si>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</si>
  <si>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</si>
  <si>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</si>
  <si>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</si>
  <si>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</si>
  <si>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</si>
  <si>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</si>
  <si>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</si>
  <si>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</si>
  <si>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</si>
  <si>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</si>
  <si>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</si>
  <si>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</si>
  <si>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</si>
  <si>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</si>
  <si>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</si>
  <si>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</si>
  <si>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</si>
  <si>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</si>
  <si>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</si>
  <si>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</si>
  <si>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</si>
  <si>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</si>
  <si>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</si>
  <si>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</si>
  <si>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</si>
  <si>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</si>
  <si>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</si>
  <si>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</si>
  <si>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</si>
  <si>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</si>
  <si>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</si>
  <si>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</si>
  <si>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</si>
  <si>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</si>
  <si>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</si>
  <si>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</si>
  <si>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</si>
  <si>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</si>
  <si>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</si>
  <si>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</si>
  <si>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</si>
  <si>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</si>
  <si>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</si>
  <si>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</si>
  <si>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</si>
  <si>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</si>
  <si>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</si>
  <si>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</si>
  <si>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</si>
  <si>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</si>
  <si>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</si>
  <si>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</si>
  <si>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</si>
  <si>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</si>
  <si>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</si>
  <si>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</si>
  <si>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</si>
  <si>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</si>
  <si>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</si>
  <si>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</si>
  <si>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</si>
  <si>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</si>
  <si>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</si>
  <si>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</si>
  <si>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</si>
  <si>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</si>
  <si>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</si>
  <si>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</si>
  <si>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</si>
  <si>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</si>
  <si>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</si>
  <si>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</si>
  <si>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</si>
  <si>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</si>
  <si>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</si>
  <si>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</si>
  <si>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</si>
  <si>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</si>
  <si>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</si>
  <si>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</si>
  <si>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</si>
  <si>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</si>
  <si>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</si>
  <si>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</si>
  <si>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</si>
  <si>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</si>
  <si>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</si>
  <si>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</si>
  <si>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</si>
  <si>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</si>
  <si>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</si>
  <si>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</si>
  <si>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</si>
  <si>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</si>
  <si>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</si>
  <si>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</si>
  <si>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</si>
  <si>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</si>
  <si>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</si>
  <si>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</si>
  <si>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</si>
  <si>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</si>
  <si>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</si>
  <si>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</si>
  <si>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</si>
  <si>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</si>
  <si>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</si>
  <si>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</si>
  <si>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</si>
  <si>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</si>
  <si>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</si>
  <si>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</si>
  <si>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</si>
  <si>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</si>
  <si>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</si>
  <si>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</si>
  <si>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</si>
  <si>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</si>
  <si>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</si>
  <si>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</si>
  <si>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</si>
  <si>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</si>
  <si>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</si>
  <si>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</si>
  <si>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</si>
  <si>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</si>
  <si>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</si>
  <si>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</si>
  <si>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</si>
  <si>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</si>
  <si>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</si>
  <si>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</si>
  <si>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</si>
  <si>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</si>
  <si>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</si>
  <si>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</si>
  <si>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</si>
  <si>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</si>
  <si>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</si>
  <si>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</si>
  <si>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</si>
  <si>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</si>
  <si>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</si>
  <si>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</si>
  <si>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</si>
  <si>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</si>
  <si>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</si>
  <si>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</si>
  <si>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</si>
  <si>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</si>
  <si>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</si>
  <si>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</si>
  <si>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</si>
  <si>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</si>
  <si>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</si>
  <si>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</si>
  <si>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</si>
  <si>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</si>
  <si>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</si>
  <si>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</si>
  <si>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</si>
  <si>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</si>
  <si>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</si>
  <si>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</si>
  <si>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</si>
  <si>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</si>
  <si>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</si>
  <si>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</si>
  <si>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</si>
  <si>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</si>
  <si>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</si>
  <si>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</si>
  <si>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</si>
  <si>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</si>
  <si>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</si>
  <si>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</si>
  <si>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</si>
  <si>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</si>
  <si>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</si>
  <si>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</si>
  <si>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</si>
  <si>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</si>
  <si>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</si>
  <si>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</si>
  <si>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</si>
  <si>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</si>
  <si>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</si>
  <si>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</si>
  <si>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</si>
  <si>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</si>
  <si>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</si>
  <si>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</si>
  <si>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</si>
  <si>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</si>
  <si>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</si>
  <si>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</si>
  <si>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</si>
  <si>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</si>
  <si>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</si>
  <si>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</si>
  <si>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</si>
  <si>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</si>
  <si>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</si>
  <si>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</si>
  <si>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</si>
  <si>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</si>
  <si>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</si>
  <si>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</si>
  <si>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</si>
  <si>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</si>
  <si>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</si>
  <si>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</si>
  <si>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</si>
  <si>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</si>
  <si>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</si>
  <si>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</si>
  <si>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</si>
  <si>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</si>
  <si>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</si>
  <si>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</si>
  <si>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</si>
  <si>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</si>
  <si>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</si>
  <si>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</si>
  <si>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</si>
  <si>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</si>
  <si>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</si>
  <si>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</si>
  <si>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</si>
  <si>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</si>
  <si>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</si>
  <si>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</si>
  <si>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</si>
  <si>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</si>
  <si>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</si>
  <si>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</si>
  <si>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</si>
  <si>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</si>
  <si>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</si>
  <si>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</si>
  <si>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</si>
  <si>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</si>
  <si>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</si>
  <si>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</si>
  <si>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</si>
  <si>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</si>
  <si>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</si>
  <si>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</si>
  <si>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</si>
  <si>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</si>
  <si>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</si>
  <si>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</si>
  <si>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</si>
  <si>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</si>
  <si>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</si>
  <si>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</si>
  <si>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</si>
  <si>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</si>
  <si>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</si>
  <si>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</si>
  <si>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</si>
  <si>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</si>
  <si>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</si>
  <si>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</si>
  <si>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</si>
  <si>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</si>
  <si>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</si>
  <si>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</si>
  <si>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</si>
  <si>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</si>
  <si>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</si>
  <si>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</si>
  <si>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</si>
  <si>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</si>
  <si>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</si>
  <si>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</si>
  <si>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</si>
  <si>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</si>
  <si>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</si>
  <si>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</si>
  <si>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</si>
  <si>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</si>
  <si>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</si>
  <si>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</si>
  <si>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</si>
  <si>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</si>
  <si>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</si>
  <si>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</si>
  <si>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</si>
  <si>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</si>
  <si>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</si>
  <si>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</si>
  <si>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</si>
  <si>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</si>
  <si>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</si>
  <si>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</si>
  <si>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</si>
  <si>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</si>
  <si>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</si>
  <si>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</si>
  <si>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</si>
  <si>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</si>
  <si>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</si>
  <si>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</si>
  <si>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</si>
  <si>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</si>
  <si>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</si>
  <si>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</si>
  <si>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</si>
  <si>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</si>
  <si>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</si>
  <si>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</si>
  <si>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</si>
  <si>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</si>
  <si>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</si>
  <si>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</si>
  <si>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</si>
  <si>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</si>
  <si>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</si>
  <si>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</si>
  <si>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</si>
  <si>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</si>
  <si>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</si>
  <si>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</si>
  <si>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</si>
  <si>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</si>
  <si>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</si>
  <si>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</si>
  <si>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</si>
  <si>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</si>
  <si>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</si>
  <si>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</si>
  <si>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</si>
  <si>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</si>
  <si>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</si>
  <si>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</si>
  <si>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</si>
  <si>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</si>
  <si>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</si>
  <si>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</si>
  <si>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</si>
  <si>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</si>
  <si>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</si>
  <si>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</si>
  <si>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</si>
  <si>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</si>
  <si>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</si>
  <si>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</si>
  <si>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</si>
  <si>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</si>
  <si>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</si>
  <si>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</si>
  <si>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</si>
  <si>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</si>
  <si>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</si>
  <si>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</si>
  <si>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</si>
  <si>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</si>
  <si>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</si>
  <si>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</si>
  <si>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</si>
  <si>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</si>
  <si>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</si>
  <si>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</si>
  <si>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</si>
  <si>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</si>
  <si>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</si>
  <si>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</si>
  <si>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</si>
  <si>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</si>
  <si>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</si>
  <si>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</si>
  <si>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</si>
  <si>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</si>
  <si>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</si>
  <si>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</si>
  <si>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</si>
  <si>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</si>
  <si>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</si>
  <si>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</si>
  <si>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</si>
  <si>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</si>
  <si>
    <t>OBBBA</t>
  </si>
  <si>
    <t>Customs duties</t>
  </si>
  <si>
    <t>Excise and other</t>
  </si>
  <si>
    <t>gfrid</t>
  </si>
  <si>
    <t>gfrie+gfrio</t>
  </si>
  <si>
    <t xml:space="preserve">uncertainty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</si>
</sst>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2"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
      <sz val="9"/>
      <color indexed="81"/>
      <name val="Tahoma"/>
      <charset val="1"/>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80">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168" fontId="0" fillId="0" borderId="0" xfId="0" applyNumberFormat="1"/>
    <xf numFmtId="0" fontId="1" fillId="17" borderId="0" xfId="0" applyFont="1" applyFill="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12" fillId="8" borderId="41" xfId="0" applyFont="1" applyFill="1" applyBorder="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12" fillId="0" borderId="7" xfId="0" applyFont="1" applyBorder="1" applyAlignment="1">
      <alignment horizontal="center" vertical="top"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29" fillId="0" borderId="0" xfId="0" applyFont="1" applyAlignment="1">
      <alignment horizontal="left" vertical="top" wrapText="1"/>
    </xf>
    <xf numFmtId="0" fontId="3" fillId="7" borderId="5"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2" xfId="0" applyFont="1" applyFill="1" applyBorder="1" applyAlignment="1">
      <alignment horizontal="center"/>
    </xf>
    <xf numFmtId="0" fontId="12" fillId="13" borderId="0" xfId="0" applyFont="1" applyFill="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5" fillId="0" borderId="7" xfId="0" applyFont="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3" fillId="8" borderId="4"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xf numFmtId="2" fontId="3" fillId="8" borderId="0" xfId="0" applyNumberFormat="1" applyFont="1" applyFill="1" applyAlignment="1">
      <alignment horizontal="center" vertical="top"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2359.3871549999999</c:v>
                </c:pt>
                <c:pt idx="1">
                  <c:v>2351.4927557750002</c:v>
                </c:pt>
                <c:pt idx="2">
                  <c:v>2405.1255305538753</c:v>
                </c:pt>
                <c:pt idx="3">
                  <c:v>2420.7362699766445</c:v>
                </c:pt>
                <c:pt idx="4">
                  <c:v>2438.0917030965275</c:v>
                </c:pt>
                <c:pt idx="5">
                  <c:v>2447.3089133820104</c:v>
                </c:pt>
                <c:pt idx="6">
                  <c:v>2504.0627755769201</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278088</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49</xdr:row>
      <xdr:rowOff>82774</xdr:rowOff>
    </xdr:from>
    <xdr:to>
      <xdr:col>1</xdr:col>
      <xdr:colOff>4259019</xdr:colOff>
      <xdr:row>53</xdr:row>
      <xdr:rowOff>216749</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278088</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86167</xdr:rowOff>
    </xdr:from>
    <xdr:to>
      <xdr:col>8</xdr:col>
      <xdr:colOff>278088</xdr:colOff>
      <xdr:row>72</xdr:row>
      <xdr:rowOff>86167</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86167</xdr:rowOff>
    </xdr:from>
    <xdr:to>
      <xdr:col>11</xdr:col>
      <xdr:colOff>238504</xdr:colOff>
      <xdr:row>72</xdr:row>
      <xdr:rowOff>86167</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240359</xdr:rowOff>
    </xdr:from>
    <xdr:to>
      <xdr:col>8</xdr:col>
      <xdr:colOff>278088</xdr:colOff>
      <xdr:row>72</xdr:row>
      <xdr:rowOff>240359</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240359</xdr:rowOff>
    </xdr:from>
    <xdr:to>
      <xdr:col>11</xdr:col>
      <xdr:colOff>238504</xdr:colOff>
      <xdr:row>72</xdr:row>
      <xdr:rowOff>240359</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240359</xdr:rowOff>
    </xdr:from>
    <xdr:to>
      <xdr:col>8</xdr:col>
      <xdr:colOff>278088</xdr:colOff>
      <xdr:row>72</xdr:row>
      <xdr:rowOff>240359</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240359</xdr:rowOff>
    </xdr:from>
    <xdr:to>
      <xdr:col>11</xdr:col>
      <xdr:colOff>238504</xdr:colOff>
      <xdr:row>72</xdr:row>
      <xdr:rowOff>240359</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240359</xdr:rowOff>
    </xdr:from>
    <xdr:to>
      <xdr:col>8</xdr:col>
      <xdr:colOff>287976</xdr:colOff>
      <xdr:row>72</xdr:row>
      <xdr:rowOff>240359</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240359</xdr:rowOff>
    </xdr:from>
    <xdr:to>
      <xdr:col>11</xdr:col>
      <xdr:colOff>248392</xdr:colOff>
      <xdr:row>72</xdr:row>
      <xdr:rowOff>240359</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240359</xdr:rowOff>
    </xdr:from>
    <xdr:to>
      <xdr:col>8</xdr:col>
      <xdr:colOff>287976</xdr:colOff>
      <xdr:row>72</xdr:row>
      <xdr:rowOff>240359</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240359</xdr:rowOff>
    </xdr:from>
    <xdr:to>
      <xdr:col>11</xdr:col>
      <xdr:colOff>248392</xdr:colOff>
      <xdr:row>72</xdr:row>
      <xdr:rowOff>240359</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72</xdr:row>
      <xdr:rowOff>130428</xdr:rowOff>
    </xdr:from>
    <xdr:to>
      <xdr:col>8</xdr:col>
      <xdr:colOff>257496</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4200599</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8310</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46426</xdr:rowOff>
    </xdr:from>
    <xdr:to>
      <xdr:col>19</xdr:col>
      <xdr:colOff>591292</xdr:colOff>
      <xdr:row>72</xdr:row>
      <xdr:rowOff>8310</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124655</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313407</xdr:rowOff>
    </xdr:from>
    <xdr:to>
      <xdr:col>8</xdr:col>
      <xdr:colOff>249876</xdr:colOff>
      <xdr:row>72</xdr:row>
      <xdr:rowOff>313407</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313407</xdr:rowOff>
    </xdr:from>
    <xdr:to>
      <xdr:col>11</xdr:col>
      <xdr:colOff>210292</xdr:colOff>
      <xdr:row>72</xdr:row>
      <xdr:rowOff>313407</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197867</xdr:rowOff>
    </xdr:from>
    <xdr:to>
      <xdr:col>19</xdr:col>
      <xdr:colOff>591292</xdr:colOff>
      <xdr:row>72</xdr:row>
      <xdr:rowOff>126560</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123451</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105336</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104775</xdr:rowOff>
    </xdr:from>
    <xdr:to>
      <xdr:col>19</xdr:col>
      <xdr:colOff>629392</xdr:colOff>
      <xdr:row>24</xdr:row>
      <xdr:rowOff>102160</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236599</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63</xdr:row>
      <xdr:rowOff>2732</xdr:rowOff>
    </xdr:from>
    <xdr:to>
      <xdr:col>11</xdr:col>
      <xdr:colOff>197015</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123451</xdr:rowOff>
    </xdr:from>
    <xdr:to>
      <xdr:col>17</xdr:col>
      <xdr:colOff>539915</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105336</xdr:rowOff>
    </xdr:from>
    <xdr:to>
      <xdr:col>17</xdr:col>
      <xdr:colOff>539915</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104775</xdr:rowOff>
    </xdr:from>
    <xdr:to>
      <xdr:col>19</xdr:col>
      <xdr:colOff>616115</xdr:colOff>
      <xdr:row>24</xdr:row>
      <xdr:rowOff>102160</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4713102</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10268</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57</xdr:row>
      <xdr:rowOff>97207</xdr:rowOff>
    </xdr:from>
    <xdr:to>
      <xdr:col>20</xdr:col>
      <xdr:colOff>654215</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57</xdr:row>
      <xdr:rowOff>97207</xdr:rowOff>
    </xdr:from>
    <xdr:to>
      <xdr:col>24</xdr:col>
      <xdr:colOff>654215</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57</xdr:row>
      <xdr:rowOff>97207</xdr:rowOff>
    </xdr:from>
    <xdr:to>
      <xdr:col>28</xdr:col>
      <xdr:colOff>654215</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236599</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63</xdr:row>
      <xdr:rowOff>2732</xdr:rowOff>
    </xdr:from>
    <xdr:to>
      <xdr:col>11</xdr:col>
      <xdr:colOff>197015</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123451</xdr:rowOff>
    </xdr:from>
    <xdr:to>
      <xdr:col>17</xdr:col>
      <xdr:colOff>539915</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105336</xdr:rowOff>
    </xdr:from>
    <xdr:to>
      <xdr:col>17</xdr:col>
      <xdr:colOff>539915</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104775</xdr:rowOff>
    </xdr:from>
    <xdr:to>
      <xdr:col>19</xdr:col>
      <xdr:colOff>616115</xdr:colOff>
      <xdr:row>24</xdr:row>
      <xdr:rowOff>102160</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4713102</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10268</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57</xdr:row>
      <xdr:rowOff>97207</xdr:rowOff>
    </xdr:from>
    <xdr:to>
      <xdr:col>20</xdr:col>
      <xdr:colOff>654215</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57</xdr:row>
      <xdr:rowOff>97207</xdr:rowOff>
    </xdr:from>
    <xdr:to>
      <xdr:col>24</xdr:col>
      <xdr:colOff>654215</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57</xdr:row>
      <xdr:rowOff>97207</xdr:rowOff>
    </xdr:from>
    <xdr:to>
      <xdr:col>28</xdr:col>
      <xdr:colOff>654215</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142501</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123451</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812045</xdr:rowOff>
    </xdr:from>
    <xdr:to>
      <xdr:col>8</xdr:col>
      <xdr:colOff>228600</xdr:colOff>
      <xdr:row>85</xdr:row>
      <xdr:rowOff>812045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812045</xdr:rowOff>
    </xdr:from>
    <xdr:to>
      <xdr:col>11</xdr:col>
      <xdr:colOff>190500</xdr:colOff>
      <xdr:row>85</xdr:row>
      <xdr:rowOff>812045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123451</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105336</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104775</xdr:rowOff>
    </xdr:from>
    <xdr:to>
      <xdr:col>19</xdr:col>
      <xdr:colOff>609600</xdr:colOff>
      <xdr:row>24</xdr:row>
      <xdr:rowOff>102160</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25950</xdr:rowOff>
    </xdr:from>
    <xdr:to>
      <xdr:col>20</xdr:col>
      <xdr:colOff>647700</xdr:colOff>
      <xdr:row>85</xdr:row>
      <xdr:rowOff>238176</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25950</xdr:rowOff>
    </xdr:from>
    <xdr:to>
      <xdr:col>24</xdr:col>
      <xdr:colOff>647700</xdr:colOff>
      <xdr:row>85</xdr:row>
      <xdr:rowOff>238176</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25950</xdr:rowOff>
    </xdr:from>
    <xdr:to>
      <xdr:col>28</xdr:col>
      <xdr:colOff>647700</xdr:colOff>
      <xdr:row>85</xdr:row>
      <xdr:rowOff>238176</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53</xdr:row>
      <xdr:rowOff>48247</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142929</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142929</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142929</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105336</xdr:rowOff>
    </xdr:from>
    <xdr:to>
      <xdr:col>22</xdr:col>
      <xdr:colOff>609600</xdr:colOff>
      <xdr:row>28</xdr:row>
      <xdr:rowOff>123451</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123825</xdr:rowOff>
    </xdr:from>
    <xdr:to>
      <xdr:col>17</xdr:col>
      <xdr:colOff>533400</xdr:colOff>
      <xdr:row>32</xdr:row>
      <xdr:rowOff>123825</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295275</xdr:rowOff>
    </xdr:from>
    <xdr:to>
      <xdr:col>17</xdr:col>
      <xdr:colOff>533400</xdr:colOff>
      <xdr:row>32</xdr:row>
      <xdr:rowOff>123825</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142645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142645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142645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28575</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258233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203041</xdr:rowOff>
    </xdr:from>
    <xdr:to>
      <xdr:col>25</xdr:col>
      <xdr:colOff>57150</xdr:colOff>
      <xdr:row>71</xdr:row>
      <xdr:rowOff>203041</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181586</xdr:rowOff>
    </xdr:from>
    <xdr:to>
      <xdr:col>32</xdr:col>
      <xdr:colOff>666750</xdr:colOff>
      <xdr:row>86</xdr:row>
      <xdr:rowOff>84001</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87552</xdr:rowOff>
    </xdr:from>
    <xdr:to>
      <xdr:col>20</xdr:col>
      <xdr:colOff>647700</xdr:colOff>
      <xdr:row>66</xdr:row>
      <xdr:rowOff>8859</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87552</xdr:rowOff>
    </xdr:from>
    <xdr:to>
      <xdr:col>24</xdr:col>
      <xdr:colOff>647700</xdr:colOff>
      <xdr:row>66</xdr:row>
      <xdr:rowOff>8859</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87552</xdr:rowOff>
    </xdr:from>
    <xdr:to>
      <xdr:col>28</xdr:col>
      <xdr:colOff>647700</xdr:colOff>
      <xdr:row>66</xdr:row>
      <xdr:rowOff>8859</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177963</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177963</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177963</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17</xdr:col>
      <xdr:colOff>533400</xdr:colOff>
      <xdr:row>32</xdr:row>
      <xdr:rowOff>123825</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17</xdr:col>
      <xdr:colOff>533400</xdr:colOff>
      <xdr:row>32</xdr:row>
      <xdr:rowOff>123825</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19</xdr:col>
      <xdr:colOff>609600</xdr:colOff>
      <xdr:row>30</xdr:row>
      <xdr:rowOff>215900</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20</xdr:col>
      <xdr:colOff>647700</xdr:colOff>
      <xdr:row>66</xdr:row>
      <xdr:rowOff>8859</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24</xdr:col>
      <xdr:colOff>647700</xdr:colOff>
      <xdr:row>66</xdr:row>
      <xdr:rowOff>8859</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28</xdr:col>
      <xdr:colOff>647700</xdr:colOff>
      <xdr:row>66</xdr:row>
      <xdr:rowOff>8859</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28575</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22</xdr:col>
      <xdr:colOff>609600</xdr:colOff>
      <xdr:row>32</xdr:row>
      <xdr:rowOff>123825</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24</xdr:col>
      <xdr:colOff>647700</xdr:colOff>
      <xdr:row>30</xdr:row>
      <xdr:rowOff>428625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35</xdr:col>
      <xdr:colOff>76200</xdr:colOff>
      <xdr:row>24</xdr:row>
      <xdr:rowOff>371475</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123825</xdr:rowOff>
    </xdr:from>
    <xdr:to>
      <xdr:col>20</xdr:col>
      <xdr:colOff>533400</xdr:colOff>
      <xdr:row>52</xdr:row>
      <xdr:rowOff>87406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295275</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124883</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9525</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9525</xdr:colOff>
      <xdr:row>179</xdr:row>
      <xdr:rowOff>9663</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86783</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123825</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292100</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85725</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46</xdr:row>
      <xdr:rowOff>123825</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30</xdr:row>
      <xdr:rowOff>292100</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85725</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123825</xdr:rowOff>
    </xdr:from>
    <xdr:to>
      <xdr:col>20</xdr:col>
      <xdr:colOff>533400</xdr:colOff>
      <xdr:row>52</xdr:row>
      <xdr:rowOff>87406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295275</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9663</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731736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731736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52</xdr:row>
      <xdr:rowOff>87406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65327</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65327</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65327</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294341</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123825</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295275</xdr:rowOff>
    </xdr:from>
    <xdr:to>
      <xdr:col>20</xdr:col>
      <xdr:colOff>533400</xdr:colOff>
      <xdr:row>49</xdr:row>
      <xdr:rowOff>66675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161925</xdr:rowOff>
    </xdr:from>
    <xdr:to>
      <xdr:col>23</xdr:col>
      <xdr:colOff>609600</xdr:colOff>
      <xdr:row>45</xdr:row>
      <xdr:rowOff>120650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123825</xdr:rowOff>
    </xdr:from>
    <xdr:to>
      <xdr:col>6</xdr:col>
      <xdr:colOff>0</xdr:colOff>
      <xdr:row>50</xdr:row>
      <xdr:rowOff>47625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390939</xdr:rowOff>
    </xdr:from>
    <xdr:to>
      <xdr:col>24</xdr:col>
      <xdr:colOff>647700</xdr:colOff>
      <xdr:row>83</xdr:row>
      <xdr:rowOff>351458</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390939</xdr:rowOff>
    </xdr:from>
    <xdr:to>
      <xdr:col>28</xdr:col>
      <xdr:colOff>647700</xdr:colOff>
      <xdr:row>83</xdr:row>
      <xdr:rowOff>351458</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390939</xdr:rowOff>
    </xdr:from>
    <xdr:to>
      <xdr:col>32</xdr:col>
      <xdr:colOff>647700</xdr:colOff>
      <xdr:row>83</xdr:row>
      <xdr:rowOff>351458</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295275</xdr:rowOff>
    </xdr:from>
    <xdr:to>
      <xdr:col>26</xdr:col>
      <xdr:colOff>609600</xdr:colOff>
      <xdr:row>49</xdr:row>
      <xdr:rowOff>66675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292100</xdr:rowOff>
    </xdr:from>
    <xdr:to>
      <xdr:col>28</xdr:col>
      <xdr:colOff>647700</xdr:colOff>
      <xdr:row>46</xdr:row>
      <xdr:rowOff>482600</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142875</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85725</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76</xdr:row>
      <xdr:rowOff>162364</xdr:rowOff>
    </xdr:from>
    <xdr:to>
      <xdr:col>4</xdr:col>
      <xdr:colOff>464297</xdr:colOff>
      <xdr:row>82</xdr:row>
      <xdr:rowOff>3086</xdr:rowOff>
    </xdr:to>
    <xdr:sp macro="" textlink="">
      <xdr:nvSpPr>
        <xdr:cNvPr id="2" name="Text Box 9" hidden="1">
          <a:extLst>
            <a:ext uri="{FF2B5EF4-FFF2-40B4-BE49-F238E27FC236}">
              <a16:creationId xmlns:a16="http://schemas.microsoft.com/office/drawing/2014/main" id="{BAFAA756-947F-4603-B971-85B08A33457E}"/>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57512</xdr:rowOff>
    </xdr:from>
    <xdr:to>
      <xdr:col>4</xdr:col>
      <xdr:colOff>464297</xdr:colOff>
      <xdr:row>83</xdr:row>
      <xdr:rowOff>451</xdr:rowOff>
    </xdr:to>
    <xdr:sp macro="" textlink="">
      <xdr:nvSpPr>
        <xdr:cNvPr id="3" name="Text Box 10" hidden="1">
          <a:extLst>
            <a:ext uri="{FF2B5EF4-FFF2-40B4-BE49-F238E27FC236}">
              <a16:creationId xmlns:a16="http://schemas.microsoft.com/office/drawing/2014/main" id="{D3082214-D784-486F-B44E-33132920B47B}"/>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314014</xdr:rowOff>
    </xdr:from>
    <xdr:to>
      <xdr:col>4</xdr:col>
      <xdr:colOff>464297</xdr:colOff>
      <xdr:row>83</xdr:row>
      <xdr:rowOff>120887</xdr:rowOff>
    </xdr:to>
    <xdr:sp macro="" textlink="">
      <xdr:nvSpPr>
        <xdr:cNvPr id="4" name="Text Box 11" hidden="1">
          <a:extLst>
            <a:ext uri="{FF2B5EF4-FFF2-40B4-BE49-F238E27FC236}">
              <a16:creationId xmlns:a16="http://schemas.microsoft.com/office/drawing/2014/main" id="{119BE1ED-104B-420E-A97E-0FB1CF3C432C}"/>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79</xdr:row>
      <xdr:rowOff>131342</xdr:rowOff>
    </xdr:from>
    <xdr:to>
      <xdr:col>4</xdr:col>
      <xdr:colOff>464297</xdr:colOff>
      <xdr:row>85</xdr:row>
      <xdr:rowOff>83843</xdr:rowOff>
    </xdr:to>
    <xdr:sp macro="" textlink="">
      <xdr:nvSpPr>
        <xdr:cNvPr id="5" name="Text Box 12" hidden="1">
          <a:extLst>
            <a:ext uri="{FF2B5EF4-FFF2-40B4-BE49-F238E27FC236}">
              <a16:creationId xmlns:a16="http://schemas.microsoft.com/office/drawing/2014/main" id="{658F76E4-FCDE-41DC-A53C-D428C5E941C2}"/>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103</xdr:row>
      <xdr:rowOff>217654</xdr:rowOff>
    </xdr:from>
    <xdr:to>
      <xdr:col>4</xdr:col>
      <xdr:colOff>464297</xdr:colOff>
      <xdr:row>130</xdr:row>
      <xdr:rowOff>86094</xdr:rowOff>
    </xdr:to>
    <xdr:sp macro="" textlink="">
      <xdr:nvSpPr>
        <xdr:cNvPr id="6" name="Text Box 17" hidden="1">
          <a:extLst>
            <a:ext uri="{FF2B5EF4-FFF2-40B4-BE49-F238E27FC236}">
              <a16:creationId xmlns:a16="http://schemas.microsoft.com/office/drawing/2014/main" id="{EDA49B61-B4B7-4547-BAB0-CDA8780367AD}"/>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104</xdr:row>
      <xdr:rowOff>74622</xdr:rowOff>
    </xdr:from>
    <xdr:to>
      <xdr:col>4</xdr:col>
      <xdr:colOff>464297</xdr:colOff>
      <xdr:row>115</xdr:row>
      <xdr:rowOff>12687</xdr:rowOff>
    </xdr:to>
    <xdr:sp macro="" textlink="">
      <xdr:nvSpPr>
        <xdr:cNvPr id="7" name="Text Box 18" hidden="1">
          <a:extLst>
            <a:ext uri="{FF2B5EF4-FFF2-40B4-BE49-F238E27FC236}">
              <a16:creationId xmlns:a16="http://schemas.microsoft.com/office/drawing/2014/main" id="{DF7B0963-D2E1-4879-B22A-2ADFB1583988}"/>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16389</xdr:rowOff>
    </xdr:from>
    <xdr:to>
      <xdr:col>4</xdr:col>
      <xdr:colOff>464297</xdr:colOff>
      <xdr:row>77</xdr:row>
      <xdr:rowOff>500</xdr:rowOff>
    </xdr:to>
    <xdr:sp macro="" textlink="">
      <xdr:nvSpPr>
        <xdr:cNvPr id="8" name="Text Box 21" hidden="1">
          <a:extLst>
            <a:ext uri="{FF2B5EF4-FFF2-40B4-BE49-F238E27FC236}">
              <a16:creationId xmlns:a16="http://schemas.microsoft.com/office/drawing/2014/main" id="{EE513DAE-7195-4142-BECE-D6E47D580909}"/>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16389</xdr:rowOff>
    </xdr:from>
    <xdr:to>
      <xdr:col>4</xdr:col>
      <xdr:colOff>464297</xdr:colOff>
      <xdr:row>71</xdr:row>
      <xdr:rowOff>164676</xdr:rowOff>
    </xdr:to>
    <xdr:sp macro="" textlink="">
      <xdr:nvSpPr>
        <xdr:cNvPr id="9" name="Text Box 22" hidden="1">
          <a:extLst>
            <a:ext uri="{FF2B5EF4-FFF2-40B4-BE49-F238E27FC236}">
              <a16:creationId xmlns:a16="http://schemas.microsoft.com/office/drawing/2014/main" id="{3AB6BEBD-2760-4451-BE26-6474F56234DE}"/>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16389</xdr:rowOff>
    </xdr:from>
    <xdr:to>
      <xdr:col>4</xdr:col>
      <xdr:colOff>464297</xdr:colOff>
      <xdr:row>65</xdr:row>
      <xdr:rowOff>78118</xdr:rowOff>
    </xdr:to>
    <xdr:sp macro="" textlink="">
      <xdr:nvSpPr>
        <xdr:cNvPr id="10" name="Text Box 23" hidden="1">
          <a:extLst>
            <a:ext uri="{FF2B5EF4-FFF2-40B4-BE49-F238E27FC236}">
              <a16:creationId xmlns:a16="http://schemas.microsoft.com/office/drawing/2014/main" id="{15248FB3-E788-4324-BA3E-C998D2E18002}"/>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130738</xdr:rowOff>
    </xdr:from>
    <xdr:to>
      <xdr:col>4</xdr:col>
      <xdr:colOff>464297</xdr:colOff>
      <xdr:row>64</xdr:row>
      <xdr:rowOff>163652</xdr:rowOff>
    </xdr:to>
    <xdr:sp macro="" textlink="">
      <xdr:nvSpPr>
        <xdr:cNvPr id="11" name="Text Box 24" hidden="1">
          <a:extLst>
            <a:ext uri="{FF2B5EF4-FFF2-40B4-BE49-F238E27FC236}">
              <a16:creationId xmlns:a16="http://schemas.microsoft.com/office/drawing/2014/main" id="{0BF62632-DB45-471D-8825-1AEC7EA25BFE}"/>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219613</xdr:rowOff>
    </xdr:from>
    <xdr:to>
      <xdr:col>4</xdr:col>
      <xdr:colOff>464297</xdr:colOff>
      <xdr:row>63</xdr:row>
      <xdr:rowOff>193006</xdr:rowOff>
    </xdr:to>
    <xdr:sp macro="" textlink="">
      <xdr:nvSpPr>
        <xdr:cNvPr id="12" name="Text Box 25" hidden="1">
          <a:extLst>
            <a:ext uri="{FF2B5EF4-FFF2-40B4-BE49-F238E27FC236}">
              <a16:creationId xmlns:a16="http://schemas.microsoft.com/office/drawing/2014/main" id="{7A1CFF22-3906-4171-88DB-A1DA19DBD7CB}"/>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121734</xdr:rowOff>
    </xdr:from>
    <xdr:to>
      <xdr:col>5</xdr:col>
      <xdr:colOff>287804</xdr:colOff>
      <xdr:row>112</xdr:row>
      <xdr:rowOff>125816</xdr:rowOff>
    </xdr:to>
    <xdr:sp macro="" textlink="">
      <xdr:nvSpPr>
        <xdr:cNvPr id="13" name="Text Box 26" hidden="1">
          <a:extLst>
            <a:ext uri="{FF2B5EF4-FFF2-40B4-BE49-F238E27FC236}">
              <a16:creationId xmlns:a16="http://schemas.microsoft.com/office/drawing/2014/main" id="{BB19386F-AE13-45AC-AE75-EB285E97A699}"/>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4C18AF20-FCA0-42F6-B9DC-F9D2161C03ED}"/>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3B20812D-2EA5-42C9-A522-BC02BA97F786}"/>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275484</xdr:rowOff>
    </xdr:from>
    <xdr:to>
      <xdr:col>4</xdr:col>
      <xdr:colOff>464297</xdr:colOff>
      <xdr:row>63</xdr:row>
      <xdr:rowOff>162286</xdr:rowOff>
    </xdr:to>
    <xdr:sp macro="" textlink="">
      <xdr:nvSpPr>
        <xdr:cNvPr id="16" name="Text Box 14" hidden="1">
          <a:extLst>
            <a:ext uri="{FF2B5EF4-FFF2-40B4-BE49-F238E27FC236}">
              <a16:creationId xmlns:a16="http://schemas.microsoft.com/office/drawing/2014/main" id="{3BE1FD93-1564-4B16-B9AA-A1FC97BF08B9}"/>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76917</xdr:rowOff>
    </xdr:from>
    <xdr:to>
      <xdr:col>4</xdr:col>
      <xdr:colOff>464297</xdr:colOff>
      <xdr:row>64</xdr:row>
      <xdr:rowOff>67965</xdr:rowOff>
    </xdr:to>
    <xdr:sp macro="" textlink="">
      <xdr:nvSpPr>
        <xdr:cNvPr id="17" name="Text Box 13" hidden="1">
          <a:extLst>
            <a:ext uri="{FF2B5EF4-FFF2-40B4-BE49-F238E27FC236}">
              <a16:creationId xmlns:a16="http://schemas.microsoft.com/office/drawing/2014/main" id="{C9765F01-9C06-4D01-A67D-075F2FD31AF4}"/>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294710</xdr:rowOff>
    </xdr:from>
    <xdr:to>
      <xdr:col>4</xdr:col>
      <xdr:colOff>464297</xdr:colOff>
      <xdr:row>65</xdr:row>
      <xdr:rowOff>78935</xdr:rowOff>
    </xdr:to>
    <xdr:sp macro="" textlink="">
      <xdr:nvSpPr>
        <xdr:cNvPr id="18" name="Text Box 12" hidden="1">
          <a:extLst>
            <a:ext uri="{FF2B5EF4-FFF2-40B4-BE49-F238E27FC236}">
              <a16:creationId xmlns:a16="http://schemas.microsoft.com/office/drawing/2014/main" id="{D3145664-0793-4766-BA3C-F453CBB7568D}"/>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94066</xdr:rowOff>
    </xdr:from>
    <xdr:to>
      <xdr:col>4</xdr:col>
      <xdr:colOff>464297</xdr:colOff>
      <xdr:row>66</xdr:row>
      <xdr:rowOff>64251</xdr:rowOff>
    </xdr:to>
    <xdr:sp macro="" textlink="">
      <xdr:nvSpPr>
        <xdr:cNvPr id="19" name="Text Box 11" hidden="1">
          <a:extLst>
            <a:ext uri="{FF2B5EF4-FFF2-40B4-BE49-F238E27FC236}">
              <a16:creationId xmlns:a16="http://schemas.microsoft.com/office/drawing/2014/main" id="{60C66CF3-BA57-4877-AAE0-908FF0F91AD0}"/>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117315</xdr:rowOff>
    </xdr:from>
    <xdr:to>
      <xdr:col>4</xdr:col>
      <xdr:colOff>464297</xdr:colOff>
      <xdr:row>110</xdr:row>
      <xdr:rowOff>6897</xdr:rowOff>
    </xdr:to>
    <xdr:sp macro="" textlink="">
      <xdr:nvSpPr>
        <xdr:cNvPr id="20" name="Text Box 10" hidden="1">
          <a:extLst>
            <a:ext uri="{FF2B5EF4-FFF2-40B4-BE49-F238E27FC236}">
              <a16:creationId xmlns:a16="http://schemas.microsoft.com/office/drawing/2014/main" id="{9A572706-189D-4B63-BEAC-006801A41032}"/>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86</xdr:row>
      <xdr:rowOff>123238</xdr:rowOff>
    </xdr:from>
    <xdr:to>
      <xdr:col>4</xdr:col>
      <xdr:colOff>464297</xdr:colOff>
      <xdr:row>96</xdr:row>
      <xdr:rowOff>126673</xdr:rowOff>
    </xdr:to>
    <xdr:sp macro="" textlink="">
      <xdr:nvSpPr>
        <xdr:cNvPr id="21" name="Text Box 9" hidden="1">
          <a:extLst>
            <a:ext uri="{FF2B5EF4-FFF2-40B4-BE49-F238E27FC236}">
              <a16:creationId xmlns:a16="http://schemas.microsoft.com/office/drawing/2014/main" id="{E3F58770-9DFD-4821-B7F2-D4B12D4D8246}"/>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60</xdr:row>
      <xdr:rowOff>320872</xdr:rowOff>
    </xdr:to>
    <xdr:sp macro="" textlink="">
      <xdr:nvSpPr>
        <xdr:cNvPr id="22" name="Text Box 8" hidden="1">
          <a:extLst>
            <a:ext uri="{FF2B5EF4-FFF2-40B4-BE49-F238E27FC236}">
              <a16:creationId xmlns:a16="http://schemas.microsoft.com/office/drawing/2014/main" id="{D46DC4E4-4016-4AC8-AED0-DDC1A469594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58</xdr:row>
      <xdr:rowOff>259241</xdr:rowOff>
    </xdr:to>
    <xdr:sp macro="" textlink="">
      <xdr:nvSpPr>
        <xdr:cNvPr id="23" name="Text Box 7" hidden="1">
          <a:extLst>
            <a:ext uri="{FF2B5EF4-FFF2-40B4-BE49-F238E27FC236}">
              <a16:creationId xmlns:a16="http://schemas.microsoft.com/office/drawing/2014/main" id="{E2DA7714-D245-43E6-9C5A-E3E9B1173A54}"/>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D9E46C74-8AE8-4ADE-B881-8CAA13D972DC}"/>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32C9709-3A21-46C8-A5BE-0641202CB949}"/>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5E407CBC-3776-4CE4-9046-9DC1141DD8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211293</xdr:rowOff>
    </xdr:from>
    <xdr:to>
      <xdr:col>5</xdr:col>
      <xdr:colOff>287804</xdr:colOff>
      <xdr:row>94</xdr:row>
      <xdr:rowOff>120806</xdr:rowOff>
    </xdr:to>
    <xdr:sp macro="" textlink="">
      <xdr:nvSpPr>
        <xdr:cNvPr id="27" name="Text Box 3" hidden="1">
          <a:extLst>
            <a:ext uri="{FF2B5EF4-FFF2-40B4-BE49-F238E27FC236}">
              <a16:creationId xmlns:a16="http://schemas.microsoft.com/office/drawing/2014/main" id="{1F59652F-6B9C-49A4-A7E4-B805FC81446D}"/>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2C810543-E547-429C-BF8E-B6EB89667687}"/>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8F27ECE6-614A-4A00-BD14-1331080F0FB9}"/>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47253</xdr:rowOff>
    </xdr:from>
    <xdr:to>
      <xdr:col>4</xdr:col>
      <xdr:colOff>464297</xdr:colOff>
      <xdr:row>84</xdr:row>
      <xdr:rowOff>141592</xdr:rowOff>
    </xdr:to>
    <xdr:sp macro="" textlink="">
      <xdr:nvSpPr>
        <xdr:cNvPr id="30" name="Text Box 28" hidden="1">
          <a:extLst>
            <a:ext uri="{FF2B5EF4-FFF2-40B4-BE49-F238E27FC236}">
              <a16:creationId xmlns:a16="http://schemas.microsoft.com/office/drawing/2014/main" id="{65C73CB5-7121-4408-8548-7182EC2794B6}"/>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47378</xdr:rowOff>
    </xdr:from>
    <xdr:to>
      <xdr:col>4</xdr:col>
      <xdr:colOff>464297</xdr:colOff>
      <xdr:row>85</xdr:row>
      <xdr:rowOff>117465</xdr:rowOff>
    </xdr:to>
    <xdr:sp macro="" textlink="">
      <xdr:nvSpPr>
        <xdr:cNvPr id="31" name="Text Box 27" hidden="1">
          <a:extLst>
            <a:ext uri="{FF2B5EF4-FFF2-40B4-BE49-F238E27FC236}">
              <a16:creationId xmlns:a16="http://schemas.microsoft.com/office/drawing/2014/main" id="{47B9B465-F873-479C-BA8D-2A76EA7B38BF}"/>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464297</xdr:colOff>
      <xdr:row>86</xdr:row>
      <xdr:rowOff>114899</xdr:rowOff>
    </xdr:to>
    <xdr:sp macro="" textlink="">
      <xdr:nvSpPr>
        <xdr:cNvPr id="32" name="Text Box 26" hidden="1">
          <a:extLst>
            <a:ext uri="{FF2B5EF4-FFF2-40B4-BE49-F238E27FC236}">
              <a16:creationId xmlns:a16="http://schemas.microsoft.com/office/drawing/2014/main" id="{32758CE6-5D6B-4C6C-B195-33A42CC2AF3D}"/>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122289</xdr:rowOff>
    </xdr:from>
    <xdr:to>
      <xdr:col>4</xdr:col>
      <xdr:colOff>464297</xdr:colOff>
      <xdr:row>86</xdr:row>
      <xdr:rowOff>211202</xdr:rowOff>
    </xdr:to>
    <xdr:sp macro="" textlink="">
      <xdr:nvSpPr>
        <xdr:cNvPr id="33" name="Text Box 25" hidden="1">
          <a:extLst>
            <a:ext uri="{FF2B5EF4-FFF2-40B4-BE49-F238E27FC236}">
              <a16:creationId xmlns:a16="http://schemas.microsoft.com/office/drawing/2014/main" id="{B63D306F-4366-486A-96C4-61EDD29AB587}"/>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106815</xdr:rowOff>
    </xdr:from>
    <xdr:to>
      <xdr:col>4</xdr:col>
      <xdr:colOff>464297</xdr:colOff>
      <xdr:row>121</xdr:row>
      <xdr:rowOff>97579</xdr:rowOff>
    </xdr:to>
    <xdr:sp macro="" textlink="">
      <xdr:nvSpPr>
        <xdr:cNvPr id="34" name="Text Box 23" hidden="1">
          <a:extLst>
            <a:ext uri="{FF2B5EF4-FFF2-40B4-BE49-F238E27FC236}">
              <a16:creationId xmlns:a16="http://schemas.microsoft.com/office/drawing/2014/main" id="{DE405024-60FD-42D6-8AEC-077AD0A23F2A}"/>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464297</xdr:colOff>
      <xdr:row>81</xdr:row>
      <xdr:rowOff>125498</xdr:rowOff>
    </xdr:to>
    <xdr:sp macro="" textlink="">
      <xdr:nvSpPr>
        <xdr:cNvPr id="35" name="Text Box 22" hidden="1">
          <a:extLst>
            <a:ext uri="{FF2B5EF4-FFF2-40B4-BE49-F238E27FC236}">
              <a16:creationId xmlns:a16="http://schemas.microsoft.com/office/drawing/2014/main" id="{B8490DB4-E05F-43F5-AE62-8E11D12C87B2}"/>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153607</xdr:rowOff>
    </xdr:from>
    <xdr:to>
      <xdr:col>4</xdr:col>
      <xdr:colOff>464297</xdr:colOff>
      <xdr:row>76</xdr:row>
      <xdr:rowOff>150268</xdr:rowOff>
    </xdr:to>
    <xdr:sp macro="" textlink="">
      <xdr:nvSpPr>
        <xdr:cNvPr id="36" name="Text Box 21" hidden="1">
          <a:extLst>
            <a:ext uri="{FF2B5EF4-FFF2-40B4-BE49-F238E27FC236}">
              <a16:creationId xmlns:a16="http://schemas.microsoft.com/office/drawing/2014/main" id="{D63044AA-FD73-4A90-85A3-57862F495DC3}"/>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383661</xdr:rowOff>
    </xdr:from>
    <xdr:to>
      <xdr:col>4</xdr:col>
      <xdr:colOff>464297</xdr:colOff>
      <xdr:row>70</xdr:row>
      <xdr:rowOff>11315</xdr:rowOff>
    </xdr:to>
    <xdr:sp macro="" textlink="">
      <xdr:nvSpPr>
        <xdr:cNvPr id="37" name="Text Box 20" hidden="1">
          <a:extLst>
            <a:ext uri="{FF2B5EF4-FFF2-40B4-BE49-F238E27FC236}">
              <a16:creationId xmlns:a16="http://schemas.microsoft.com/office/drawing/2014/main" id="{99ABB09E-EFBC-4AE1-A00F-4BAC38B80999}"/>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84237</xdr:rowOff>
    </xdr:from>
    <xdr:to>
      <xdr:col>4</xdr:col>
      <xdr:colOff>464297</xdr:colOff>
      <xdr:row>69</xdr:row>
      <xdr:rowOff>54379</xdr:rowOff>
    </xdr:to>
    <xdr:sp macro="" textlink="">
      <xdr:nvSpPr>
        <xdr:cNvPr id="38" name="Text Box 19" hidden="1">
          <a:extLst>
            <a:ext uri="{FF2B5EF4-FFF2-40B4-BE49-F238E27FC236}">
              <a16:creationId xmlns:a16="http://schemas.microsoft.com/office/drawing/2014/main" id="{9502CE69-50B1-4D23-A91A-42FFB50BB9B4}"/>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66526</xdr:rowOff>
    </xdr:from>
    <xdr:to>
      <xdr:col>4</xdr:col>
      <xdr:colOff>464297</xdr:colOff>
      <xdr:row>68</xdr:row>
      <xdr:rowOff>66526</xdr:rowOff>
    </xdr:to>
    <xdr:sp macro="" textlink="">
      <xdr:nvSpPr>
        <xdr:cNvPr id="39" name="Text Box 18" hidden="1">
          <a:extLst>
            <a:ext uri="{FF2B5EF4-FFF2-40B4-BE49-F238E27FC236}">
              <a16:creationId xmlns:a16="http://schemas.microsoft.com/office/drawing/2014/main" id="{02E17FBC-DE86-4252-8CB3-171163140FF0}"/>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106815</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B6B76790-553D-432C-BF3E-76CF1A3C71F4}"/>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11257</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37D31BEB-A4E0-454E-B7CE-CCCD5ED81217}"/>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15B33E01-51B4-4E66-B6B3-251ABE779680}"/>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464297</xdr:colOff>
      <xdr:row>62</xdr:row>
      <xdr:rowOff>76245</xdr:rowOff>
    </xdr:to>
    <xdr:sp macro="" textlink="">
      <xdr:nvSpPr>
        <xdr:cNvPr id="43" name="Text Box 55" hidden="1">
          <a:extLst>
            <a:ext uri="{FF2B5EF4-FFF2-40B4-BE49-F238E27FC236}">
              <a16:creationId xmlns:a16="http://schemas.microsoft.com/office/drawing/2014/main" id="{1FCB7ED7-DCE8-4401-83E8-7C01EC6D28A2}"/>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464297</xdr:colOff>
      <xdr:row>62</xdr:row>
      <xdr:rowOff>212447</xdr:rowOff>
    </xdr:to>
    <xdr:sp macro="" textlink="">
      <xdr:nvSpPr>
        <xdr:cNvPr id="44" name="Text Box 54" hidden="1">
          <a:extLst>
            <a:ext uri="{FF2B5EF4-FFF2-40B4-BE49-F238E27FC236}">
              <a16:creationId xmlns:a16="http://schemas.microsoft.com/office/drawing/2014/main" id="{1211102F-D555-4904-AEEB-711ACF8811A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62</xdr:row>
      <xdr:rowOff>333900</xdr:rowOff>
    </xdr:to>
    <xdr:sp macro="" textlink="">
      <xdr:nvSpPr>
        <xdr:cNvPr id="45" name="Text Box 53" hidden="1">
          <a:extLst>
            <a:ext uri="{FF2B5EF4-FFF2-40B4-BE49-F238E27FC236}">
              <a16:creationId xmlns:a16="http://schemas.microsoft.com/office/drawing/2014/main" id="{3D51D12E-0556-412E-8C49-2BEB3FDAB45F}"/>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464297</xdr:colOff>
      <xdr:row>63</xdr:row>
      <xdr:rowOff>2176</xdr:rowOff>
    </xdr:to>
    <xdr:sp macro="" textlink="">
      <xdr:nvSpPr>
        <xdr:cNvPr id="46" name="Text Box 52" hidden="1">
          <a:extLst>
            <a:ext uri="{FF2B5EF4-FFF2-40B4-BE49-F238E27FC236}">
              <a16:creationId xmlns:a16="http://schemas.microsoft.com/office/drawing/2014/main" id="{18854D4D-BB7B-46F0-BA18-3662C95DBF03}"/>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464297</xdr:colOff>
      <xdr:row>96</xdr:row>
      <xdr:rowOff>105550</xdr:rowOff>
    </xdr:to>
    <xdr:sp macro="" textlink="">
      <xdr:nvSpPr>
        <xdr:cNvPr id="47" name="Text Box 51" hidden="1">
          <a:extLst>
            <a:ext uri="{FF2B5EF4-FFF2-40B4-BE49-F238E27FC236}">
              <a16:creationId xmlns:a16="http://schemas.microsoft.com/office/drawing/2014/main" id="{5E7BA0F5-8CD6-4B21-B244-C1E4A6811402}"/>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268952</xdr:rowOff>
    </xdr:to>
    <xdr:sp macro="" textlink="">
      <xdr:nvSpPr>
        <xdr:cNvPr id="48" name="Text Box 50" hidden="1">
          <a:extLst>
            <a:ext uri="{FF2B5EF4-FFF2-40B4-BE49-F238E27FC236}">
              <a16:creationId xmlns:a16="http://schemas.microsoft.com/office/drawing/2014/main" id="{D6570FF8-DE5F-43E8-84D8-42395338513D}"/>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58546</xdr:rowOff>
    </xdr:to>
    <xdr:sp macro="" textlink="">
      <xdr:nvSpPr>
        <xdr:cNvPr id="49" name="Text Box 49" hidden="1">
          <a:extLst>
            <a:ext uri="{FF2B5EF4-FFF2-40B4-BE49-F238E27FC236}">
              <a16:creationId xmlns:a16="http://schemas.microsoft.com/office/drawing/2014/main" id="{2E96E7B6-AF11-409A-9CF1-3054C49CB2F1}"/>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01B0DDA4-455D-448A-B743-91B6EA0BF40D}"/>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64BA8458-6DB3-475F-926B-BDDFE1A0651E}"/>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77BCB229-EA2A-4F4C-A627-8B11B87A948C}"/>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15261B3B-6044-42C1-9665-5F7DAB0204C8}"/>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464297</xdr:colOff>
      <xdr:row>62</xdr:row>
      <xdr:rowOff>76245</xdr:rowOff>
    </xdr:to>
    <xdr:sp macro="" textlink="">
      <xdr:nvSpPr>
        <xdr:cNvPr id="54" name="Text Box 66" hidden="1">
          <a:extLst>
            <a:ext uri="{FF2B5EF4-FFF2-40B4-BE49-F238E27FC236}">
              <a16:creationId xmlns:a16="http://schemas.microsoft.com/office/drawing/2014/main" id="{6851A066-4D05-4DD9-81E5-BAF55AAF104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464297</xdr:colOff>
      <xdr:row>62</xdr:row>
      <xdr:rowOff>212447</xdr:rowOff>
    </xdr:to>
    <xdr:sp macro="" textlink="">
      <xdr:nvSpPr>
        <xdr:cNvPr id="55" name="Text Box 65" hidden="1">
          <a:extLst>
            <a:ext uri="{FF2B5EF4-FFF2-40B4-BE49-F238E27FC236}">
              <a16:creationId xmlns:a16="http://schemas.microsoft.com/office/drawing/2014/main" id="{069DB86E-E518-4CE3-A3B8-E4EB83A798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62</xdr:row>
      <xdr:rowOff>333900</xdr:rowOff>
    </xdr:to>
    <xdr:sp macro="" textlink="">
      <xdr:nvSpPr>
        <xdr:cNvPr id="56" name="Text Box 64" hidden="1">
          <a:extLst>
            <a:ext uri="{FF2B5EF4-FFF2-40B4-BE49-F238E27FC236}">
              <a16:creationId xmlns:a16="http://schemas.microsoft.com/office/drawing/2014/main" id="{6F46AB9E-E49D-48D8-84B1-DE0FD4AD6358}"/>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464297</xdr:colOff>
      <xdr:row>63</xdr:row>
      <xdr:rowOff>2176</xdr:rowOff>
    </xdr:to>
    <xdr:sp macro="" textlink="">
      <xdr:nvSpPr>
        <xdr:cNvPr id="57" name="Text Box 63" hidden="1">
          <a:extLst>
            <a:ext uri="{FF2B5EF4-FFF2-40B4-BE49-F238E27FC236}">
              <a16:creationId xmlns:a16="http://schemas.microsoft.com/office/drawing/2014/main" id="{6D09EB13-B5A0-48F3-A40B-8B05D38D427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464297</xdr:colOff>
      <xdr:row>96</xdr:row>
      <xdr:rowOff>105550</xdr:rowOff>
    </xdr:to>
    <xdr:sp macro="" textlink="">
      <xdr:nvSpPr>
        <xdr:cNvPr id="58" name="Text Box 62" hidden="1">
          <a:extLst>
            <a:ext uri="{FF2B5EF4-FFF2-40B4-BE49-F238E27FC236}">
              <a16:creationId xmlns:a16="http://schemas.microsoft.com/office/drawing/2014/main" id="{6D637D09-187E-4BF3-88D1-C61FB34A4D9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268952</xdr:rowOff>
    </xdr:to>
    <xdr:sp macro="" textlink="">
      <xdr:nvSpPr>
        <xdr:cNvPr id="59" name="Text Box 61" hidden="1">
          <a:extLst>
            <a:ext uri="{FF2B5EF4-FFF2-40B4-BE49-F238E27FC236}">
              <a16:creationId xmlns:a16="http://schemas.microsoft.com/office/drawing/2014/main" id="{2BBC4B44-2D1E-419A-B33B-D6355C725852}"/>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58546</xdr:rowOff>
    </xdr:to>
    <xdr:sp macro="" textlink="">
      <xdr:nvSpPr>
        <xdr:cNvPr id="60" name="Text Box 60" hidden="1">
          <a:extLst>
            <a:ext uri="{FF2B5EF4-FFF2-40B4-BE49-F238E27FC236}">
              <a16:creationId xmlns:a16="http://schemas.microsoft.com/office/drawing/2014/main" id="{4330FD73-45E0-4253-A40A-075EF884D85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A1EE026F-D336-4D1C-BF0E-4813CA28AD5E}"/>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56797AB8-1829-451F-B9DA-A55306D72F6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1044EB56-8F80-498B-9D86-6C387285FF2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126447A5-0494-4A08-AD6D-6BD4DF8D32C3}"/>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464297</xdr:colOff>
      <xdr:row>62</xdr:row>
      <xdr:rowOff>76245</xdr:rowOff>
    </xdr:to>
    <xdr:sp macro="" textlink="">
      <xdr:nvSpPr>
        <xdr:cNvPr id="65" name="Text Box 77" hidden="1">
          <a:extLst>
            <a:ext uri="{FF2B5EF4-FFF2-40B4-BE49-F238E27FC236}">
              <a16:creationId xmlns:a16="http://schemas.microsoft.com/office/drawing/2014/main" id="{6647E5DF-C795-4653-9029-1C1F1A828BC9}"/>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464297</xdr:colOff>
      <xdr:row>62</xdr:row>
      <xdr:rowOff>212447</xdr:rowOff>
    </xdr:to>
    <xdr:sp macro="" textlink="">
      <xdr:nvSpPr>
        <xdr:cNvPr id="66" name="Text Box 76" hidden="1">
          <a:extLst>
            <a:ext uri="{FF2B5EF4-FFF2-40B4-BE49-F238E27FC236}">
              <a16:creationId xmlns:a16="http://schemas.microsoft.com/office/drawing/2014/main" id="{27C74EB9-E63C-4474-874A-41F2CB93D120}"/>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62</xdr:row>
      <xdr:rowOff>333900</xdr:rowOff>
    </xdr:to>
    <xdr:sp macro="" textlink="">
      <xdr:nvSpPr>
        <xdr:cNvPr id="67" name="Text Box 75" hidden="1">
          <a:extLst>
            <a:ext uri="{FF2B5EF4-FFF2-40B4-BE49-F238E27FC236}">
              <a16:creationId xmlns:a16="http://schemas.microsoft.com/office/drawing/2014/main" id="{AE1C52B3-5281-435F-B7C6-32B3E348C917}"/>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464297</xdr:colOff>
      <xdr:row>63</xdr:row>
      <xdr:rowOff>2176</xdr:rowOff>
    </xdr:to>
    <xdr:sp macro="" textlink="">
      <xdr:nvSpPr>
        <xdr:cNvPr id="68" name="Text Box 74" hidden="1">
          <a:extLst>
            <a:ext uri="{FF2B5EF4-FFF2-40B4-BE49-F238E27FC236}">
              <a16:creationId xmlns:a16="http://schemas.microsoft.com/office/drawing/2014/main" id="{0256FDC1-76F0-486E-A569-3297BFCE1E2F}"/>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464297</xdr:colOff>
      <xdr:row>96</xdr:row>
      <xdr:rowOff>105550</xdr:rowOff>
    </xdr:to>
    <xdr:sp macro="" textlink="">
      <xdr:nvSpPr>
        <xdr:cNvPr id="69" name="Text Box 73" hidden="1">
          <a:extLst>
            <a:ext uri="{FF2B5EF4-FFF2-40B4-BE49-F238E27FC236}">
              <a16:creationId xmlns:a16="http://schemas.microsoft.com/office/drawing/2014/main" id="{A65EAA51-4A75-45A4-8CDC-97D0750BFFB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268952</xdr:rowOff>
    </xdr:to>
    <xdr:sp macro="" textlink="">
      <xdr:nvSpPr>
        <xdr:cNvPr id="70" name="Text Box 72" hidden="1">
          <a:extLst>
            <a:ext uri="{FF2B5EF4-FFF2-40B4-BE49-F238E27FC236}">
              <a16:creationId xmlns:a16="http://schemas.microsoft.com/office/drawing/2014/main" id="{EC8527DE-8BFB-42FD-9844-73A43AEEBC9A}"/>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58546</xdr:rowOff>
    </xdr:to>
    <xdr:sp macro="" textlink="">
      <xdr:nvSpPr>
        <xdr:cNvPr id="71" name="Text Box 71" hidden="1">
          <a:extLst>
            <a:ext uri="{FF2B5EF4-FFF2-40B4-BE49-F238E27FC236}">
              <a16:creationId xmlns:a16="http://schemas.microsoft.com/office/drawing/2014/main" id="{BCA45531-59D5-4430-8150-EDEC1894383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936D5EC5-9BE7-47C5-87F9-7C7A15FEE9AB}"/>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492BF43D-D085-4212-81A9-4970704E1BCA}"/>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99AE22DD-072B-4175-8EED-97255F611CA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629FB810-B2E0-4B68-BDA3-2F4F90A45386}"/>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464297</xdr:colOff>
      <xdr:row>62</xdr:row>
      <xdr:rowOff>76245</xdr:rowOff>
    </xdr:to>
    <xdr:sp macro="" textlink="">
      <xdr:nvSpPr>
        <xdr:cNvPr id="76" name="Text Box 88" hidden="1">
          <a:extLst>
            <a:ext uri="{FF2B5EF4-FFF2-40B4-BE49-F238E27FC236}">
              <a16:creationId xmlns:a16="http://schemas.microsoft.com/office/drawing/2014/main" id="{38C76F8A-ACCB-48D2-8EC7-7AFC221FBCE8}"/>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464297</xdr:colOff>
      <xdr:row>62</xdr:row>
      <xdr:rowOff>212447</xdr:rowOff>
    </xdr:to>
    <xdr:sp macro="" textlink="">
      <xdr:nvSpPr>
        <xdr:cNvPr id="77" name="Text Box 87" hidden="1">
          <a:extLst>
            <a:ext uri="{FF2B5EF4-FFF2-40B4-BE49-F238E27FC236}">
              <a16:creationId xmlns:a16="http://schemas.microsoft.com/office/drawing/2014/main" id="{247E54B8-19D0-44ED-A3F7-C02469F6031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62</xdr:row>
      <xdr:rowOff>333900</xdr:rowOff>
    </xdr:to>
    <xdr:sp macro="" textlink="">
      <xdr:nvSpPr>
        <xdr:cNvPr id="78" name="Text Box 86" hidden="1">
          <a:extLst>
            <a:ext uri="{FF2B5EF4-FFF2-40B4-BE49-F238E27FC236}">
              <a16:creationId xmlns:a16="http://schemas.microsoft.com/office/drawing/2014/main" id="{568564CC-0F3A-4528-AFE0-8AD16F7FDCFF}"/>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464297</xdr:colOff>
      <xdr:row>63</xdr:row>
      <xdr:rowOff>2176</xdr:rowOff>
    </xdr:to>
    <xdr:sp macro="" textlink="">
      <xdr:nvSpPr>
        <xdr:cNvPr id="79" name="Text Box 85" hidden="1">
          <a:extLst>
            <a:ext uri="{FF2B5EF4-FFF2-40B4-BE49-F238E27FC236}">
              <a16:creationId xmlns:a16="http://schemas.microsoft.com/office/drawing/2014/main" id="{B8E07569-27EC-48C2-8FDA-8C568524EA7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464297</xdr:colOff>
      <xdr:row>96</xdr:row>
      <xdr:rowOff>105550</xdr:rowOff>
    </xdr:to>
    <xdr:sp macro="" textlink="">
      <xdr:nvSpPr>
        <xdr:cNvPr id="80" name="Text Box 84" hidden="1">
          <a:extLst>
            <a:ext uri="{FF2B5EF4-FFF2-40B4-BE49-F238E27FC236}">
              <a16:creationId xmlns:a16="http://schemas.microsoft.com/office/drawing/2014/main" id="{B9533608-C666-40D8-815D-BA52538FDE1F}"/>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268952</xdr:rowOff>
    </xdr:to>
    <xdr:sp macro="" textlink="">
      <xdr:nvSpPr>
        <xdr:cNvPr id="81" name="Text Box 83" hidden="1">
          <a:extLst>
            <a:ext uri="{FF2B5EF4-FFF2-40B4-BE49-F238E27FC236}">
              <a16:creationId xmlns:a16="http://schemas.microsoft.com/office/drawing/2014/main" id="{F778C51E-63B2-4E1B-8FE9-C1F1B211A765}"/>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58546</xdr:rowOff>
    </xdr:to>
    <xdr:sp macro="" textlink="">
      <xdr:nvSpPr>
        <xdr:cNvPr id="82" name="Text Box 82" hidden="1">
          <a:extLst>
            <a:ext uri="{FF2B5EF4-FFF2-40B4-BE49-F238E27FC236}">
              <a16:creationId xmlns:a16="http://schemas.microsoft.com/office/drawing/2014/main" id="{13978893-32B9-4C2A-8C49-CE1AA31F88C8}"/>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F92F0950-B247-4DEA-95C4-EAEB94ABAF0E}"/>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448ED8D-B510-41B3-8364-295C0ED95647}"/>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2BF7CB24-DE70-4953-A5A3-AE549C0A8141}"/>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6562</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992F6D-B125-4017-BAC3-800E2633B538}"/>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732DCA3C-7D30-403A-B3A6-0E69EE7FE80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F82B0D14-D1C7-4E7F-A27E-ADE7077F9727}"/>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3CD6F19C-3FD0-4ECD-9969-B39FCDE787A6}"/>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042565EC-EB5F-4EBF-B8ED-C92DD5652F09}"/>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59BC38DB-8C23-4ED3-854C-CC526A2E8DD8}"/>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96F6C45A-B7E4-48D2-ACC5-71D35BFFD49B}"/>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372214</xdr:rowOff>
    </xdr:from>
    <xdr:to>
      <xdr:col>5</xdr:col>
      <xdr:colOff>133275</xdr:colOff>
      <xdr:row>66</xdr:row>
      <xdr:rowOff>159555</xdr:rowOff>
    </xdr:to>
    <xdr:sp macro="" textlink="">
      <xdr:nvSpPr>
        <xdr:cNvPr id="93" name="Text Box 106" hidden="1">
          <a:extLst>
            <a:ext uri="{FF2B5EF4-FFF2-40B4-BE49-F238E27FC236}">
              <a16:creationId xmlns:a16="http://schemas.microsoft.com/office/drawing/2014/main" id="{3EFDB45D-5E3F-433F-9609-C1D9266F96A7}"/>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83813</xdr:rowOff>
    </xdr:to>
    <xdr:sp macro="" textlink="">
      <xdr:nvSpPr>
        <xdr:cNvPr id="94" name="Text Box 107" hidden="1">
          <a:extLst>
            <a:ext uri="{FF2B5EF4-FFF2-40B4-BE49-F238E27FC236}">
              <a16:creationId xmlns:a16="http://schemas.microsoft.com/office/drawing/2014/main" id="{1FD69E7D-94B0-43C2-B3A9-C217689E0DB8}"/>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85151</xdr:rowOff>
    </xdr:to>
    <xdr:sp macro="" textlink="">
      <xdr:nvSpPr>
        <xdr:cNvPr id="95" name="Text Box 108" hidden="1">
          <a:extLst>
            <a:ext uri="{FF2B5EF4-FFF2-40B4-BE49-F238E27FC236}">
              <a16:creationId xmlns:a16="http://schemas.microsoft.com/office/drawing/2014/main" id="{0E5F98CC-EF77-4877-B958-588380DB90CD}"/>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96" name="Text Box 109" hidden="1">
          <a:extLst>
            <a:ext uri="{FF2B5EF4-FFF2-40B4-BE49-F238E27FC236}">
              <a16:creationId xmlns:a16="http://schemas.microsoft.com/office/drawing/2014/main" id="{C718212E-825E-4ADD-8ED0-E44E95446B72}"/>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31712</xdr:rowOff>
    </xdr:to>
    <xdr:sp macro="" textlink="">
      <xdr:nvSpPr>
        <xdr:cNvPr id="97" name="Text Box 110" hidden="1">
          <a:extLst>
            <a:ext uri="{FF2B5EF4-FFF2-40B4-BE49-F238E27FC236}">
              <a16:creationId xmlns:a16="http://schemas.microsoft.com/office/drawing/2014/main" id="{FA871FAE-3C05-434C-9354-653B26BEBC49}"/>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152819</xdr:rowOff>
    </xdr:to>
    <xdr:sp macro="" textlink="">
      <xdr:nvSpPr>
        <xdr:cNvPr id="98" name="Text Box 111" hidden="1">
          <a:extLst>
            <a:ext uri="{FF2B5EF4-FFF2-40B4-BE49-F238E27FC236}">
              <a16:creationId xmlns:a16="http://schemas.microsoft.com/office/drawing/2014/main" id="{6F581144-9043-44BD-8D03-7E40C52C85C8}"/>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E2CD25A3-C533-493B-9E62-07B98A7998AF}"/>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13A3A123-8679-4049-A4AC-BD23244BFBB4}"/>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E9CD0BE0-9348-4FDF-8794-92671EB20162}"/>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4B38D279-F0F3-4D44-9A54-AFECCC72AF09}"/>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1575F55D-3629-48DE-B502-0BDAAA011370}"/>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589C7F0B-47DA-413B-AB25-3F3B35F32D05}"/>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5AB29AEB-49EE-47A7-8D3E-8452FDDFB409}"/>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372214</xdr:rowOff>
    </xdr:from>
    <xdr:to>
      <xdr:col>5</xdr:col>
      <xdr:colOff>133275</xdr:colOff>
      <xdr:row>66</xdr:row>
      <xdr:rowOff>159555</xdr:rowOff>
    </xdr:to>
    <xdr:sp macro="" textlink="">
      <xdr:nvSpPr>
        <xdr:cNvPr id="106" name="Text Box 119" hidden="1">
          <a:extLst>
            <a:ext uri="{FF2B5EF4-FFF2-40B4-BE49-F238E27FC236}">
              <a16:creationId xmlns:a16="http://schemas.microsoft.com/office/drawing/2014/main" id="{06A79F92-0633-48A0-8F9B-0CBC2389A5CA}"/>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83813</xdr:rowOff>
    </xdr:to>
    <xdr:sp macro="" textlink="">
      <xdr:nvSpPr>
        <xdr:cNvPr id="107" name="Text Box 118" hidden="1">
          <a:extLst>
            <a:ext uri="{FF2B5EF4-FFF2-40B4-BE49-F238E27FC236}">
              <a16:creationId xmlns:a16="http://schemas.microsoft.com/office/drawing/2014/main" id="{79C8C5A3-5E3A-412D-AA84-9E9FD43EAFB0}"/>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85151</xdr:rowOff>
    </xdr:to>
    <xdr:sp macro="" textlink="">
      <xdr:nvSpPr>
        <xdr:cNvPr id="108" name="Text Box 117" hidden="1">
          <a:extLst>
            <a:ext uri="{FF2B5EF4-FFF2-40B4-BE49-F238E27FC236}">
              <a16:creationId xmlns:a16="http://schemas.microsoft.com/office/drawing/2014/main" id="{A539B75B-D76A-4C40-9229-54C747A0CB04}"/>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109" name="Text Box 116" hidden="1">
          <a:extLst>
            <a:ext uri="{FF2B5EF4-FFF2-40B4-BE49-F238E27FC236}">
              <a16:creationId xmlns:a16="http://schemas.microsoft.com/office/drawing/2014/main" id="{61890969-D798-4B6F-B765-579346551AFC}"/>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31712</xdr:rowOff>
    </xdr:to>
    <xdr:sp macro="" textlink="">
      <xdr:nvSpPr>
        <xdr:cNvPr id="110" name="Text Box 115" hidden="1">
          <a:extLst>
            <a:ext uri="{FF2B5EF4-FFF2-40B4-BE49-F238E27FC236}">
              <a16:creationId xmlns:a16="http://schemas.microsoft.com/office/drawing/2014/main" id="{BD2D14D2-29FB-4191-AAE2-CD21EDD37C84}"/>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152819</xdr:rowOff>
    </xdr:to>
    <xdr:sp macro="" textlink="">
      <xdr:nvSpPr>
        <xdr:cNvPr id="111" name="Text Box 114" hidden="1">
          <a:extLst>
            <a:ext uri="{FF2B5EF4-FFF2-40B4-BE49-F238E27FC236}">
              <a16:creationId xmlns:a16="http://schemas.microsoft.com/office/drawing/2014/main" id="{AB317FF9-4653-4844-930D-0A1E5F6CD86B}"/>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F91B6C04-468F-4787-9216-8C14C20FDD8B}"/>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DFA87465-A0E7-4905-AD7E-B636B7D43B7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33E9130-A90F-49DA-A05B-8A53AA0FC06F}"/>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CDEE467F-FCC6-4CF6-B5F9-EE93792FAB31}"/>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B556F9F8-F263-440D-9C57-7D3DBBE4509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3E0FEAD-53E0-465B-8E41-C156AAA172B7}"/>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A386E75C-3B19-49D5-9758-B7C1BD9CAF8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133275</xdr:colOff>
      <xdr:row>66</xdr:row>
      <xdr:rowOff>159555</xdr:rowOff>
    </xdr:to>
    <xdr:sp macro="" textlink="">
      <xdr:nvSpPr>
        <xdr:cNvPr id="119" name="Text Box 132" hidden="1">
          <a:extLst>
            <a:ext uri="{FF2B5EF4-FFF2-40B4-BE49-F238E27FC236}">
              <a16:creationId xmlns:a16="http://schemas.microsoft.com/office/drawing/2014/main" id="{556A44E6-1240-41F7-8952-C214C8D169D3}"/>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133275</xdr:colOff>
      <xdr:row>67</xdr:row>
      <xdr:rowOff>83813</xdr:rowOff>
    </xdr:to>
    <xdr:sp macro="" textlink="">
      <xdr:nvSpPr>
        <xdr:cNvPr id="120" name="Text Box 131" hidden="1">
          <a:extLst>
            <a:ext uri="{FF2B5EF4-FFF2-40B4-BE49-F238E27FC236}">
              <a16:creationId xmlns:a16="http://schemas.microsoft.com/office/drawing/2014/main" id="{7B52F64C-6999-43F3-A1CB-E6A771F566DB}"/>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133275</xdr:colOff>
      <xdr:row>68</xdr:row>
      <xdr:rowOff>85151</xdr:rowOff>
    </xdr:to>
    <xdr:sp macro="" textlink="">
      <xdr:nvSpPr>
        <xdr:cNvPr id="121" name="Text Box 130" hidden="1">
          <a:extLst>
            <a:ext uri="{FF2B5EF4-FFF2-40B4-BE49-F238E27FC236}">
              <a16:creationId xmlns:a16="http://schemas.microsoft.com/office/drawing/2014/main" id="{260ADCE4-4513-49B0-A9CF-92C24C71F802}"/>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133275</xdr:colOff>
      <xdr:row>69</xdr:row>
      <xdr:rowOff>54073</xdr:rowOff>
    </xdr:to>
    <xdr:sp macro="" textlink="">
      <xdr:nvSpPr>
        <xdr:cNvPr id="122" name="Text Box 129" hidden="1">
          <a:extLst>
            <a:ext uri="{FF2B5EF4-FFF2-40B4-BE49-F238E27FC236}">
              <a16:creationId xmlns:a16="http://schemas.microsoft.com/office/drawing/2014/main" id="{30BE6705-62FE-430B-99F6-4F4FD2E7A87E}"/>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133275</xdr:colOff>
      <xdr:row>88</xdr:row>
      <xdr:rowOff>31712</xdr:rowOff>
    </xdr:to>
    <xdr:sp macro="" textlink="">
      <xdr:nvSpPr>
        <xdr:cNvPr id="123" name="Text Box 128" hidden="1">
          <a:extLst>
            <a:ext uri="{FF2B5EF4-FFF2-40B4-BE49-F238E27FC236}">
              <a16:creationId xmlns:a16="http://schemas.microsoft.com/office/drawing/2014/main" id="{69DCFDD5-B14E-4E3F-92A4-FC6DE1C33BA8}"/>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152819</xdr:rowOff>
    </xdr:to>
    <xdr:sp macro="" textlink="">
      <xdr:nvSpPr>
        <xdr:cNvPr id="124" name="Text Box 127" hidden="1">
          <a:extLst>
            <a:ext uri="{FF2B5EF4-FFF2-40B4-BE49-F238E27FC236}">
              <a16:creationId xmlns:a16="http://schemas.microsoft.com/office/drawing/2014/main" id="{C165A995-8243-4C3C-9CA7-D5D906F319B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22F8CEC-4F11-4419-BC32-734FE2C7B8C2}"/>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98F5A892-F7E2-4036-B69A-1704D475C1D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2DD91351-2CC1-4086-ACD3-AC60ABDE26CD}"/>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EA18FA71-1B7F-49B1-A66D-918A6F993520}"/>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A1E524A6-220B-4BB2-833D-198B72B91477}"/>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63227F4A-4C1E-452D-A77F-E922691F8AA9}"/>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476E2DC-A7A6-4C69-9154-42B2850DF47C}"/>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105335</xdr:colOff>
      <xdr:row>66</xdr:row>
      <xdr:rowOff>159555</xdr:rowOff>
    </xdr:to>
    <xdr:sp macro="" textlink="">
      <xdr:nvSpPr>
        <xdr:cNvPr id="132" name="Text Box 145" hidden="1">
          <a:extLst>
            <a:ext uri="{FF2B5EF4-FFF2-40B4-BE49-F238E27FC236}">
              <a16:creationId xmlns:a16="http://schemas.microsoft.com/office/drawing/2014/main" id="{748CC1DB-6399-441C-AA26-EE21305DC61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105335</xdr:colOff>
      <xdr:row>67</xdr:row>
      <xdr:rowOff>83813</xdr:rowOff>
    </xdr:to>
    <xdr:sp macro="" textlink="">
      <xdr:nvSpPr>
        <xdr:cNvPr id="133" name="Text Box 144" hidden="1">
          <a:extLst>
            <a:ext uri="{FF2B5EF4-FFF2-40B4-BE49-F238E27FC236}">
              <a16:creationId xmlns:a16="http://schemas.microsoft.com/office/drawing/2014/main" id="{5424402C-C274-412D-8898-DEE956DF8FBA}"/>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85151</xdr:rowOff>
    </xdr:to>
    <xdr:sp macro="" textlink="">
      <xdr:nvSpPr>
        <xdr:cNvPr id="134" name="Text Box 143" hidden="1">
          <a:extLst>
            <a:ext uri="{FF2B5EF4-FFF2-40B4-BE49-F238E27FC236}">
              <a16:creationId xmlns:a16="http://schemas.microsoft.com/office/drawing/2014/main" id="{A58A7A7D-E2E3-4BA3-8544-542E933F3D96}"/>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105335</xdr:colOff>
      <xdr:row>69</xdr:row>
      <xdr:rowOff>54073</xdr:rowOff>
    </xdr:to>
    <xdr:sp macro="" textlink="">
      <xdr:nvSpPr>
        <xdr:cNvPr id="135" name="Text Box 142" hidden="1">
          <a:extLst>
            <a:ext uri="{FF2B5EF4-FFF2-40B4-BE49-F238E27FC236}">
              <a16:creationId xmlns:a16="http://schemas.microsoft.com/office/drawing/2014/main" id="{80AC2E60-E210-41E8-9A91-711E326062E7}"/>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36" name="Text Box 141" hidden="1">
          <a:extLst>
            <a:ext uri="{FF2B5EF4-FFF2-40B4-BE49-F238E27FC236}">
              <a16:creationId xmlns:a16="http://schemas.microsoft.com/office/drawing/2014/main" id="{459A323E-37E0-4202-886E-FEDC38591ECD}"/>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152819</xdr:rowOff>
    </xdr:to>
    <xdr:sp macro="" textlink="">
      <xdr:nvSpPr>
        <xdr:cNvPr id="137" name="Text Box 140" hidden="1">
          <a:extLst>
            <a:ext uri="{FF2B5EF4-FFF2-40B4-BE49-F238E27FC236}">
              <a16:creationId xmlns:a16="http://schemas.microsoft.com/office/drawing/2014/main" id="{F5CC1F0C-C518-4A31-BC6B-2CC85E155E11}"/>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138" name="Text Box 139" hidden="1">
          <a:extLst>
            <a:ext uri="{FF2B5EF4-FFF2-40B4-BE49-F238E27FC236}">
              <a16:creationId xmlns:a16="http://schemas.microsoft.com/office/drawing/2014/main" id="{47323A98-2636-4222-842A-522E28A21E60}"/>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D2761485-3315-400D-AB06-D612144BBF73}"/>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B264C93D-234F-498B-862E-2B47C5B75DF6}"/>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5C2DF51F-4FFA-44BD-AFF6-4D87DEC6F5EC}"/>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DC27AA0D-C598-434B-A9C3-3603E125A6B8}"/>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EAE5CE6C-0D75-4313-BF09-8D4B779B2CCC}"/>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21B51674-C634-4BF6-BD64-ABB84CE3E7BE}"/>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105335</xdr:colOff>
      <xdr:row>66</xdr:row>
      <xdr:rowOff>159555</xdr:rowOff>
    </xdr:to>
    <xdr:sp macro="" textlink="">
      <xdr:nvSpPr>
        <xdr:cNvPr id="145" name="Text Box 158" hidden="1">
          <a:extLst>
            <a:ext uri="{FF2B5EF4-FFF2-40B4-BE49-F238E27FC236}">
              <a16:creationId xmlns:a16="http://schemas.microsoft.com/office/drawing/2014/main" id="{BF7EEF78-EC46-467D-9625-99DB6BD18467}"/>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105335</xdr:colOff>
      <xdr:row>67</xdr:row>
      <xdr:rowOff>83813</xdr:rowOff>
    </xdr:to>
    <xdr:sp macro="" textlink="">
      <xdr:nvSpPr>
        <xdr:cNvPr id="146" name="Text Box 157" hidden="1">
          <a:extLst>
            <a:ext uri="{FF2B5EF4-FFF2-40B4-BE49-F238E27FC236}">
              <a16:creationId xmlns:a16="http://schemas.microsoft.com/office/drawing/2014/main" id="{499F4D6C-0949-4207-82A7-A3CCC3E05DB2}"/>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85151</xdr:rowOff>
    </xdr:to>
    <xdr:sp macro="" textlink="">
      <xdr:nvSpPr>
        <xdr:cNvPr id="147" name="Text Box 156" hidden="1">
          <a:extLst>
            <a:ext uri="{FF2B5EF4-FFF2-40B4-BE49-F238E27FC236}">
              <a16:creationId xmlns:a16="http://schemas.microsoft.com/office/drawing/2014/main" id="{EFA67399-5C29-4D67-A906-7C3704DD57DA}"/>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105335</xdr:colOff>
      <xdr:row>69</xdr:row>
      <xdr:rowOff>54073</xdr:rowOff>
    </xdr:to>
    <xdr:sp macro="" textlink="">
      <xdr:nvSpPr>
        <xdr:cNvPr id="148" name="Text Box 155" hidden="1">
          <a:extLst>
            <a:ext uri="{FF2B5EF4-FFF2-40B4-BE49-F238E27FC236}">
              <a16:creationId xmlns:a16="http://schemas.microsoft.com/office/drawing/2014/main" id="{FC953B56-99DE-4976-A507-88674D6FB1DC}"/>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49" name="Text Box 154" hidden="1">
          <a:extLst>
            <a:ext uri="{FF2B5EF4-FFF2-40B4-BE49-F238E27FC236}">
              <a16:creationId xmlns:a16="http://schemas.microsoft.com/office/drawing/2014/main" id="{E2DB0B29-0311-4CDC-869E-38CAFCA39D1E}"/>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152819</xdr:rowOff>
    </xdr:to>
    <xdr:sp macro="" textlink="">
      <xdr:nvSpPr>
        <xdr:cNvPr id="150" name="Text Box 153" hidden="1">
          <a:extLst>
            <a:ext uri="{FF2B5EF4-FFF2-40B4-BE49-F238E27FC236}">
              <a16:creationId xmlns:a16="http://schemas.microsoft.com/office/drawing/2014/main" id="{6A47A6A5-9BBA-4DCE-96C0-2679822BB1D1}"/>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151" name="Text Box 152" hidden="1">
          <a:extLst>
            <a:ext uri="{FF2B5EF4-FFF2-40B4-BE49-F238E27FC236}">
              <a16:creationId xmlns:a16="http://schemas.microsoft.com/office/drawing/2014/main" id="{2EFA0322-A96D-46B1-929A-38CB564A4FC7}"/>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05D1DC6E-180A-4387-A247-30A780845ADE}"/>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BEFE6D15-3509-44DC-92B1-48C41745E67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FADBB706-741A-48C0-8491-886E4264882E}"/>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13FBA103-9DC7-4226-A687-29E479A67AA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D40F1D6C-6288-4ADC-88D2-00FFF76294DC}"/>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20A1425B-BCA6-40D5-A035-51AA1E9D4348}"/>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105335</xdr:colOff>
      <xdr:row>66</xdr:row>
      <xdr:rowOff>159555</xdr:rowOff>
    </xdr:to>
    <xdr:sp macro="" textlink="">
      <xdr:nvSpPr>
        <xdr:cNvPr id="158" name="Text Box 171" hidden="1">
          <a:extLst>
            <a:ext uri="{FF2B5EF4-FFF2-40B4-BE49-F238E27FC236}">
              <a16:creationId xmlns:a16="http://schemas.microsoft.com/office/drawing/2014/main" id="{018CF5C0-F620-4680-BD24-0687CCC3B4D7}"/>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105335</xdr:colOff>
      <xdr:row>67</xdr:row>
      <xdr:rowOff>83813</xdr:rowOff>
    </xdr:to>
    <xdr:sp macro="" textlink="">
      <xdr:nvSpPr>
        <xdr:cNvPr id="159" name="Text Box 170" hidden="1">
          <a:extLst>
            <a:ext uri="{FF2B5EF4-FFF2-40B4-BE49-F238E27FC236}">
              <a16:creationId xmlns:a16="http://schemas.microsoft.com/office/drawing/2014/main" id="{1AE7B568-030E-49D6-9958-0728CE1E1DE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49882</xdr:rowOff>
    </xdr:from>
    <xdr:to>
      <xdr:col>5</xdr:col>
      <xdr:colOff>105335</xdr:colOff>
      <xdr:row>68</xdr:row>
      <xdr:rowOff>85151</xdr:rowOff>
    </xdr:to>
    <xdr:sp macro="" textlink="">
      <xdr:nvSpPr>
        <xdr:cNvPr id="160" name="Text Box 169" hidden="1">
          <a:extLst>
            <a:ext uri="{FF2B5EF4-FFF2-40B4-BE49-F238E27FC236}">
              <a16:creationId xmlns:a16="http://schemas.microsoft.com/office/drawing/2014/main" id="{BCAFD0D6-42FE-432C-BC22-9CB0BEA06B02}"/>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105335</xdr:colOff>
      <xdr:row>69</xdr:row>
      <xdr:rowOff>54073</xdr:rowOff>
    </xdr:to>
    <xdr:sp macro="" textlink="">
      <xdr:nvSpPr>
        <xdr:cNvPr id="161" name="Text Box 168" hidden="1">
          <a:extLst>
            <a:ext uri="{FF2B5EF4-FFF2-40B4-BE49-F238E27FC236}">
              <a16:creationId xmlns:a16="http://schemas.microsoft.com/office/drawing/2014/main" id="{CB591724-7746-4A95-A293-E4B4750E1508}"/>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31712</xdr:rowOff>
    </xdr:to>
    <xdr:sp macro="" textlink="">
      <xdr:nvSpPr>
        <xdr:cNvPr id="162" name="Text Box 167" hidden="1">
          <a:extLst>
            <a:ext uri="{FF2B5EF4-FFF2-40B4-BE49-F238E27FC236}">
              <a16:creationId xmlns:a16="http://schemas.microsoft.com/office/drawing/2014/main" id="{C977A7F7-C720-4570-BC97-DE538F2D0425}"/>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152819</xdr:rowOff>
    </xdr:to>
    <xdr:sp macro="" textlink="">
      <xdr:nvSpPr>
        <xdr:cNvPr id="163" name="Text Box 166" hidden="1">
          <a:extLst>
            <a:ext uri="{FF2B5EF4-FFF2-40B4-BE49-F238E27FC236}">
              <a16:creationId xmlns:a16="http://schemas.microsoft.com/office/drawing/2014/main" id="{C1C1021B-C3AA-4612-9EF3-6126044D7A44}"/>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101664</xdr:rowOff>
    </xdr:from>
    <xdr:to>
      <xdr:col>5</xdr:col>
      <xdr:colOff>105335</xdr:colOff>
      <xdr:row>91</xdr:row>
      <xdr:rowOff>168309</xdr:rowOff>
    </xdr:to>
    <xdr:sp macro="" textlink="">
      <xdr:nvSpPr>
        <xdr:cNvPr id="164" name="Text Box 165" hidden="1">
          <a:extLst>
            <a:ext uri="{FF2B5EF4-FFF2-40B4-BE49-F238E27FC236}">
              <a16:creationId xmlns:a16="http://schemas.microsoft.com/office/drawing/2014/main" id="{183E8CF6-0628-42BC-8FF5-308707BF01A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124638</xdr:rowOff>
    </xdr:from>
    <xdr:to>
      <xdr:col>5</xdr:col>
      <xdr:colOff>287804</xdr:colOff>
      <xdr:row>97</xdr:row>
      <xdr:rowOff>106736</xdr:rowOff>
    </xdr:to>
    <xdr:sp macro="" textlink="">
      <xdr:nvSpPr>
        <xdr:cNvPr id="165" name="Text Box 190" hidden="1">
          <a:extLst>
            <a:ext uri="{FF2B5EF4-FFF2-40B4-BE49-F238E27FC236}">
              <a16:creationId xmlns:a16="http://schemas.microsoft.com/office/drawing/2014/main" id="{2D5B295B-A120-4541-90C9-52F1F081D5AA}"/>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58</xdr:row>
      <xdr:rowOff>57699</xdr:rowOff>
    </xdr:to>
    <xdr:sp macro="" textlink="">
      <xdr:nvSpPr>
        <xdr:cNvPr id="166" name="Text Box 189" hidden="1">
          <a:extLst>
            <a:ext uri="{FF2B5EF4-FFF2-40B4-BE49-F238E27FC236}">
              <a16:creationId xmlns:a16="http://schemas.microsoft.com/office/drawing/2014/main" id="{255A0414-18F4-48A5-BD25-DEFA9B2A1E0B}"/>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58</xdr:row>
      <xdr:rowOff>114055</xdr:rowOff>
    </xdr:to>
    <xdr:sp macro="" textlink="">
      <xdr:nvSpPr>
        <xdr:cNvPr id="167" name="Text Box 188" hidden="1">
          <a:extLst>
            <a:ext uri="{FF2B5EF4-FFF2-40B4-BE49-F238E27FC236}">
              <a16:creationId xmlns:a16="http://schemas.microsoft.com/office/drawing/2014/main" id="{17B3D1CE-AFC3-48D7-A3B6-58194422A9CB}"/>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57</xdr:row>
      <xdr:rowOff>161153</xdr:rowOff>
    </xdr:to>
    <xdr:sp macro="" textlink="">
      <xdr:nvSpPr>
        <xdr:cNvPr id="168" name="Text Box 187" hidden="1">
          <a:extLst>
            <a:ext uri="{FF2B5EF4-FFF2-40B4-BE49-F238E27FC236}">
              <a16:creationId xmlns:a16="http://schemas.microsoft.com/office/drawing/2014/main" id="{0FA83586-275D-43A1-8DD9-2358D0EAFC2B}"/>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57</xdr:row>
      <xdr:rowOff>192795</xdr:rowOff>
    </xdr:to>
    <xdr:sp macro="" textlink="">
      <xdr:nvSpPr>
        <xdr:cNvPr id="169" name="Text Box 186" hidden="1">
          <a:extLst>
            <a:ext uri="{FF2B5EF4-FFF2-40B4-BE49-F238E27FC236}">
              <a16:creationId xmlns:a16="http://schemas.microsoft.com/office/drawing/2014/main" id="{8D64227B-F958-4297-A65A-E92F40E1C01F}"/>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57</xdr:row>
      <xdr:rowOff>440019</xdr:rowOff>
    </xdr:to>
    <xdr:sp macro="" textlink="">
      <xdr:nvSpPr>
        <xdr:cNvPr id="170" name="Text Box 185" hidden="1">
          <a:extLst>
            <a:ext uri="{FF2B5EF4-FFF2-40B4-BE49-F238E27FC236}">
              <a16:creationId xmlns:a16="http://schemas.microsoft.com/office/drawing/2014/main" id="{72AD44C6-4ACB-4ACF-968E-9E52B171FC48}"/>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105335</xdr:colOff>
      <xdr:row>70</xdr:row>
      <xdr:rowOff>26370</xdr:rowOff>
    </xdr:to>
    <xdr:sp macro="" textlink="">
      <xdr:nvSpPr>
        <xdr:cNvPr id="171" name="Text Box 184" hidden="1">
          <a:extLst>
            <a:ext uri="{FF2B5EF4-FFF2-40B4-BE49-F238E27FC236}">
              <a16:creationId xmlns:a16="http://schemas.microsoft.com/office/drawing/2014/main" id="{889812BD-3897-4E0E-A235-E9A047B9B48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181473</xdr:rowOff>
    </xdr:from>
    <xdr:to>
      <xdr:col>5</xdr:col>
      <xdr:colOff>105335</xdr:colOff>
      <xdr:row>71</xdr:row>
      <xdr:rowOff>268</xdr:rowOff>
    </xdr:to>
    <xdr:sp macro="" textlink="">
      <xdr:nvSpPr>
        <xdr:cNvPr id="172" name="Text Box 183" hidden="1">
          <a:extLst>
            <a:ext uri="{FF2B5EF4-FFF2-40B4-BE49-F238E27FC236}">
              <a16:creationId xmlns:a16="http://schemas.microsoft.com/office/drawing/2014/main" id="{D2547044-CEA4-4642-B4BE-98ACD87AF440}"/>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6928</xdr:rowOff>
    </xdr:from>
    <xdr:to>
      <xdr:col>5</xdr:col>
      <xdr:colOff>105335</xdr:colOff>
      <xdr:row>71</xdr:row>
      <xdr:rowOff>131187</xdr:rowOff>
    </xdr:to>
    <xdr:sp macro="" textlink="">
      <xdr:nvSpPr>
        <xdr:cNvPr id="173" name="Text Box 182" hidden="1">
          <a:extLst>
            <a:ext uri="{FF2B5EF4-FFF2-40B4-BE49-F238E27FC236}">
              <a16:creationId xmlns:a16="http://schemas.microsoft.com/office/drawing/2014/main" id="{E5026833-403E-4FED-8AF7-9BB13CA943D6}"/>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187859</xdr:rowOff>
    </xdr:from>
    <xdr:to>
      <xdr:col>5</xdr:col>
      <xdr:colOff>105335</xdr:colOff>
      <xdr:row>72</xdr:row>
      <xdr:rowOff>111578</xdr:rowOff>
    </xdr:to>
    <xdr:sp macro="" textlink="">
      <xdr:nvSpPr>
        <xdr:cNvPr id="174" name="Text Box 181" hidden="1">
          <a:extLst>
            <a:ext uri="{FF2B5EF4-FFF2-40B4-BE49-F238E27FC236}">
              <a16:creationId xmlns:a16="http://schemas.microsoft.com/office/drawing/2014/main" id="{B06A208E-EEF4-446B-A16D-0B4597F20DE3}"/>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48038</xdr:rowOff>
    </xdr:from>
    <xdr:to>
      <xdr:col>5</xdr:col>
      <xdr:colOff>105335</xdr:colOff>
      <xdr:row>92</xdr:row>
      <xdr:rowOff>8719</xdr:rowOff>
    </xdr:to>
    <xdr:sp macro="" textlink="">
      <xdr:nvSpPr>
        <xdr:cNvPr id="175" name="Text Box 180" hidden="1">
          <a:extLst>
            <a:ext uri="{FF2B5EF4-FFF2-40B4-BE49-F238E27FC236}">
              <a16:creationId xmlns:a16="http://schemas.microsoft.com/office/drawing/2014/main" id="{DAF821A3-FB6D-46CC-BE6E-140C4114B8A7}"/>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99</xdr:row>
      <xdr:rowOff>86061</xdr:rowOff>
    </xdr:to>
    <xdr:sp macro="" textlink="">
      <xdr:nvSpPr>
        <xdr:cNvPr id="176" name="Text Box 179" hidden="1">
          <a:extLst>
            <a:ext uri="{FF2B5EF4-FFF2-40B4-BE49-F238E27FC236}">
              <a16:creationId xmlns:a16="http://schemas.microsoft.com/office/drawing/2014/main" id="{2BA5BFF0-B5CB-4B53-8834-E49486F4AE3D}"/>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98</xdr:row>
      <xdr:rowOff>45370</xdr:rowOff>
    </xdr:to>
    <xdr:sp macro="" textlink="">
      <xdr:nvSpPr>
        <xdr:cNvPr id="177" name="Text Box 178" hidden="1">
          <a:extLst>
            <a:ext uri="{FF2B5EF4-FFF2-40B4-BE49-F238E27FC236}">
              <a16:creationId xmlns:a16="http://schemas.microsoft.com/office/drawing/2014/main" id="{DDCFCC9C-3F53-40E2-AE46-6CB0814C3AC3}"/>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125484</xdr:rowOff>
    </xdr:from>
    <xdr:to>
      <xdr:col>5</xdr:col>
      <xdr:colOff>315744</xdr:colOff>
      <xdr:row>120</xdr:row>
      <xdr:rowOff>145438</xdr:rowOff>
    </xdr:to>
    <xdr:sp macro="" textlink="">
      <xdr:nvSpPr>
        <xdr:cNvPr id="178" name="Text Box 203" hidden="1">
          <a:extLst>
            <a:ext uri="{FF2B5EF4-FFF2-40B4-BE49-F238E27FC236}">
              <a16:creationId xmlns:a16="http://schemas.microsoft.com/office/drawing/2014/main" id="{41B347CF-4B24-4CD1-A334-1C082087AB71}"/>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65468</xdr:rowOff>
    </xdr:from>
    <xdr:to>
      <xdr:col>5</xdr:col>
      <xdr:colOff>105335</xdr:colOff>
      <xdr:row>81</xdr:row>
      <xdr:rowOff>30409</xdr:rowOff>
    </xdr:to>
    <xdr:sp macro="" textlink="">
      <xdr:nvSpPr>
        <xdr:cNvPr id="179" name="Text Box 202" hidden="1">
          <a:extLst>
            <a:ext uri="{FF2B5EF4-FFF2-40B4-BE49-F238E27FC236}">
              <a16:creationId xmlns:a16="http://schemas.microsoft.com/office/drawing/2014/main" id="{10D191A9-D507-440B-8198-AD0A46E2D103}"/>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103590</xdr:rowOff>
    </xdr:from>
    <xdr:to>
      <xdr:col>5</xdr:col>
      <xdr:colOff>133275</xdr:colOff>
      <xdr:row>78</xdr:row>
      <xdr:rowOff>359936</xdr:rowOff>
    </xdr:to>
    <xdr:sp macro="" textlink="">
      <xdr:nvSpPr>
        <xdr:cNvPr id="180" name="Text Box 201" hidden="1">
          <a:extLst>
            <a:ext uri="{FF2B5EF4-FFF2-40B4-BE49-F238E27FC236}">
              <a16:creationId xmlns:a16="http://schemas.microsoft.com/office/drawing/2014/main" id="{1C7D00BE-BFD4-4B92-963A-AD5907E25019}"/>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74763</xdr:rowOff>
    </xdr:from>
    <xdr:to>
      <xdr:col>5</xdr:col>
      <xdr:colOff>105335</xdr:colOff>
      <xdr:row>73</xdr:row>
      <xdr:rowOff>104949</xdr:rowOff>
    </xdr:to>
    <xdr:sp macro="" textlink="">
      <xdr:nvSpPr>
        <xdr:cNvPr id="181" name="Text Box 200" hidden="1">
          <a:extLst>
            <a:ext uri="{FF2B5EF4-FFF2-40B4-BE49-F238E27FC236}">
              <a16:creationId xmlns:a16="http://schemas.microsoft.com/office/drawing/2014/main" id="{950EDE7F-7FBD-45F4-BDDE-BE9EFA17C1D7}"/>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102822</xdr:rowOff>
    </xdr:from>
    <xdr:to>
      <xdr:col>5</xdr:col>
      <xdr:colOff>105335</xdr:colOff>
      <xdr:row>74</xdr:row>
      <xdr:rowOff>20242</xdr:rowOff>
    </xdr:to>
    <xdr:sp macro="" textlink="">
      <xdr:nvSpPr>
        <xdr:cNvPr id="182" name="Text Box 199" hidden="1">
          <a:extLst>
            <a:ext uri="{FF2B5EF4-FFF2-40B4-BE49-F238E27FC236}">
              <a16:creationId xmlns:a16="http://schemas.microsoft.com/office/drawing/2014/main" id="{558DC0FB-DD20-469B-B65D-DF5BC444117D}"/>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87021</xdr:rowOff>
    </xdr:from>
    <xdr:to>
      <xdr:col>5</xdr:col>
      <xdr:colOff>105335</xdr:colOff>
      <xdr:row>74</xdr:row>
      <xdr:rowOff>169444</xdr:rowOff>
    </xdr:to>
    <xdr:sp macro="" textlink="">
      <xdr:nvSpPr>
        <xdr:cNvPr id="183" name="Text Box 198" hidden="1">
          <a:extLst>
            <a:ext uri="{FF2B5EF4-FFF2-40B4-BE49-F238E27FC236}">
              <a16:creationId xmlns:a16="http://schemas.microsoft.com/office/drawing/2014/main" id="{DF833888-9265-4891-85F5-F42907C45C27}"/>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29225</xdr:rowOff>
    </xdr:from>
    <xdr:to>
      <xdr:col>5</xdr:col>
      <xdr:colOff>105335</xdr:colOff>
      <xdr:row>92</xdr:row>
      <xdr:rowOff>7642</xdr:rowOff>
    </xdr:to>
    <xdr:sp macro="" textlink="">
      <xdr:nvSpPr>
        <xdr:cNvPr id="184" name="Text Box 197" hidden="1">
          <a:extLst>
            <a:ext uri="{FF2B5EF4-FFF2-40B4-BE49-F238E27FC236}">
              <a16:creationId xmlns:a16="http://schemas.microsoft.com/office/drawing/2014/main" id="{2B24108A-CC5E-4907-8093-3A23540BFCCA}"/>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26736</xdr:rowOff>
    </xdr:from>
    <xdr:to>
      <xdr:col>5</xdr:col>
      <xdr:colOff>105335</xdr:colOff>
      <xdr:row>92</xdr:row>
      <xdr:rowOff>140479</xdr:rowOff>
    </xdr:to>
    <xdr:sp macro="" textlink="">
      <xdr:nvSpPr>
        <xdr:cNvPr id="185" name="Text Box 196" hidden="1">
          <a:extLst>
            <a:ext uri="{FF2B5EF4-FFF2-40B4-BE49-F238E27FC236}">
              <a16:creationId xmlns:a16="http://schemas.microsoft.com/office/drawing/2014/main" id="{53E78368-8084-4B28-93F6-A37CAA03441F}"/>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25497</xdr:rowOff>
    </xdr:from>
    <xdr:to>
      <xdr:col>5</xdr:col>
      <xdr:colOff>105335</xdr:colOff>
      <xdr:row>93</xdr:row>
      <xdr:rowOff>149770</xdr:rowOff>
    </xdr:to>
    <xdr:sp macro="" textlink="">
      <xdr:nvSpPr>
        <xdr:cNvPr id="186" name="Text Box 195" hidden="1">
          <a:extLst>
            <a:ext uri="{FF2B5EF4-FFF2-40B4-BE49-F238E27FC236}">
              <a16:creationId xmlns:a16="http://schemas.microsoft.com/office/drawing/2014/main" id="{0412E764-889E-4191-83B1-0C81CF78FC59}"/>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106220</xdr:rowOff>
    </xdr:from>
    <xdr:to>
      <xdr:col>5</xdr:col>
      <xdr:colOff>105335</xdr:colOff>
      <xdr:row>94</xdr:row>
      <xdr:rowOff>164120</xdr:rowOff>
    </xdr:to>
    <xdr:sp macro="" textlink="">
      <xdr:nvSpPr>
        <xdr:cNvPr id="187" name="Text Box 194" hidden="1">
          <a:extLst>
            <a:ext uri="{FF2B5EF4-FFF2-40B4-BE49-F238E27FC236}">
              <a16:creationId xmlns:a16="http://schemas.microsoft.com/office/drawing/2014/main" id="{0B63F1B8-631D-429E-988E-1FD2C024B33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49443</xdr:rowOff>
    </xdr:from>
    <xdr:to>
      <xdr:col>5</xdr:col>
      <xdr:colOff>105335</xdr:colOff>
      <xdr:row>114</xdr:row>
      <xdr:rowOff>49527</xdr:rowOff>
    </xdr:to>
    <xdr:sp macro="" textlink="">
      <xdr:nvSpPr>
        <xdr:cNvPr id="188" name="Text Box 193" hidden="1">
          <a:extLst>
            <a:ext uri="{FF2B5EF4-FFF2-40B4-BE49-F238E27FC236}">
              <a16:creationId xmlns:a16="http://schemas.microsoft.com/office/drawing/2014/main" id="{1C50A0E2-3081-4ECA-85C5-0CE5D8171AFB}"/>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105335</xdr:colOff>
      <xdr:row>138</xdr:row>
      <xdr:rowOff>19194</xdr:rowOff>
    </xdr:to>
    <xdr:sp macro="" textlink="">
      <xdr:nvSpPr>
        <xdr:cNvPr id="189" name="Text Box 192" hidden="1">
          <a:extLst>
            <a:ext uri="{FF2B5EF4-FFF2-40B4-BE49-F238E27FC236}">
              <a16:creationId xmlns:a16="http://schemas.microsoft.com/office/drawing/2014/main" id="{93093AAC-D943-46CC-B2D3-4538982428CA}"/>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105335</xdr:colOff>
      <xdr:row>136</xdr:row>
      <xdr:rowOff>117035</xdr:rowOff>
    </xdr:to>
    <xdr:sp macro="" textlink="">
      <xdr:nvSpPr>
        <xdr:cNvPr id="190" name="Text Box 191" hidden="1">
          <a:extLst>
            <a:ext uri="{FF2B5EF4-FFF2-40B4-BE49-F238E27FC236}">
              <a16:creationId xmlns:a16="http://schemas.microsoft.com/office/drawing/2014/main" id="{093531D9-38CD-4FF9-8D1D-05D514AE8878}"/>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26784</xdr:rowOff>
    </xdr:to>
    <xdr:sp macro="" textlink="">
      <xdr:nvSpPr>
        <xdr:cNvPr id="191" name="Text Box 216" hidden="1">
          <a:extLst>
            <a:ext uri="{FF2B5EF4-FFF2-40B4-BE49-F238E27FC236}">
              <a16:creationId xmlns:a16="http://schemas.microsoft.com/office/drawing/2014/main" id="{58850082-34C9-4274-9FF3-DE8FC8D115F7}"/>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37932</xdr:rowOff>
    </xdr:from>
    <xdr:to>
      <xdr:col>5</xdr:col>
      <xdr:colOff>124385</xdr:colOff>
      <xdr:row>84</xdr:row>
      <xdr:rowOff>116117</xdr:rowOff>
    </xdr:to>
    <xdr:sp macro="" textlink="">
      <xdr:nvSpPr>
        <xdr:cNvPr id="192" name="Text Box 215" hidden="1">
          <a:extLst>
            <a:ext uri="{FF2B5EF4-FFF2-40B4-BE49-F238E27FC236}">
              <a16:creationId xmlns:a16="http://schemas.microsoft.com/office/drawing/2014/main" id="{388E4464-1402-4C86-B07C-28DC4EAA6773}"/>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74763</xdr:rowOff>
    </xdr:from>
    <xdr:to>
      <xdr:col>5</xdr:col>
      <xdr:colOff>124385</xdr:colOff>
      <xdr:row>84</xdr:row>
      <xdr:rowOff>86507</xdr:rowOff>
    </xdr:to>
    <xdr:sp macro="" textlink="">
      <xdr:nvSpPr>
        <xdr:cNvPr id="193" name="Text Box 214" hidden="1">
          <a:extLst>
            <a:ext uri="{FF2B5EF4-FFF2-40B4-BE49-F238E27FC236}">
              <a16:creationId xmlns:a16="http://schemas.microsoft.com/office/drawing/2014/main" id="{9DD81DF0-0A4F-44A7-97C4-9ECE9E501763}"/>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124385</xdr:colOff>
      <xdr:row>76</xdr:row>
      <xdr:rowOff>64629</xdr:rowOff>
    </xdr:to>
    <xdr:sp macro="" textlink="">
      <xdr:nvSpPr>
        <xdr:cNvPr id="194" name="Text Box 213" hidden="1">
          <a:extLst>
            <a:ext uri="{FF2B5EF4-FFF2-40B4-BE49-F238E27FC236}">
              <a16:creationId xmlns:a16="http://schemas.microsoft.com/office/drawing/2014/main" id="{F589FFEC-103E-4BAC-AC7B-6F64A42E898A}"/>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45694</xdr:rowOff>
    </xdr:from>
    <xdr:to>
      <xdr:col>5</xdr:col>
      <xdr:colOff>124385</xdr:colOff>
      <xdr:row>75</xdr:row>
      <xdr:rowOff>76050</xdr:rowOff>
    </xdr:to>
    <xdr:sp macro="" textlink="">
      <xdr:nvSpPr>
        <xdr:cNvPr id="195" name="Text Box 212" hidden="1">
          <a:extLst>
            <a:ext uri="{FF2B5EF4-FFF2-40B4-BE49-F238E27FC236}">
              <a16:creationId xmlns:a16="http://schemas.microsoft.com/office/drawing/2014/main" id="{78B98823-0126-4D2E-B6CE-832B62581097}"/>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50107</xdr:rowOff>
    </xdr:from>
    <xdr:to>
      <xdr:col>5</xdr:col>
      <xdr:colOff>105335</xdr:colOff>
      <xdr:row>79</xdr:row>
      <xdr:rowOff>766</xdr:rowOff>
    </xdr:to>
    <xdr:sp macro="" textlink="">
      <xdr:nvSpPr>
        <xdr:cNvPr id="196" name="Text Box 211" hidden="1">
          <a:extLst>
            <a:ext uri="{FF2B5EF4-FFF2-40B4-BE49-F238E27FC236}">
              <a16:creationId xmlns:a16="http://schemas.microsoft.com/office/drawing/2014/main" id="{B897D598-F8D5-4E5B-9979-2C9249A6057D}"/>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104676</xdr:rowOff>
    </xdr:from>
    <xdr:to>
      <xdr:col>5</xdr:col>
      <xdr:colOff>105335</xdr:colOff>
      <xdr:row>96</xdr:row>
      <xdr:rowOff>123255</xdr:rowOff>
    </xdr:to>
    <xdr:sp macro="" textlink="">
      <xdr:nvSpPr>
        <xdr:cNvPr id="197" name="Text Box 210" hidden="1">
          <a:extLst>
            <a:ext uri="{FF2B5EF4-FFF2-40B4-BE49-F238E27FC236}">
              <a16:creationId xmlns:a16="http://schemas.microsoft.com/office/drawing/2014/main" id="{D2E2848C-149E-44F9-9FF1-B4B1A3E14096}"/>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82720</xdr:rowOff>
    </xdr:from>
    <xdr:to>
      <xdr:col>5</xdr:col>
      <xdr:colOff>105335</xdr:colOff>
      <xdr:row>97</xdr:row>
      <xdr:rowOff>122874</xdr:rowOff>
    </xdr:to>
    <xdr:sp macro="" textlink="">
      <xdr:nvSpPr>
        <xdr:cNvPr id="198" name="Text Box 209" hidden="1">
          <a:extLst>
            <a:ext uri="{FF2B5EF4-FFF2-40B4-BE49-F238E27FC236}">
              <a16:creationId xmlns:a16="http://schemas.microsoft.com/office/drawing/2014/main" id="{F52120D4-855A-416B-A0C1-7F8966AD3BA6}"/>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105335</xdr:colOff>
      <xdr:row>98</xdr:row>
      <xdr:rowOff>120789</xdr:rowOff>
    </xdr:to>
    <xdr:sp macro="" textlink="">
      <xdr:nvSpPr>
        <xdr:cNvPr id="199" name="Text Box 208" hidden="1">
          <a:extLst>
            <a:ext uri="{FF2B5EF4-FFF2-40B4-BE49-F238E27FC236}">
              <a16:creationId xmlns:a16="http://schemas.microsoft.com/office/drawing/2014/main" id="{4387AF12-49FB-467A-AA1F-55705110F178}"/>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105335</xdr:colOff>
      <xdr:row>99</xdr:row>
      <xdr:rowOff>87094</xdr:rowOff>
    </xdr:to>
    <xdr:sp macro="" textlink="">
      <xdr:nvSpPr>
        <xdr:cNvPr id="200" name="Text Box 207" hidden="1">
          <a:extLst>
            <a:ext uri="{FF2B5EF4-FFF2-40B4-BE49-F238E27FC236}">
              <a16:creationId xmlns:a16="http://schemas.microsoft.com/office/drawing/2014/main" id="{7939E379-AE5B-4DE5-BC51-5759D637DE83}"/>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105335</xdr:colOff>
      <xdr:row>119</xdr:row>
      <xdr:rowOff>69101</xdr:rowOff>
    </xdr:to>
    <xdr:sp macro="" textlink="">
      <xdr:nvSpPr>
        <xdr:cNvPr id="201" name="Text Box 206" hidden="1">
          <a:extLst>
            <a:ext uri="{FF2B5EF4-FFF2-40B4-BE49-F238E27FC236}">
              <a16:creationId xmlns:a16="http://schemas.microsoft.com/office/drawing/2014/main" id="{70C7AF7B-2919-489E-8C3D-8E38D30CB1F7}"/>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187</xdr:row>
      <xdr:rowOff>76353</xdr:rowOff>
    </xdr:to>
    <xdr:sp macro="" textlink="">
      <xdr:nvSpPr>
        <xdr:cNvPr id="202" name="Text Box 205" hidden="1">
          <a:extLst>
            <a:ext uri="{FF2B5EF4-FFF2-40B4-BE49-F238E27FC236}">
              <a16:creationId xmlns:a16="http://schemas.microsoft.com/office/drawing/2014/main" id="{6686AC5F-6882-4241-8E05-9109F0646ED9}"/>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186</xdr:row>
      <xdr:rowOff>7026</xdr:rowOff>
    </xdr:to>
    <xdr:sp macro="" textlink="">
      <xdr:nvSpPr>
        <xdr:cNvPr id="203" name="Text Box 204" hidden="1">
          <a:extLst>
            <a:ext uri="{FF2B5EF4-FFF2-40B4-BE49-F238E27FC236}">
              <a16:creationId xmlns:a16="http://schemas.microsoft.com/office/drawing/2014/main" id="{39E311FD-3D5F-4D61-9028-ED76407157CC}"/>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25525</xdr:rowOff>
    </xdr:from>
    <xdr:to>
      <xdr:col>5</xdr:col>
      <xdr:colOff>306854</xdr:colOff>
      <xdr:row>103</xdr:row>
      <xdr:rowOff>114512</xdr:rowOff>
    </xdr:to>
    <xdr:sp macro="" textlink="">
      <xdr:nvSpPr>
        <xdr:cNvPr id="204" name="Text Box 229" hidden="1">
          <a:extLst>
            <a:ext uri="{FF2B5EF4-FFF2-40B4-BE49-F238E27FC236}">
              <a16:creationId xmlns:a16="http://schemas.microsoft.com/office/drawing/2014/main" id="{E83A7044-D332-4CBD-8D1F-139BB97EABF7}"/>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62</xdr:row>
      <xdr:rowOff>131583</xdr:rowOff>
    </xdr:to>
    <xdr:sp macro="" textlink="">
      <xdr:nvSpPr>
        <xdr:cNvPr id="205" name="Text Box 228" hidden="1">
          <a:extLst>
            <a:ext uri="{FF2B5EF4-FFF2-40B4-BE49-F238E27FC236}">
              <a16:creationId xmlns:a16="http://schemas.microsoft.com/office/drawing/2014/main" id="{B2925121-2C21-48B6-A172-999B7A103940}"/>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62</xdr:row>
      <xdr:rowOff>131231</xdr:rowOff>
    </xdr:to>
    <xdr:sp macro="" textlink="">
      <xdr:nvSpPr>
        <xdr:cNvPr id="206" name="Text Box 227" hidden="1">
          <a:extLst>
            <a:ext uri="{FF2B5EF4-FFF2-40B4-BE49-F238E27FC236}">
              <a16:creationId xmlns:a16="http://schemas.microsoft.com/office/drawing/2014/main" id="{B9F719EB-F1C6-4663-B4E7-A8D2578CAE1F}"/>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494</xdr:rowOff>
    </xdr:from>
    <xdr:to>
      <xdr:col>5</xdr:col>
      <xdr:colOff>124385</xdr:colOff>
      <xdr:row>59</xdr:row>
      <xdr:rowOff>196940</xdr:rowOff>
    </xdr:to>
    <xdr:sp macro="" textlink="">
      <xdr:nvSpPr>
        <xdr:cNvPr id="207" name="Text Box 226" hidden="1">
          <a:extLst>
            <a:ext uri="{FF2B5EF4-FFF2-40B4-BE49-F238E27FC236}">
              <a16:creationId xmlns:a16="http://schemas.microsoft.com/office/drawing/2014/main" id="{E412A6E1-8B03-43AA-B5A4-0468C023C5EC}"/>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202526</xdr:rowOff>
    </xdr:from>
    <xdr:to>
      <xdr:col>5</xdr:col>
      <xdr:colOff>124385</xdr:colOff>
      <xdr:row>59</xdr:row>
      <xdr:rowOff>97274</xdr:rowOff>
    </xdr:to>
    <xdr:sp macro="" textlink="">
      <xdr:nvSpPr>
        <xdr:cNvPr id="208" name="Text Box 225" hidden="1">
          <a:extLst>
            <a:ext uri="{FF2B5EF4-FFF2-40B4-BE49-F238E27FC236}">
              <a16:creationId xmlns:a16="http://schemas.microsoft.com/office/drawing/2014/main" id="{E1E66C56-C5FD-4D30-AAF5-4ED86DDC0807}"/>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183820</xdr:rowOff>
    </xdr:from>
    <xdr:to>
      <xdr:col>5</xdr:col>
      <xdr:colOff>105335</xdr:colOff>
      <xdr:row>61</xdr:row>
      <xdr:rowOff>164945</xdr:rowOff>
    </xdr:to>
    <xdr:sp macro="" textlink="">
      <xdr:nvSpPr>
        <xdr:cNvPr id="209" name="Text Box 224" hidden="1">
          <a:extLst>
            <a:ext uri="{FF2B5EF4-FFF2-40B4-BE49-F238E27FC236}">
              <a16:creationId xmlns:a16="http://schemas.microsoft.com/office/drawing/2014/main" id="{E6040FF6-A0AA-46BC-AF30-970E662CBCA1}"/>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105335</xdr:colOff>
      <xdr:row>76</xdr:row>
      <xdr:rowOff>64396</xdr:rowOff>
    </xdr:to>
    <xdr:sp macro="" textlink="">
      <xdr:nvSpPr>
        <xdr:cNvPr id="210" name="Text Box 223" hidden="1">
          <a:extLst>
            <a:ext uri="{FF2B5EF4-FFF2-40B4-BE49-F238E27FC236}">
              <a16:creationId xmlns:a16="http://schemas.microsoft.com/office/drawing/2014/main" id="{7F17E4DD-17B7-4C80-B776-EF62516EB482}"/>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8222</xdr:rowOff>
    </xdr:from>
    <xdr:to>
      <xdr:col>5</xdr:col>
      <xdr:colOff>105335</xdr:colOff>
      <xdr:row>77</xdr:row>
      <xdr:rowOff>47970</xdr:rowOff>
    </xdr:to>
    <xdr:sp macro="" textlink="">
      <xdr:nvSpPr>
        <xdr:cNvPr id="211" name="Text Box 222" hidden="1">
          <a:extLst>
            <a:ext uri="{FF2B5EF4-FFF2-40B4-BE49-F238E27FC236}">
              <a16:creationId xmlns:a16="http://schemas.microsoft.com/office/drawing/2014/main" id="{3C01D6AD-599F-45D5-BB56-DFAB35565901}"/>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139749</xdr:rowOff>
    </xdr:from>
    <xdr:to>
      <xdr:col>5</xdr:col>
      <xdr:colOff>105335</xdr:colOff>
      <xdr:row>78</xdr:row>
      <xdr:rowOff>48134</xdr:rowOff>
    </xdr:to>
    <xdr:sp macro="" textlink="">
      <xdr:nvSpPr>
        <xdr:cNvPr id="212" name="Text Box 221" hidden="1">
          <a:extLst>
            <a:ext uri="{FF2B5EF4-FFF2-40B4-BE49-F238E27FC236}">
              <a16:creationId xmlns:a16="http://schemas.microsoft.com/office/drawing/2014/main" id="{8B020C49-94DF-4532-A7DD-50D2D31DF9AD}"/>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105622</xdr:rowOff>
    </xdr:from>
    <xdr:to>
      <xdr:col>5</xdr:col>
      <xdr:colOff>105335</xdr:colOff>
      <xdr:row>78</xdr:row>
      <xdr:rowOff>231606</xdr:rowOff>
    </xdr:to>
    <xdr:sp macro="" textlink="">
      <xdr:nvSpPr>
        <xdr:cNvPr id="213" name="Text Box 220" hidden="1">
          <a:extLst>
            <a:ext uri="{FF2B5EF4-FFF2-40B4-BE49-F238E27FC236}">
              <a16:creationId xmlns:a16="http://schemas.microsoft.com/office/drawing/2014/main" id="{91575682-6510-4C56-ACFF-1280551F0AEC}"/>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105335</xdr:colOff>
      <xdr:row>99</xdr:row>
      <xdr:rowOff>44967</xdr:rowOff>
    </xdr:to>
    <xdr:sp macro="" textlink="">
      <xdr:nvSpPr>
        <xdr:cNvPr id="214" name="Text Box 219" hidden="1">
          <a:extLst>
            <a:ext uri="{FF2B5EF4-FFF2-40B4-BE49-F238E27FC236}">
              <a16:creationId xmlns:a16="http://schemas.microsoft.com/office/drawing/2014/main" id="{FAFEFAF0-152D-422F-B350-B1E5E29C6398}"/>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121</xdr:row>
      <xdr:rowOff>20877</xdr:rowOff>
    </xdr:to>
    <xdr:sp macro="" textlink="">
      <xdr:nvSpPr>
        <xdr:cNvPr id="215" name="Text Box 218" hidden="1">
          <a:extLst>
            <a:ext uri="{FF2B5EF4-FFF2-40B4-BE49-F238E27FC236}">
              <a16:creationId xmlns:a16="http://schemas.microsoft.com/office/drawing/2014/main" id="{E4FA82B9-1C62-4F38-9410-CC04D3B13001}"/>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120</xdr:row>
      <xdr:rowOff>119</xdr:rowOff>
    </xdr:to>
    <xdr:sp macro="" textlink="">
      <xdr:nvSpPr>
        <xdr:cNvPr id="216" name="Text Box 217" hidden="1">
          <a:extLst>
            <a:ext uri="{FF2B5EF4-FFF2-40B4-BE49-F238E27FC236}">
              <a16:creationId xmlns:a16="http://schemas.microsoft.com/office/drawing/2014/main" id="{A782F6BC-0157-41A2-BF97-0F9C1D94975D}"/>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17" name="Text Box 242" hidden="1">
          <a:extLst>
            <a:ext uri="{FF2B5EF4-FFF2-40B4-BE49-F238E27FC236}">
              <a16:creationId xmlns:a16="http://schemas.microsoft.com/office/drawing/2014/main" id="{757141CE-6032-4A24-9C02-592C61F01F23}"/>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18" name="Text Box 241" hidden="1">
          <a:extLst>
            <a:ext uri="{FF2B5EF4-FFF2-40B4-BE49-F238E27FC236}">
              <a16:creationId xmlns:a16="http://schemas.microsoft.com/office/drawing/2014/main" id="{52D1465B-ED65-43D3-A9D8-15468DE46522}"/>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19" name="Text Box 240" hidden="1">
          <a:extLst>
            <a:ext uri="{FF2B5EF4-FFF2-40B4-BE49-F238E27FC236}">
              <a16:creationId xmlns:a16="http://schemas.microsoft.com/office/drawing/2014/main" id="{AEC8975B-4D17-4AAA-801D-1A02D066688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220" name="Text Box 239" hidden="1">
          <a:extLst>
            <a:ext uri="{FF2B5EF4-FFF2-40B4-BE49-F238E27FC236}">
              <a16:creationId xmlns:a16="http://schemas.microsoft.com/office/drawing/2014/main" id="{F33811CC-2CDF-43DA-A51F-1BD799C4CA05}"/>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58</xdr:row>
      <xdr:rowOff>26307</xdr:rowOff>
    </xdr:to>
    <xdr:sp macro="" textlink="">
      <xdr:nvSpPr>
        <xdr:cNvPr id="221" name="Text Box 238" hidden="1">
          <a:extLst>
            <a:ext uri="{FF2B5EF4-FFF2-40B4-BE49-F238E27FC236}">
              <a16:creationId xmlns:a16="http://schemas.microsoft.com/office/drawing/2014/main" id="{DAF88583-A8FE-4CF4-AEC5-A7367368B6C9}"/>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293753</xdr:rowOff>
    </xdr:to>
    <xdr:sp macro="" textlink="">
      <xdr:nvSpPr>
        <xdr:cNvPr id="222" name="Text Box 237" hidden="1">
          <a:extLst>
            <a:ext uri="{FF2B5EF4-FFF2-40B4-BE49-F238E27FC236}">
              <a16:creationId xmlns:a16="http://schemas.microsoft.com/office/drawing/2014/main" id="{AF820A53-1460-4927-AF45-B1C7AB790FD2}"/>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28921</xdr:rowOff>
    </xdr:to>
    <xdr:sp macro="" textlink="">
      <xdr:nvSpPr>
        <xdr:cNvPr id="223" name="Text Box 236" hidden="1">
          <a:extLst>
            <a:ext uri="{FF2B5EF4-FFF2-40B4-BE49-F238E27FC236}">
              <a16:creationId xmlns:a16="http://schemas.microsoft.com/office/drawing/2014/main" id="{01CD58E5-E63F-4C05-AC83-CE4302111614}"/>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139961</xdr:rowOff>
    </xdr:to>
    <xdr:sp macro="" textlink="">
      <xdr:nvSpPr>
        <xdr:cNvPr id="224" name="Text Box 235" hidden="1">
          <a:extLst>
            <a:ext uri="{FF2B5EF4-FFF2-40B4-BE49-F238E27FC236}">
              <a16:creationId xmlns:a16="http://schemas.microsoft.com/office/drawing/2014/main" id="{81C382E3-A332-404B-AF01-DF096C270488}"/>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225" name="Text Box 234" hidden="1">
          <a:extLst>
            <a:ext uri="{FF2B5EF4-FFF2-40B4-BE49-F238E27FC236}">
              <a16:creationId xmlns:a16="http://schemas.microsoft.com/office/drawing/2014/main" id="{3BB3E18E-0F51-4176-A0BC-64F8DC46037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226" name="Text Box 233" hidden="1">
          <a:extLst>
            <a:ext uri="{FF2B5EF4-FFF2-40B4-BE49-F238E27FC236}">
              <a16:creationId xmlns:a16="http://schemas.microsoft.com/office/drawing/2014/main" id="{BBB43D27-DDB2-4808-B96A-DFABF07AFF80}"/>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159772</xdr:rowOff>
    </xdr:from>
    <xdr:to>
      <xdr:col>5</xdr:col>
      <xdr:colOff>105335</xdr:colOff>
      <xdr:row>94</xdr:row>
      <xdr:rowOff>20832</xdr:rowOff>
    </xdr:to>
    <xdr:sp macro="" textlink="">
      <xdr:nvSpPr>
        <xdr:cNvPr id="227" name="Text Box 232" hidden="1">
          <a:extLst>
            <a:ext uri="{FF2B5EF4-FFF2-40B4-BE49-F238E27FC236}">
              <a16:creationId xmlns:a16="http://schemas.microsoft.com/office/drawing/2014/main" id="{E89348D8-5A47-4BF8-B4D8-0AC2575916FD}"/>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8" name="Text Box 231" hidden="1">
          <a:extLst>
            <a:ext uri="{FF2B5EF4-FFF2-40B4-BE49-F238E27FC236}">
              <a16:creationId xmlns:a16="http://schemas.microsoft.com/office/drawing/2014/main" id="{5C75A9FF-272D-40AD-AD70-26F50F0EABD5}"/>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9" name="Text Box 230" hidden="1">
          <a:extLst>
            <a:ext uri="{FF2B5EF4-FFF2-40B4-BE49-F238E27FC236}">
              <a16:creationId xmlns:a16="http://schemas.microsoft.com/office/drawing/2014/main" id="{11AAB0CD-D417-4A2F-8519-8BDA7E7CF695}"/>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6D5C81D1-C717-42C4-A19B-FB67F7AD9466}"/>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31" name="Text Box 261" hidden="1">
          <a:extLst>
            <a:ext uri="{FF2B5EF4-FFF2-40B4-BE49-F238E27FC236}">
              <a16:creationId xmlns:a16="http://schemas.microsoft.com/office/drawing/2014/main" id="{50905C82-83A1-47DF-B4A0-480C32A2D0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32" name="Text Box 260" hidden="1">
          <a:extLst>
            <a:ext uri="{FF2B5EF4-FFF2-40B4-BE49-F238E27FC236}">
              <a16:creationId xmlns:a16="http://schemas.microsoft.com/office/drawing/2014/main" id="{58CDBCAE-99CD-4273-9AEE-E820D97F37D5}"/>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33" name="Text Box 259" hidden="1">
          <a:extLst>
            <a:ext uri="{FF2B5EF4-FFF2-40B4-BE49-F238E27FC236}">
              <a16:creationId xmlns:a16="http://schemas.microsoft.com/office/drawing/2014/main" id="{0D1A78A8-1ED8-4826-A3A0-4C23D369A01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234" name="Text Box 258" hidden="1">
          <a:extLst>
            <a:ext uri="{FF2B5EF4-FFF2-40B4-BE49-F238E27FC236}">
              <a16:creationId xmlns:a16="http://schemas.microsoft.com/office/drawing/2014/main" id="{6677B012-0838-49D1-A4B6-662B9DDC438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235" name="Text Box 257" hidden="1">
          <a:extLst>
            <a:ext uri="{FF2B5EF4-FFF2-40B4-BE49-F238E27FC236}">
              <a16:creationId xmlns:a16="http://schemas.microsoft.com/office/drawing/2014/main" id="{095FFCF0-9C14-4654-A25E-2414862D9FBB}"/>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236" name="Text Box 256" hidden="1">
          <a:extLst>
            <a:ext uri="{FF2B5EF4-FFF2-40B4-BE49-F238E27FC236}">
              <a16:creationId xmlns:a16="http://schemas.microsoft.com/office/drawing/2014/main" id="{334F88EF-B078-4974-9F76-A5069CED8167}"/>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37" name="Text Box 255" hidden="1">
          <a:extLst>
            <a:ext uri="{FF2B5EF4-FFF2-40B4-BE49-F238E27FC236}">
              <a16:creationId xmlns:a16="http://schemas.microsoft.com/office/drawing/2014/main" id="{F215CBA8-AB66-41E5-BC78-43ED2E119ED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38" name="Text Box 254" hidden="1">
          <a:extLst>
            <a:ext uri="{FF2B5EF4-FFF2-40B4-BE49-F238E27FC236}">
              <a16:creationId xmlns:a16="http://schemas.microsoft.com/office/drawing/2014/main" id="{B270C52B-9104-4E42-A05B-80737A33C6E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239" name="Text Box 253" hidden="1">
          <a:extLst>
            <a:ext uri="{FF2B5EF4-FFF2-40B4-BE49-F238E27FC236}">
              <a16:creationId xmlns:a16="http://schemas.microsoft.com/office/drawing/2014/main" id="{6D6044E7-4F3C-438A-895D-521DF993CCA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240" name="Text Box 252" hidden="1">
          <a:extLst>
            <a:ext uri="{FF2B5EF4-FFF2-40B4-BE49-F238E27FC236}">
              <a16:creationId xmlns:a16="http://schemas.microsoft.com/office/drawing/2014/main" id="{AE966BE4-AFB6-4451-8B31-A2BF69C830D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41" name="Text Box 251" hidden="1">
          <a:extLst>
            <a:ext uri="{FF2B5EF4-FFF2-40B4-BE49-F238E27FC236}">
              <a16:creationId xmlns:a16="http://schemas.microsoft.com/office/drawing/2014/main" id="{3A54BDB2-9DB1-47EB-B653-01F5A2E135B6}"/>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2" name="Text Box 250" hidden="1">
          <a:extLst>
            <a:ext uri="{FF2B5EF4-FFF2-40B4-BE49-F238E27FC236}">
              <a16:creationId xmlns:a16="http://schemas.microsoft.com/office/drawing/2014/main" id="{D24DC9F1-B213-4072-9E8C-20FB20589D5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3" name="Text Box 249" hidden="1">
          <a:extLst>
            <a:ext uri="{FF2B5EF4-FFF2-40B4-BE49-F238E27FC236}">
              <a16:creationId xmlns:a16="http://schemas.microsoft.com/office/drawing/2014/main" id="{D7DCCAAD-2C78-4277-A2E2-7001496D6A5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3BEEED48-59E7-4379-8792-5F37D9831E5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45" name="Text Box 275" hidden="1">
          <a:extLst>
            <a:ext uri="{FF2B5EF4-FFF2-40B4-BE49-F238E27FC236}">
              <a16:creationId xmlns:a16="http://schemas.microsoft.com/office/drawing/2014/main" id="{8D565F26-9CE3-425B-8B19-CCC76C6AC81B}"/>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46" name="Text Box 274" hidden="1">
          <a:extLst>
            <a:ext uri="{FF2B5EF4-FFF2-40B4-BE49-F238E27FC236}">
              <a16:creationId xmlns:a16="http://schemas.microsoft.com/office/drawing/2014/main" id="{AE24F803-8E54-41E8-8054-672709E45A7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47" name="Text Box 273" hidden="1">
          <a:extLst>
            <a:ext uri="{FF2B5EF4-FFF2-40B4-BE49-F238E27FC236}">
              <a16:creationId xmlns:a16="http://schemas.microsoft.com/office/drawing/2014/main" id="{CA74BFB1-7C6C-4AD3-9C48-D5E78E95152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248" name="Text Box 272" hidden="1">
          <a:extLst>
            <a:ext uri="{FF2B5EF4-FFF2-40B4-BE49-F238E27FC236}">
              <a16:creationId xmlns:a16="http://schemas.microsoft.com/office/drawing/2014/main" id="{F78650FE-6F18-4B53-B905-170CDB41800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249" name="Text Box 271" hidden="1">
          <a:extLst>
            <a:ext uri="{FF2B5EF4-FFF2-40B4-BE49-F238E27FC236}">
              <a16:creationId xmlns:a16="http://schemas.microsoft.com/office/drawing/2014/main" id="{3D400EF7-82DB-4F23-B19D-768715CE386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250" name="Text Box 270" hidden="1">
          <a:extLst>
            <a:ext uri="{FF2B5EF4-FFF2-40B4-BE49-F238E27FC236}">
              <a16:creationId xmlns:a16="http://schemas.microsoft.com/office/drawing/2014/main" id="{081F49C5-C69C-4E94-B29D-76D84DB8D99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51" name="Text Box 269" hidden="1">
          <a:extLst>
            <a:ext uri="{FF2B5EF4-FFF2-40B4-BE49-F238E27FC236}">
              <a16:creationId xmlns:a16="http://schemas.microsoft.com/office/drawing/2014/main" id="{AC0496EE-C5A7-4B7A-8DBC-4DD9584C82D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52" name="Text Box 268" hidden="1">
          <a:extLst>
            <a:ext uri="{FF2B5EF4-FFF2-40B4-BE49-F238E27FC236}">
              <a16:creationId xmlns:a16="http://schemas.microsoft.com/office/drawing/2014/main" id="{3D5FDEE7-3A3F-453E-A8DE-E1EB40B8596C}"/>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253" name="Text Box 267" hidden="1">
          <a:extLst>
            <a:ext uri="{FF2B5EF4-FFF2-40B4-BE49-F238E27FC236}">
              <a16:creationId xmlns:a16="http://schemas.microsoft.com/office/drawing/2014/main" id="{5F907BF0-AFC3-4DB5-ABE7-851326B4BA7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254" name="Text Box 266" hidden="1">
          <a:extLst>
            <a:ext uri="{FF2B5EF4-FFF2-40B4-BE49-F238E27FC236}">
              <a16:creationId xmlns:a16="http://schemas.microsoft.com/office/drawing/2014/main" id="{4A01425A-C825-4675-A736-1E077C444E8F}"/>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55" name="Text Box 265" hidden="1">
          <a:extLst>
            <a:ext uri="{FF2B5EF4-FFF2-40B4-BE49-F238E27FC236}">
              <a16:creationId xmlns:a16="http://schemas.microsoft.com/office/drawing/2014/main" id="{C8C1A044-5F34-4D39-8B1D-738EDD86FF9A}"/>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6" name="Text Box 264" hidden="1">
          <a:extLst>
            <a:ext uri="{FF2B5EF4-FFF2-40B4-BE49-F238E27FC236}">
              <a16:creationId xmlns:a16="http://schemas.microsoft.com/office/drawing/2014/main" id="{A5580D80-F473-4423-9B52-62FDF6B1DC4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7" name="Text Box 263" hidden="1">
          <a:extLst>
            <a:ext uri="{FF2B5EF4-FFF2-40B4-BE49-F238E27FC236}">
              <a16:creationId xmlns:a16="http://schemas.microsoft.com/office/drawing/2014/main" id="{A9562979-F230-4D78-A899-40BF7D49F770}"/>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887600A1-EADD-4809-9654-02331CAAFE4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9" name="Text Box 344" hidden="1">
          <a:extLst>
            <a:ext uri="{FF2B5EF4-FFF2-40B4-BE49-F238E27FC236}">
              <a16:creationId xmlns:a16="http://schemas.microsoft.com/office/drawing/2014/main" id="{1BCBA80F-F663-4051-9262-603C7E2E2AE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60" name="Text Box 343" hidden="1">
          <a:extLst>
            <a:ext uri="{FF2B5EF4-FFF2-40B4-BE49-F238E27FC236}">
              <a16:creationId xmlns:a16="http://schemas.microsoft.com/office/drawing/2014/main" id="{AFA3F1CA-69DF-4820-9113-7A24CC180EA0}"/>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61" name="Text Box 342" hidden="1">
          <a:extLst>
            <a:ext uri="{FF2B5EF4-FFF2-40B4-BE49-F238E27FC236}">
              <a16:creationId xmlns:a16="http://schemas.microsoft.com/office/drawing/2014/main" id="{88941A66-1294-4957-9F21-B0ADB5995B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262" name="Text Box 341" hidden="1">
          <a:extLst>
            <a:ext uri="{FF2B5EF4-FFF2-40B4-BE49-F238E27FC236}">
              <a16:creationId xmlns:a16="http://schemas.microsoft.com/office/drawing/2014/main" id="{FE333E19-D4A3-40B6-BCAA-716AD0B7DAAE}"/>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263" name="Text Box 340" hidden="1">
          <a:extLst>
            <a:ext uri="{FF2B5EF4-FFF2-40B4-BE49-F238E27FC236}">
              <a16:creationId xmlns:a16="http://schemas.microsoft.com/office/drawing/2014/main" id="{FD34209B-EAD6-4353-8A3F-F8FDB838E89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264" name="Text Box 339" hidden="1">
          <a:extLst>
            <a:ext uri="{FF2B5EF4-FFF2-40B4-BE49-F238E27FC236}">
              <a16:creationId xmlns:a16="http://schemas.microsoft.com/office/drawing/2014/main" id="{51E6B6F7-7B7B-405E-8BFB-621E32AB62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65" name="Text Box 338" hidden="1">
          <a:extLst>
            <a:ext uri="{FF2B5EF4-FFF2-40B4-BE49-F238E27FC236}">
              <a16:creationId xmlns:a16="http://schemas.microsoft.com/office/drawing/2014/main" id="{F118CCA7-B4DF-4532-9B15-4D128071B9F1}"/>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66" name="Text Box 337" hidden="1">
          <a:extLst>
            <a:ext uri="{FF2B5EF4-FFF2-40B4-BE49-F238E27FC236}">
              <a16:creationId xmlns:a16="http://schemas.microsoft.com/office/drawing/2014/main" id="{9CFF0A06-04C9-4E63-A3F7-FE0AB3198389}"/>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267" name="Text Box 336" hidden="1">
          <a:extLst>
            <a:ext uri="{FF2B5EF4-FFF2-40B4-BE49-F238E27FC236}">
              <a16:creationId xmlns:a16="http://schemas.microsoft.com/office/drawing/2014/main" id="{B0DFF184-3038-45E7-98A0-DE0CA8C78E0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268" name="Text Box 335" hidden="1">
          <a:extLst>
            <a:ext uri="{FF2B5EF4-FFF2-40B4-BE49-F238E27FC236}">
              <a16:creationId xmlns:a16="http://schemas.microsoft.com/office/drawing/2014/main" id="{C1E2FD31-5E0C-47FD-94C6-249469F84E8F}"/>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69" name="Text Box 334" hidden="1">
          <a:extLst>
            <a:ext uri="{FF2B5EF4-FFF2-40B4-BE49-F238E27FC236}">
              <a16:creationId xmlns:a16="http://schemas.microsoft.com/office/drawing/2014/main" id="{B4FDDAEB-0184-4EA9-9BD1-885022FE216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0" name="Text Box 333" hidden="1">
          <a:extLst>
            <a:ext uri="{FF2B5EF4-FFF2-40B4-BE49-F238E27FC236}">
              <a16:creationId xmlns:a16="http://schemas.microsoft.com/office/drawing/2014/main" id="{DE26D286-1A02-44A6-A836-7B9F0741422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1" name="Text Box 332" hidden="1">
          <a:extLst>
            <a:ext uri="{FF2B5EF4-FFF2-40B4-BE49-F238E27FC236}">
              <a16:creationId xmlns:a16="http://schemas.microsoft.com/office/drawing/2014/main" id="{7F7FAC24-2FE4-43EB-AA9C-C1C85B729AE3}"/>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3D165415-8692-4D1C-845C-E55BEF0DB22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2A1DC041-9DBA-4A19-9EAB-DEFD6AEFBB27}"/>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74" name="Text Box 329" hidden="1">
          <a:extLst>
            <a:ext uri="{FF2B5EF4-FFF2-40B4-BE49-F238E27FC236}">
              <a16:creationId xmlns:a16="http://schemas.microsoft.com/office/drawing/2014/main" id="{4F2BC836-81D6-4837-A7E0-FD438206F00A}"/>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228841</xdr:rowOff>
    </xdr:to>
    <xdr:sp macro="" textlink="">
      <xdr:nvSpPr>
        <xdr:cNvPr id="275" name="Text Box 328" hidden="1">
          <a:extLst>
            <a:ext uri="{FF2B5EF4-FFF2-40B4-BE49-F238E27FC236}">
              <a16:creationId xmlns:a16="http://schemas.microsoft.com/office/drawing/2014/main" id="{926ACECF-C280-4BE7-81F3-B7C68E00C63B}"/>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83724</xdr:rowOff>
    </xdr:to>
    <xdr:sp macro="" textlink="">
      <xdr:nvSpPr>
        <xdr:cNvPr id="276" name="Text Box 327" hidden="1">
          <a:extLst>
            <a:ext uri="{FF2B5EF4-FFF2-40B4-BE49-F238E27FC236}">
              <a16:creationId xmlns:a16="http://schemas.microsoft.com/office/drawing/2014/main" id="{DE44CD89-C820-4604-802E-1C2C20E41E38}"/>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196999</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313D7BDD-3D90-430F-B307-7A16F2C81EED}"/>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278" name="Text Box 325" hidden="1">
          <a:extLst>
            <a:ext uri="{FF2B5EF4-FFF2-40B4-BE49-F238E27FC236}">
              <a16:creationId xmlns:a16="http://schemas.microsoft.com/office/drawing/2014/main" id="{DE76D60B-AD17-4289-8AA1-6620091B6E54}"/>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279" name="Text Box 324" hidden="1">
          <a:extLst>
            <a:ext uri="{FF2B5EF4-FFF2-40B4-BE49-F238E27FC236}">
              <a16:creationId xmlns:a16="http://schemas.microsoft.com/office/drawing/2014/main" id="{6110CDE4-3C5B-4F83-A0EB-76088DA595CC}"/>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280" name="Text Box 323" hidden="1">
          <a:extLst>
            <a:ext uri="{FF2B5EF4-FFF2-40B4-BE49-F238E27FC236}">
              <a16:creationId xmlns:a16="http://schemas.microsoft.com/office/drawing/2014/main" id="{3D03187A-88B7-4899-99A4-0BA348BC7A70}"/>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81" name="Text Box 322" hidden="1">
          <a:extLst>
            <a:ext uri="{FF2B5EF4-FFF2-40B4-BE49-F238E27FC236}">
              <a16:creationId xmlns:a16="http://schemas.microsoft.com/office/drawing/2014/main" id="{580721A2-F3A3-4701-A3B8-93BD6728FA13}"/>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82" name="Text Box 321" hidden="1">
          <a:extLst>
            <a:ext uri="{FF2B5EF4-FFF2-40B4-BE49-F238E27FC236}">
              <a16:creationId xmlns:a16="http://schemas.microsoft.com/office/drawing/2014/main" id="{189EA3B9-1F46-4A4F-9B48-BFF43A1D2AD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83" name="Text Box 320" hidden="1">
          <a:extLst>
            <a:ext uri="{FF2B5EF4-FFF2-40B4-BE49-F238E27FC236}">
              <a16:creationId xmlns:a16="http://schemas.microsoft.com/office/drawing/2014/main" id="{09160D50-099C-4504-BFDC-1DCEE18CE34C}"/>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284" name="Text Box 319" hidden="1">
          <a:extLst>
            <a:ext uri="{FF2B5EF4-FFF2-40B4-BE49-F238E27FC236}">
              <a16:creationId xmlns:a16="http://schemas.microsoft.com/office/drawing/2014/main" id="{539B05D0-4153-46A6-B5E4-330CEA50062C}"/>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285" name="Text Box 318" hidden="1">
          <a:extLst>
            <a:ext uri="{FF2B5EF4-FFF2-40B4-BE49-F238E27FC236}">
              <a16:creationId xmlns:a16="http://schemas.microsoft.com/office/drawing/2014/main" id="{F430DB32-1790-4E23-BF70-55EA773416C2}"/>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286" name="Text Box 317" hidden="1">
          <a:extLst>
            <a:ext uri="{FF2B5EF4-FFF2-40B4-BE49-F238E27FC236}">
              <a16:creationId xmlns:a16="http://schemas.microsoft.com/office/drawing/2014/main" id="{9E295FA4-5C76-4A9B-88B4-7FBF0367C2EC}"/>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287" name="Text Box 316" hidden="1">
          <a:extLst>
            <a:ext uri="{FF2B5EF4-FFF2-40B4-BE49-F238E27FC236}">
              <a16:creationId xmlns:a16="http://schemas.microsoft.com/office/drawing/2014/main" id="{C74E318E-05D5-447E-A455-E551CD60523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288" name="Text Box 315" hidden="1">
          <a:extLst>
            <a:ext uri="{FF2B5EF4-FFF2-40B4-BE49-F238E27FC236}">
              <a16:creationId xmlns:a16="http://schemas.microsoft.com/office/drawing/2014/main" id="{86DDE334-A67D-4EAA-99F0-C1C004295FE7}"/>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289" name="Text Box 314" hidden="1">
          <a:extLst>
            <a:ext uri="{FF2B5EF4-FFF2-40B4-BE49-F238E27FC236}">
              <a16:creationId xmlns:a16="http://schemas.microsoft.com/office/drawing/2014/main" id="{D422A0EC-7033-4C6A-8F24-EB19F8D58AE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290" name="Text Box 313" hidden="1">
          <a:extLst>
            <a:ext uri="{FF2B5EF4-FFF2-40B4-BE49-F238E27FC236}">
              <a16:creationId xmlns:a16="http://schemas.microsoft.com/office/drawing/2014/main" id="{3A268771-BE66-4106-B033-CF375A35D7B7}"/>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291" name="Text Box 312" hidden="1">
          <a:extLst>
            <a:ext uri="{FF2B5EF4-FFF2-40B4-BE49-F238E27FC236}">
              <a16:creationId xmlns:a16="http://schemas.microsoft.com/office/drawing/2014/main" id="{79A0447E-0780-468F-863A-FE18584A7A1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92" name="Text Box 311" hidden="1">
          <a:extLst>
            <a:ext uri="{FF2B5EF4-FFF2-40B4-BE49-F238E27FC236}">
              <a16:creationId xmlns:a16="http://schemas.microsoft.com/office/drawing/2014/main" id="{6BA169A8-6083-404C-A2D2-ACDD611C8FA1}"/>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3" name="Text Box 310" hidden="1">
          <a:extLst>
            <a:ext uri="{FF2B5EF4-FFF2-40B4-BE49-F238E27FC236}">
              <a16:creationId xmlns:a16="http://schemas.microsoft.com/office/drawing/2014/main" id="{85EDFA6C-C8D7-4339-B104-37DA55E8169D}"/>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4" name="Text Box 309" hidden="1">
          <a:extLst>
            <a:ext uri="{FF2B5EF4-FFF2-40B4-BE49-F238E27FC236}">
              <a16:creationId xmlns:a16="http://schemas.microsoft.com/office/drawing/2014/main" id="{2E78078D-3BF7-4DEB-B732-B003A5F7CC5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78261FCF-40FB-49A9-BA30-53226537DBD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E3343C2D-44AA-468E-AEB1-492E4F82A89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97" name="Text Box 306" hidden="1">
          <a:extLst>
            <a:ext uri="{FF2B5EF4-FFF2-40B4-BE49-F238E27FC236}">
              <a16:creationId xmlns:a16="http://schemas.microsoft.com/office/drawing/2014/main" id="{C8A47956-E5FE-421A-9A99-85379F0D96C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228841</xdr:rowOff>
    </xdr:to>
    <xdr:sp macro="" textlink="">
      <xdr:nvSpPr>
        <xdr:cNvPr id="298" name="Text Box 305" hidden="1">
          <a:extLst>
            <a:ext uri="{FF2B5EF4-FFF2-40B4-BE49-F238E27FC236}">
              <a16:creationId xmlns:a16="http://schemas.microsoft.com/office/drawing/2014/main" id="{4EA65D00-FD11-4002-8974-966B9FEF6BCB}"/>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83724</xdr:rowOff>
    </xdr:to>
    <xdr:sp macro="" textlink="">
      <xdr:nvSpPr>
        <xdr:cNvPr id="299" name="Text Box 304" hidden="1">
          <a:extLst>
            <a:ext uri="{FF2B5EF4-FFF2-40B4-BE49-F238E27FC236}">
              <a16:creationId xmlns:a16="http://schemas.microsoft.com/office/drawing/2014/main" id="{879939EB-F913-4B91-8AEC-8B362AE018D2}"/>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196999</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6C33EF76-D618-4D60-8620-4B51383B2A28}"/>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301" name="Text Box 302" hidden="1">
          <a:extLst>
            <a:ext uri="{FF2B5EF4-FFF2-40B4-BE49-F238E27FC236}">
              <a16:creationId xmlns:a16="http://schemas.microsoft.com/office/drawing/2014/main" id="{16C60AAD-5033-4423-8388-BF5DCAD9D94C}"/>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302" name="Text Box 301" hidden="1">
          <a:extLst>
            <a:ext uri="{FF2B5EF4-FFF2-40B4-BE49-F238E27FC236}">
              <a16:creationId xmlns:a16="http://schemas.microsoft.com/office/drawing/2014/main" id="{AC74D661-4F59-4D57-8542-BA478A793AEF}"/>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303" name="Text Box 300" hidden="1">
          <a:extLst>
            <a:ext uri="{FF2B5EF4-FFF2-40B4-BE49-F238E27FC236}">
              <a16:creationId xmlns:a16="http://schemas.microsoft.com/office/drawing/2014/main" id="{0914794B-11B4-45F4-9358-A978C93D967D}"/>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04" name="Text Box 299" hidden="1">
          <a:extLst>
            <a:ext uri="{FF2B5EF4-FFF2-40B4-BE49-F238E27FC236}">
              <a16:creationId xmlns:a16="http://schemas.microsoft.com/office/drawing/2014/main" id="{B1C2B94D-6C04-4D8D-A80F-2FD0133A19A6}"/>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305" name="Text Box 289" hidden="1">
          <a:extLst>
            <a:ext uri="{FF2B5EF4-FFF2-40B4-BE49-F238E27FC236}">
              <a16:creationId xmlns:a16="http://schemas.microsoft.com/office/drawing/2014/main" id="{77359177-91E8-44F4-9D1B-F556347769FE}"/>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06" name="Text Box 288" hidden="1">
          <a:extLst>
            <a:ext uri="{FF2B5EF4-FFF2-40B4-BE49-F238E27FC236}">
              <a16:creationId xmlns:a16="http://schemas.microsoft.com/office/drawing/2014/main" id="{B0739BB3-E51D-497B-A6C0-461B40E8B7E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07" name="Text Box 287" hidden="1">
          <a:extLst>
            <a:ext uri="{FF2B5EF4-FFF2-40B4-BE49-F238E27FC236}">
              <a16:creationId xmlns:a16="http://schemas.microsoft.com/office/drawing/2014/main" id="{E2690411-E41B-4964-AFFC-D978B580553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308" name="Text Box 286" hidden="1">
          <a:extLst>
            <a:ext uri="{FF2B5EF4-FFF2-40B4-BE49-F238E27FC236}">
              <a16:creationId xmlns:a16="http://schemas.microsoft.com/office/drawing/2014/main" id="{9A0E2B06-82D9-49A9-8DA7-439C6CC672E9}"/>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309" name="Text Box 285" hidden="1">
          <a:extLst>
            <a:ext uri="{FF2B5EF4-FFF2-40B4-BE49-F238E27FC236}">
              <a16:creationId xmlns:a16="http://schemas.microsoft.com/office/drawing/2014/main" id="{B5B4B485-6BA2-4BF7-816C-4BE0F1E1171C}"/>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310" name="Text Box 284" hidden="1">
          <a:extLst>
            <a:ext uri="{FF2B5EF4-FFF2-40B4-BE49-F238E27FC236}">
              <a16:creationId xmlns:a16="http://schemas.microsoft.com/office/drawing/2014/main" id="{4D554A41-A6B2-4804-8689-C17C65178DA7}"/>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11" name="Text Box 283" hidden="1">
          <a:extLst>
            <a:ext uri="{FF2B5EF4-FFF2-40B4-BE49-F238E27FC236}">
              <a16:creationId xmlns:a16="http://schemas.microsoft.com/office/drawing/2014/main" id="{B1FB50FD-69AF-456A-B5A0-4EDD429C76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12" name="Text Box 282" hidden="1">
          <a:extLst>
            <a:ext uri="{FF2B5EF4-FFF2-40B4-BE49-F238E27FC236}">
              <a16:creationId xmlns:a16="http://schemas.microsoft.com/office/drawing/2014/main" id="{7947BED3-C2F5-4061-8E17-B5D60DB1F9E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313" name="Text Box 281" hidden="1">
          <a:extLst>
            <a:ext uri="{FF2B5EF4-FFF2-40B4-BE49-F238E27FC236}">
              <a16:creationId xmlns:a16="http://schemas.microsoft.com/office/drawing/2014/main" id="{10FDB40B-0839-4781-8BF6-7ABB002634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314" name="Text Box 280" hidden="1">
          <a:extLst>
            <a:ext uri="{FF2B5EF4-FFF2-40B4-BE49-F238E27FC236}">
              <a16:creationId xmlns:a16="http://schemas.microsoft.com/office/drawing/2014/main" id="{73F76EFC-0D79-446B-B379-F0E0B419B38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315" name="Text Box 279" hidden="1">
          <a:extLst>
            <a:ext uri="{FF2B5EF4-FFF2-40B4-BE49-F238E27FC236}">
              <a16:creationId xmlns:a16="http://schemas.microsoft.com/office/drawing/2014/main" id="{4284D9D9-A1A2-4080-B5F9-86626ECF918D}"/>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6" name="Text Box 278" hidden="1">
          <a:extLst>
            <a:ext uri="{FF2B5EF4-FFF2-40B4-BE49-F238E27FC236}">
              <a16:creationId xmlns:a16="http://schemas.microsoft.com/office/drawing/2014/main" id="{725CB347-1923-4F1F-BCD4-FC7777E5254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7" name="Text Box 277" hidden="1">
          <a:extLst>
            <a:ext uri="{FF2B5EF4-FFF2-40B4-BE49-F238E27FC236}">
              <a16:creationId xmlns:a16="http://schemas.microsoft.com/office/drawing/2014/main" id="{89EA2EE9-AE6A-4766-866E-5F818AAB50E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3F0DF31B-1B45-401C-80FE-2BF08BF6884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8071</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EA7478E3-331C-4B17-881A-3FF11A21AC18}"/>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320" name="Text Box 291" hidden="1">
          <a:extLst>
            <a:ext uri="{FF2B5EF4-FFF2-40B4-BE49-F238E27FC236}">
              <a16:creationId xmlns:a16="http://schemas.microsoft.com/office/drawing/2014/main" id="{FB329C0A-8F4A-4436-87FA-849582EC2B21}"/>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228841</xdr:rowOff>
    </xdr:to>
    <xdr:sp macro="" textlink="">
      <xdr:nvSpPr>
        <xdr:cNvPr id="321" name="Text Box 292" hidden="1">
          <a:extLst>
            <a:ext uri="{FF2B5EF4-FFF2-40B4-BE49-F238E27FC236}">
              <a16:creationId xmlns:a16="http://schemas.microsoft.com/office/drawing/2014/main" id="{731177C4-A5DD-4749-9DF7-55D6C7120615}"/>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83724</xdr:rowOff>
    </xdr:to>
    <xdr:sp macro="" textlink="">
      <xdr:nvSpPr>
        <xdr:cNvPr id="322" name="Text Box 293" hidden="1">
          <a:extLst>
            <a:ext uri="{FF2B5EF4-FFF2-40B4-BE49-F238E27FC236}">
              <a16:creationId xmlns:a16="http://schemas.microsoft.com/office/drawing/2014/main" id="{B1AC447B-EE8D-44D3-90E6-4236CAB22CE3}"/>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196999</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FCA22199-629B-4F59-BF36-B7E4D124F140}"/>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97499</xdr:rowOff>
    </xdr:from>
    <xdr:to>
      <xdr:col>5</xdr:col>
      <xdr:colOff>114225</xdr:colOff>
      <xdr:row>94</xdr:row>
      <xdr:rowOff>164121</xdr:rowOff>
    </xdr:to>
    <xdr:sp macro="" textlink="">
      <xdr:nvSpPr>
        <xdr:cNvPr id="324" name="Text Box 295" hidden="1">
          <a:extLst>
            <a:ext uri="{FF2B5EF4-FFF2-40B4-BE49-F238E27FC236}">
              <a16:creationId xmlns:a16="http://schemas.microsoft.com/office/drawing/2014/main" id="{CCB8C31C-2257-42B4-9CA5-CA15AB14E0B2}"/>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104872</xdr:rowOff>
    </xdr:to>
    <xdr:sp macro="" textlink="">
      <xdr:nvSpPr>
        <xdr:cNvPr id="325" name="Text Box 296" hidden="1">
          <a:extLst>
            <a:ext uri="{FF2B5EF4-FFF2-40B4-BE49-F238E27FC236}">
              <a16:creationId xmlns:a16="http://schemas.microsoft.com/office/drawing/2014/main" id="{25F49921-9842-4865-A7E7-7ACBAA7C36D8}"/>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154445</xdr:rowOff>
    </xdr:to>
    <xdr:sp macro="" textlink="">
      <xdr:nvSpPr>
        <xdr:cNvPr id="326" name="Text Box 297" hidden="1">
          <a:extLst>
            <a:ext uri="{FF2B5EF4-FFF2-40B4-BE49-F238E27FC236}">
              <a16:creationId xmlns:a16="http://schemas.microsoft.com/office/drawing/2014/main" id="{C3076662-DB89-4634-B529-67F40ED08DF2}"/>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27" name="Text Box 298" hidden="1">
          <a:extLst>
            <a:ext uri="{FF2B5EF4-FFF2-40B4-BE49-F238E27FC236}">
              <a16:creationId xmlns:a16="http://schemas.microsoft.com/office/drawing/2014/main" id="{43CE6775-F8C8-47B4-998F-A1B90D82EC7E}"/>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28" name="Text Box 413" hidden="1">
          <a:extLst>
            <a:ext uri="{FF2B5EF4-FFF2-40B4-BE49-F238E27FC236}">
              <a16:creationId xmlns:a16="http://schemas.microsoft.com/office/drawing/2014/main" id="{718D96DC-080E-4EC2-800A-84C79C36EF8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29" name="Text Box 412" hidden="1">
          <a:extLst>
            <a:ext uri="{FF2B5EF4-FFF2-40B4-BE49-F238E27FC236}">
              <a16:creationId xmlns:a16="http://schemas.microsoft.com/office/drawing/2014/main" id="{D6B40F4E-31A5-442C-A62D-A51B8C3AFCE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30" name="Text Box 411" hidden="1">
          <a:extLst>
            <a:ext uri="{FF2B5EF4-FFF2-40B4-BE49-F238E27FC236}">
              <a16:creationId xmlns:a16="http://schemas.microsoft.com/office/drawing/2014/main" id="{D906092A-EAA6-4954-81BD-ECAA44B12830}"/>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331" name="Text Box 410" hidden="1">
          <a:extLst>
            <a:ext uri="{FF2B5EF4-FFF2-40B4-BE49-F238E27FC236}">
              <a16:creationId xmlns:a16="http://schemas.microsoft.com/office/drawing/2014/main" id="{F8984F02-5341-460E-A3D4-B844FDB82A12}"/>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332" name="Text Box 409" hidden="1">
          <a:extLst>
            <a:ext uri="{FF2B5EF4-FFF2-40B4-BE49-F238E27FC236}">
              <a16:creationId xmlns:a16="http://schemas.microsoft.com/office/drawing/2014/main" id="{3E280325-8410-4D42-B416-0BDDD0FE5C3B}"/>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333" name="Text Box 408" hidden="1">
          <a:extLst>
            <a:ext uri="{FF2B5EF4-FFF2-40B4-BE49-F238E27FC236}">
              <a16:creationId xmlns:a16="http://schemas.microsoft.com/office/drawing/2014/main" id="{0B83236E-6B78-4762-B0C8-E6AED1B7BFC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34" name="Text Box 407" hidden="1">
          <a:extLst>
            <a:ext uri="{FF2B5EF4-FFF2-40B4-BE49-F238E27FC236}">
              <a16:creationId xmlns:a16="http://schemas.microsoft.com/office/drawing/2014/main" id="{DE74E5E4-8224-48DF-B748-8E97368459B1}"/>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35" name="Text Box 406" hidden="1">
          <a:extLst>
            <a:ext uri="{FF2B5EF4-FFF2-40B4-BE49-F238E27FC236}">
              <a16:creationId xmlns:a16="http://schemas.microsoft.com/office/drawing/2014/main" id="{D1B17F67-45D4-4037-8214-B327FA01135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336" name="Text Box 405" hidden="1">
          <a:extLst>
            <a:ext uri="{FF2B5EF4-FFF2-40B4-BE49-F238E27FC236}">
              <a16:creationId xmlns:a16="http://schemas.microsoft.com/office/drawing/2014/main" id="{705DEABB-9800-41BB-9DF8-DD29E388D7CE}"/>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337" name="Text Box 404" hidden="1">
          <a:extLst>
            <a:ext uri="{FF2B5EF4-FFF2-40B4-BE49-F238E27FC236}">
              <a16:creationId xmlns:a16="http://schemas.microsoft.com/office/drawing/2014/main" id="{4EC6468A-49C5-4BED-A619-9A9A0B98F65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38" name="Text Box 403" hidden="1">
          <a:extLst>
            <a:ext uri="{FF2B5EF4-FFF2-40B4-BE49-F238E27FC236}">
              <a16:creationId xmlns:a16="http://schemas.microsoft.com/office/drawing/2014/main" id="{987682F7-FC82-48F6-BE50-2AB88D3C6391}"/>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39" name="Text Box 402" hidden="1">
          <a:extLst>
            <a:ext uri="{FF2B5EF4-FFF2-40B4-BE49-F238E27FC236}">
              <a16:creationId xmlns:a16="http://schemas.microsoft.com/office/drawing/2014/main" id="{A457F621-608C-4C6F-A934-5B99824C06F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40" name="Text Box 401" hidden="1">
          <a:extLst>
            <a:ext uri="{FF2B5EF4-FFF2-40B4-BE49-F238E27FC236}">
              <a16:creationId xmlns:a16="http://schemas.microsoft.com/office/drawing/2014/main" id="{541D2B0F-2F1B-4080-916E-6C86DF90FAC3}"/>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0C47C66C-B29F-4996-85C9-83150D490792}"/>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D5C38DC-D48B-40D1-9F3D-B1F14B81F28A}"/>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43" name="Text Box 398" hidden="1">
          <a:extLst>
            <a:ext uri="{FF2B5EF4-FFF2-40B4-BE49-F238E27FC236}">
              <a16:creationId xmlns:a16="http://schemas.microsoft.com/office/drawing/2014/main" id="{377E1FFF-5626-4173-8733-CEA006E5003F}"/>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229159</xdr:rowOff>
    </xdr:to>
    <xdr:sp macro="" textlink="">
      <xdr:nvSpPr>
        <xdr:cNvPr id="344" name="Text Box 397" hidden="1">
          <a:extLst>
            <a:ext uri="{FF2B5EF4-FFF2-40B4-BE49-F238E27FC236}">
              <a16:creationId xmlns:a16="http://schemas.microsoft.com/office/drawing/2014/main" id="{F305F080-811F-4B08-AFF3-73E7C9BE0C44}"/>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83724</xdr:rowOff>
    </xdr:to>
    <xdr:sp macro="" textlink="">
      <xdr:nvSpPr>
        <xdr:cNvPr id="345" name="Text Box 396" hidden="1">
          <a:extLst>
            <a:ext uri="{FF2B5EF4-FFF2-40B4-BE49-F238E27FC236}">
              <a16:creationId xmlns:a16="http://schemas.microsoft.com/office/drawing/2014/main" id="{39F00669-2A8D-4C85-A320-ABD2BB78EFCF}"/>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6F208A2A-4F93-47D5-AACD-1F6F53F6743E}"/>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347" name="Text Box 394" hidden="1">
          <a:extLst>
            <a:ext uri="{FF2B5EF4-FFF2-40B4-BE49-F238E27FC236}">
              <a16:creationId xmlns:a16="http://schemas.microsoft.com/office/drawing/2014/main" id="{378020B4-5E8D-4620-AA14-75867C059AE5}"/>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348" name="Text Box 393" hidden="1">
          <a:extLst>
            <a:ext uri="{FF2B5EF4-FFF2-40B4-BE49-F238E27FC236}">
              <a16:creationId xmlns:a16="http://schemas.microsoft.com/office/drawing/2014/main" id="{26CF3411-C94C-4FDE-A871-458EEC29285C}"/>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349" name="Text Box 392" hidden="1">
          <a:extLst>
            <a:ext uri="{FF2B5EF4-FFF2-40B4-BE49-F238E27FC236}">
              <a16:creationId xmlns:a16="http://schemas.microsoft.com/office/drawing/2014/main" id="{17373A88-ED67-42B9-A502-041AF4B05BD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50" name="Text Box 391" hidden="1">
          <a:extLst>
            <a:ext uri="{FF2B5EF4-FFF2-40B4-BE49-F238E27FC236}">
              <a16:creationId xmlns:a16="http://schemas.microsoft.com/office/drawing/2014/main" id="{241037EC-0F2E-4802-87E7-B6899C23313A}"/>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51" name="Text Box 390" hidden="1">
          <a:extLst>
            <a:ext uri="{FF2B5EF4-FFF2-40B4-BE49-F238E27FC236}">
              <a16:creationId xmlns:a16="http://schemas.microsoft.com/office/drawing/2014/main" id="{35BAFE86-08C0-4BB1-89FE-5A93B0E1B953}"/>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52" name="Text Box 389" hidden="1">
          <a:extLst>
            <a:ext uri="{FF2B5EF4-FFF2-40B4-BE49-F238E27FC236}">
              <a16:creationId xmlns:a16="http://schemas.microsoft.com/office/drawing/2014/main" id="{00752EB6-1616-4E8B-AD7C-393CC8193AB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53" name="Text Box 388" hidden="1">
          <a:extLst>
            <a:ext uri="{FF2B5EF4-FFF2-40B4-BE49-F238E27FC236}">
              <a16:creationId xmlns:a16="http://schemas.microsoft.com/office/drawing/2014/main" id="{DAC42617-596D-4026-97B3-1B7E82E0CB0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354" name="Text Box 387" hidden="1">
          <a:extLst>
            <a:ext uri="{FF2B5EF4-FFF2-40B4-BE49-F238E27FC236}">
              <a16:creationId xmlns:a16="http://schemas.microsoft.com/office/drawing/2014/main" id="{501C8673-28CF-44BF-8959-64A86E5E767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355" name="Text Box 386" hidden="1">
          <a:extLst>
            <a:ext uri="{FF2B5EF4-FFF2-40B4-BE49-F238E27FC236}">
              <a16:creationId xmlns:a16="http://schemas.microsoft.com/office/drawing/2014/main" id="{D931C611-4A33-49B0-A4F7-BE84A40874C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356" name="Text Box 385" hidden="1">
          <a:extLst>
            <a:ext uri="{FF2B5EF4-FFF2-40B4-BE49-F238E27FC236}">
              <a16:creationId xmlns:a16="http://schemas.microsoft.com/office/drawing/2014/main" id="{18462328-7AA5-4431-8A37-1DA39634B37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57" name="Text Box 384" hidden="1">
          <a:extLst>
            <a:ext uri="{FF2B5EF4-FFF2-40B4-BE49-F238E27FC236}">
              <a16:creationId xmlns:a16="http://schemas.microsoft.com/office/drawing/2014/main" id="{72D27299-DFEB-48B4-9E6B-029DF5D525E2}"/>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58" name="Text Box 383" hidden="1">
          <a:extLst>
            <a:ext uri="{FF2B5EF4-FFF2-40B4-BE49-F238E27FC236}">
              <a16:creationId xmlns:a16="http://schemas.microsoft.com/office/drawing/2014/main" id="{CB5C0186-A7D8-495F-8F5D-D90967C2063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359" name="Text Box 382" hidden="1">
          <a:extLst>
            <a:ext uri="{FF2B5EF4-FFF2-40B4-BE49-F238E27FC236}">
              <a16:creationId xmlns:a16="http://schemas.microsoft.com/office/drawing/2014/main" id="{545C9FD4-B1CC-4932-909B-D7B823242C8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360" name="Text Box 381" hidden="1">
          <a:extLst>
            <a:ext uri="{FF2B5EF4-FFF2-40B4-BE49-F238E27FC236}">
              <a16:creationId xmlns:a16="http://schemas.microsoft.com/office/drawing/2014/main" id="{0650B629-592E-4E19-AE89-F900B8211036}"/>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61" name="Text Box 380" hidden="1">
          <a:extLst>
            <a:ext uri="{FF2B5EF4-FFF2-40B4-BE49-F238E27FC236}">
              <a16:creationId xmlns:a16="http://schemas.microsoft.com/office/drawing/2014/main" id="{AC0696CD-F241-401A-9F6C-7C6B77254DA9}"/>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2" name="Text Box 379" hidden="1">
          <a:extLst>
            <a:ext uri="{FF2B5EF4-FFF2-40B4-BE49-F238E27FC236}">
              <a16:creationId xmlns:a16="http://schemas.microsoft.com/office/drawing/2014/main" id="{76D2A773-32CF-436F-8935-C0A77EAE434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3" name="Text Box 378" hidden="1">
          <a:extLst>
            <a:ext uri="{FF2B5EF4-FFF2-40B4-BE49-F238E27FC236}">
              <a16:creationId xmlns:a16="http://schemas.microsoft.com/office/drawing/2014/main" id="{22C96BA9-660C-403E-A3F5-435864966FA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7F4D9C51-6BAA-478D-9F2F-A13BD8FCE62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1FE36BAA-9782-46A0-B72D-ABA77FA4DD16}"/>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66" name="Text Box 375" hidden="1">
          <a:extLst>
            <a:ext uri="{FF2B5EF4-FFF2-40B4-BE49-F238E27FC236}">
              <a16:creationId xmlns:a16="http://schemas.microsoft.com/office/drawing/2014/main" id="{C10E6402-502A-439A-96B0-A009F35F5BF3}"/>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229159</xdr:rowOff>
    </xdr:to>
    <xdr:sp macro="" textlink="">
      <xdr:nvSpPr>
        <xdr:cNvPr id="367" name="Text Box 374" hidden="1">
          <a:extLst>
            <a:ext uri="{FF2B5EF4-FFF2-40B4-BE49-F238E27FC236}">
              <a16:creationId xmlns:a16="http://schemas.microsoft.com/office/drawing/2014/main" id="{64EF8837-F9D1-41F9-A613-6FEF2D5515AF}"/>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83724</xdr:rowOff>
    </xdr:to>
    <xdr:sp macro="" textlink="">
      <xdr:nvSpPr>
        <xdr:cNvPr id="368" name="Text Box 373" hidden="1">
          <a:extLst>
            <a:ext uri="{FF2B5EF4-FFF2-40B4-BE49-F238E27FC236}">
              <a16:creationId xmlns:a16="http://schemas.microsoft.com/office/drawing/2014/main" id="{651A9503-C451-4CD3-B803-468491EBD4C0}"/>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C2992045-6BC2-4112-91DE-D73F64022359}"/>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370" name="Text Box 371" hidden="1">
          <a:extLst>
            <a:ext uri="{FF2B5EF4-FFF2-40B4-BE49-F238E27FC236}">
              <a16:creationId xmlns:a16="http://schemas.microsoft.com/office/drawing/2014/main" id="{9A6A9A1B-C207-4EFD-92C0-ED2CEB85A4A0}"/>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371" name="Text Box 370" hidden="1">
          <a:extLst>
            <a:ext uri="{FF2B5EF4-FFF2-40B4-BE49-F238E27FC236}">
              <a16:creationId xmlns:a16="http://schemas.microsoft.com/office/drawing/2014/main" id="{5F42569B-A0AB-4F21-8A2E-7D24917A89FF}"/>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372" name="Text Box 369" hidden="1">
          <a:extLst>
            <a:ext uri="{FF2B5EF4-FFF2-40B4-BE49-F238E27FC236}">
              <a16:creationId xmlns:a16="http://schemas.microsoft.com/office/drawing/2014/main" id="{759C3CAA-4333-452B-B483-7D84B77696AE}"/>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73" name="Text Box 368" hidden="1">
          <a:extLst>
            <a:ext uri="{FF2B5EF4-FFF2-40B4-BE49-F238E27FC236}">
              <a16:creationId xmlns:a16="http://schemas.microsoft.com/office/drawing/2014/main" id="{683C68A0-27C3-455E-AFE7-8ABC9A8E1B92}"/>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74" name="Text Box 367" hidden="1">
          <a:extLst>
            <a:ext uri="{FF2B5EF4-FFF2-40B4-BE49-F238E27FC236}">
              <a16:creationId xmlns:a16="http://schemas.microsoft.com/office/drawing/2014/main" id="{17D4D5BF-803A-4E17-AE8C-A3CC6241D943}"/>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75" name="Text Box 366" hidden="1">
          <a:extLst>
            <a:ext uri="{FF2B5EF4-FFF2-40B4-BE49-F238E27FC236}">
              <a16:creationId xmlns:a16="http://schemas.microsoft.com/office/drawing/2014/main" id="{72E3A161-6DC4-417E-B6F0-A4944E6A45E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76" name="Text Box 365" hidden="1">
          <a:extLst>
            <a:ext uri="{FF2B5EF4-FFF2-40B4-BE49-F238E27FC236}">
              <a16:creationId xmlns:a16="http://schemas.microsoft.com/office/drawing/2014/main" id="{FDE813D2-32AA-404C-8612-387EAB3BDC9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377" name="Text Box 364" hidden="1">
          <a:extLst>
            <a:ext uri="{FF2B5EF4-FFF2-40B4-BE49-F238E27FC236}">
              <a16:creationId xmlns:a16="http://schemas.microsoft.com/office/drawing/2014/main" id="{7F04AE31-90E9-444A-B7B3-0CF84902BA62}"/>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378" name="Text Box 363" hidden="1">
          <a:extLst>
            <a:ext uri="{FF2B5EF4-FFF2-40B4-BE49-F238E27FC236}">
              <a16:creationId xmlns:a16="http://schemas.microsoft.com/office/drawing/2014/main" id="{A30786BB-6BBD-415D-BAA5-590A30E166B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379" name="Text Box 362" hidden="1">
          <a:extLst>
            <a:ext uri="{FF2B5EF4-FFF2-40B4-BE49-F238E27FC236}">
              <a16:creationId xmlns:a16="http://schemas.microsoft.com/office/drawing/2014/main" id="{1D7B655D-4EF8-416A-B7C4-194F9819E160}"/>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380" name="Text Box 361" hidden="1">
          <a:extLst>
            <a:ext uri="{FF2B5EF4-FFF2-40B4-BE49-F238E27FC236}">
              <a16:creationId xmlns:a16="http://schemas.microsoft.com/office/drawing/2014/main" id="{89EB4F43-F723-4A05-8983-C7051689F35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381" name="Text Box 360" hidden="1">
          <a:extLst>
            <a:ext uri="{FF2B5EF4-FFF2-40B4-BE49-F238E27FC236}">
              <a16:creationId xmlns:a16="http://schemas.microsoft.com/office/drawing/2014/main" id="{0198AC2B-39E5-4841-B27E-5A6A475E79D1}"/>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382" name="Text Box 359" hidden="1">
          <a:extLst>
            <a:ext uri="{FF2B5EF4-FFF2-40B4-BE49-F238E27FC236}">
              <a16:creationId xmlns:a16="http://schemas.microsoft.com/office/drawing/2014/main" id="{2DA90DD7-8D65-479C-B203-15406087D10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383" name="Text Box 358" hidden="1">
          <a:extLst>
            <a:ext uri="{FF2B5EF4-FFF2-40B4-BE49-F238E27FC236}">
              <a16:creationId xmlns:a16="http://schemas.microsoft.com/office/drawing/2014/main" id="{68060A4D-6B03-4899-80D7-E77452749B5A}"/>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84" name="Text Box 357" hidden="1">
          <a:extLst>
            <a:ext uri="{FF2B5EF4-FFF2-40B4-BE49-F238E27FC236}">
              <a16:creationId xmlns:a16="http://schemas.microsoft.com/office/drawing/2014/main" id="{B46966D6-B73C-4866-8660-0E39C909D1A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5" name="Text Box 356" hidden="1">
          <a:extLst>
            <a:ext uri="{FF2B5EF4-FFF2-40B4-BE49-F238E27FC236}">
              <a16:creationId xmlns:a16="http://schemas.microsoft.com/office/drawing/2014/main" id="{5F9E2480-F6DE-40B8-9931-C9106D9B1FC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6" name="Text Box 355" hidden="1">
          <a:extLst>
            <a:ext uri="{FF2B5EF4-FFF2-40B4-BE49-F238E27FC236}">
              <a16:creationId xmlns:a16="http://schemas.microsoft.com/office/drawing/2014/main" id="{4040D440-99E1-40DB-8D47-0F687C079DA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08390F55-D719-458C-B494-0D2559BBB6F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57775B41-CB4F-4B9A-830C-220E8FE743C8}"/>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89" name="Text Box 352" hidden="1">
          <a:extLst>
            <a:ext uri="{FF2B5EF4-FFF2-40B4-BE49-F238E27FC236}">
              <a16:creationId xmlns:a16="http://schemas.microsoft.com/office/drawing/2014/main" id="{2D9AD575-4809-4229-B1B4-9E269A4F43A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229159</xdr:rowOff>
    </xdr:to>
    <xdr:sp macro="" textlink="">
      <xdr:nvSpPr>
        <xdr:cNvPr id="390" name="Text Box 351" hidden="1">
          <a:extLst>
            <a:ext uri="{FF2B5EF4-FFF2-40B4-BE49-F238E27FC236}">
              <a16:creationId xmlns:a16="http://schemas.microsoft.com/office/drawing/2014/main" id="{B645A02D-EA68-4046-AA87-1E7450EAD5E3}"/>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83724</xdr:rowOff>
    </xdr:to>
    <xdr:sp macro="" textlink="">
      <xdr:nvSpPr>
        <xdr:cNvPr id="391" name="Text Box 350" hidden="1">
          <a:extLst>
            <a:ext uri="{FF2B5EF4-FFF2-40B4-BE49-F238E27FC236}">
              <a16:creationId xmlns:a16="http://schemas.microsoft.com/office/drawing/2014/main" id="{BA464F51-2379-430F-980A-4D296AD80344}"/>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FBEA110B-D890-4242-82AE-06C2A3081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164121</xdr:rowOff>
    </xdr:to>
    <xdr:sp macro="" textlink="">
      <xdr:nvSpPr>
        <xdr:cNvPr id="393" name="Text Box 348" hidden="1">
          <a:extLst>
            <a:ext uri="{FF2B5EF4-FFF2-40B4-BE49-F238E27FC236}">
              <a16:creationId xmlns:a16="http://schemas.microsoft.com/office/drawing/2014/main" id="{4145AAD2-D051-4B7C-962E-364FDAA7BEC9}"/>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104872</xdr:rowOff>
    </xdr:to>
    <xdr:sp macro="" textlink="">
      <xdr:nvSpPr>
        <xdr:cNvPr id="394" name="Text Box 347" hidden="1">
          <a:extLst>
            <a:ext uri="{FF2B5EF4-FFF2-40B4-BE49-F238E27FC236}">
              <a16:creationId xmlns:a16="http://schemas.microsoft.com/office/drawing/2014/main" id="{A7D04041-AE30-481A-8951-42E7D6EFEE06}"/>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154445</xdr:rowOff>
    </xdr:to>
    <xdr:sp macro="" textlink="">
      <xdr:nvSpPr>
        <xdr:cNvPr id="395" name="Text Box 346" hidden="1">
          <a:extLst>
            <a:ext uri="{FF2B5EF4-FFF2-40B4-BE49-F238E27FC236}">
              <a16:creationId xmlns:a16="http://schemas.microsoft.com/office/drawing/2014/main" id="{B77FC321-D525-4D1E-90D5-7A0F91190583}"/>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96" name="Text Box 345" hidden="1">
          <a:extLst>
            <a:ext uri="{FF2B5EF4-FFF2-40B4-BE49-F238E27FC236}">
              <a16:creationId xmlns:a16="http://schemas.microsoft.com/office/drawing/2014/main" id="{5B5B960E-691C-425F-8BFC-5FCF0A58E439}"/>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26578</xdr:rowOff>
    </xdr:to>
    <xdr:sp macro="" textlink="">
      <xdr:nvSpPr>
        <xdr:cNvPr id="397" name="Text Box 436" hidden="1">
          <a:extLst>
            <a:ext uri="{FF2B5EF4-FFF2-40B4-BE49-F238E27FC236}">
              <a16:creationId xmlns:a16="http://schemas.microsoft.com/office/drawing/2014/main" id="{A9335403-6959-478E-B3FD-563B73534B20}"/>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98" name="Text Box 435" hidden="1">
          <a:extLst>
            <a:ext uri="{FF2B5EF4-FFF2-40B4-BE49-F238E27FC236}">
              <a16:creationId xmlns:a16="http://schemas.microsoft.com/office/drawing/2014/main" id="{AC971966-3E9C-4977-8BC6-DFACDC367B9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399" name="Text Box 434" hidden="1">
          <a:extLst>
            <a:ext uri="{FF2B5EF4-FFF2-40B4-BE49-F238E27FC236}">
              <a16:creationId xmlns:a16="http://schemas.microsoft.com/office/drawing/2014/main" id="{FC0F6B2C-ADD5-4A94-821B-8F32170FB688}"/>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400" name="Text Box 433" hidden="1">
          <a:extLst>
            <a:ext uri="{FF2B5EF4-FFF2-40B4-BE49-F238E27FC236}">
              <a16:creationId xmlns:a16="http://schemas.microsoft.com/office/drawing/2014/main" id="{6015741F-CB42-40A1-A4F6-DEA5A81B0F0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401" name="Text Box 432" hidden="1">
          <a:extLst>
            <a:ext uri="{FF2B5EF4-FFF2-40B4-BE49-F238E27FC236}">
              <a16:creationId xmlns:a16="http://schemas.microsoft.com/office/drawing/2014/main" id="{73872887-30EE-4849-977E-85D225D6A4E8}"/>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402" name="Text Box 431" hidden="1">
          <a:extLst>
            <a:ext uri="{FF2B5EF4-FFF2-40B4-BE49-F238E27FC236}">
              <a16:creationId xmlns:a16="http://schemas.microsoft.com/office/drawing/2014/main" id="{9456D9B8-9497-4688-B339-7895D3B624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403" name="Text Box 430" hidden="1">
          <a:extLst>
            <a:ext uri="{FF2B5EF4-FFF2-40B4-BE49-F238E27FC236}">
              <a16:creationId xmlns:a16="http://schemas.microsoft.com/office/drawing/2014/main" id="{01A7676F-0720-44D7-AC49-AF27EB42D65E}"/>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404" name="Text Box 429" hidden="1">
          <a:extLst>
            <a:ext uri="{FF2B5EF4-FFF2-40B4-BE49-F238E27FC236}">
              <a16:creationId xmlns:a16="http://schemas.microsoft.com/office/drawing/2014/main" id="{12706ED2-2BD8-431F-8A14-AF69E854F1F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405" name="Text Box 428" hidden="1">
          <a:extLst>
            <a:ext uri="{FF2B5EF4-FFF2-40B4-BE49-F238E27FC236}">
              <a16:creationId xmlns:a16="http://schemas.microsoft.com/office/drawing/2014/main" id="{CCA48429-C06C-4C26-B49D-7A0FC1BD4DB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406" name="Text Box 427" hidden="1">
          <a:extLst>
            <a:ext uri="{FF2B5EF4-FFF2-40B4-BE49-F238E27FC236}">
              <a16:creationId xmlns:a16="http://schemas.microsoft.com/office/drawing/2014/main" id="{FFE0B0CB-0F64-4321-8031-2236C129FCCD}"/>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407" name="Text Box 426" hidden="1">
          <a:extLst>
            <a:ext uri="{FF2B5EF4-FFF2-40B4-BE49-F238E27FC236}">
              <a16:creationId xmlns:a16="http://schemas.microsoft.com/office/drawing/2014/main" id="{7B2B7357-A07D-413F-BDF6-50548B95E1D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8" name="Text Box 425" hidden="1">
          <a:extLst>
            <a:ext uri="{FF2B5EF4-FFF2-40B4-BE49-F238E27FC236}">
              <a16:creationId xmlns:a16="http://schemas.microsoft.com/office/drawing/2014/main" id="{F99CFE91-582E-4FB9-B49E-2CF3B3EB600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9" name="Text Box 424" hidden="1">
          <a:extLst>
            <a:ext uri="{FF2B5EF4-FFF2-40B4-BE49-F238E27FC236}">
              <a16:creationId xmlns:a16="http://schemas.microsoft.com/office/drawing/2014/main" id="{B4EC4D94-D4CF-401B-B6F3-D5BD6701BE3D}"/>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C35F1BEC-D006-40A5-929F-C21B97972C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18FE8C3C-EF0D-46AE-86BD-8C40653BB249}"/>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105335</xdr:colOff>
      <xdr:row>101</xdr:row>
      <xdr:rowOff>84507</xdr:rowOff>
    </xdr:to>
    <xdr:sp macro="" textlink="">
      <xdr:nvSpPr>
        <xdr:cNvPr id="412" name="Text Box 421" hidden="1">
          <a:extLst>
            <a:ext uri="{FF2B5EF4-FFF2-40B4-BE49-F238E27FC236}">
              <a16:creationId xmlns:a16="http://schemas.microsoft.com/office/drawing/2014/main" id="{99E15074-03AE-4EE7-A499-83B3F8846242}"/>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105335</xdr:colOff>
      <xdr:row>102</xdr:row>
      <xdr:rowOff>229159</xdr:rowOff>
    </xdr:to>
    <xdr:sp macro="" textlink="">
      <xdr:nvSpPr>
        <xdr:cNvPr id="413" name="Text Box 420" hidden="1">
          <a:extLst>
            <a:ext uri="{FF2B5EF4-FFF2-40B4-BE49-F238E27FC236}">
              <a16:creationId xmlns:a16="http://schemas.microsoft.com/office/drawing/2014/main" id="{905A271F-446D-4995-B9FB-C0B96D0AFFB1}"/>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105335</xdr:colOff>
      <xdr:row>105</xdr:row>
      <xdr:rowOff>83724</xdr:rowOff>
    </xdr:to>
    <xdr:sp macro="" textlink="">
      <xdr:nvSpPr>
        <xdr:cNvPr id="414" name="Text Box 419" hidden="1">
          <a:extLst>
            <a:ext uri="{FF2B5EF4-FFF2-40B4-BE49-F238E27FC236}">
              <a16:creationId xmlns:a16="http://schemas.microsoft.com/office/drawing/2014/main" id="{74CF12FB-6641-4383-A308-3FF483616A54}"/>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105335</xdr:colOff>
      <xdr:row>106</xdr:row>
      <xdr:rowOff>1844</xdr:rowOff>
    </xdr:to>
    <xdr:sp macro="" textlink="">
      <xdr:nvSpPr>
        <xdr:cNvPr id="415" name="Text Box 418" hidden="1">
          <a:extLst>
            <a:ext uri="{FF2B5EF4-FFF2-40B4-BE49-F238E27FC236}">
              <a16:creationId xmlns:a16="http://schemas.microsoft.com/office/drawing/2014/main" id="{E45E3AD3-2A7D-4D16-8455-E2887AC19855}"/>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105335</xdr:colOff>
      <xdr:row>94</xdr:row>
      <xdr:rowOff>164121</xdr:rowOff>
    </xdr:to>
    <xdr:sp macro="" textlink="">
      <xdr:nvSpPr>
        <xdr:cNvPr id="416" name="Text Box 417" hidden="1">
          <a:extLst>
            <a:ext uri="{FF2B5EF4-FFF2-40B4-BE49-F238E27FC236}">
              <a16:creationId xmlns:a16="http://schemas.microsoft.com/office/drawing/2014/main" id="{0370D77B-F8F5-4EE2-AA5E-B5016AA8A2D9}"/>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105335</xdr:colOff>
      <xdr:row>95</xdr:row>
      <xdr:rowOff>104872</xdr:rowOff>
    </xdr:to>
    <xdr:sp macro="" textlink="">
      <xdr:nvSpPr>
        <xdr:cNvPr id="417" name="Text Box 416" hidden="1">
          <a:extLst>
            <a:ext uri="{FF2B5EF4-FFF2-40B4-BE49-F238E27FC236}">
              <a16:creationId xmlns:a16="http://schemas.microsoft.com/office/drawing/2014/main" id="{3C4C72AC-D42D-4CEE-94F7-8EADDA54B60F}"/>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105335</xdr:colOff>
      <xdr:row>96</xdr:row>
      <xdr:rowOff>154445</xdr:rowOff>
    </xdr:to>
    <xdr:sp macro="" textlink="">
      <xdr:nvSpPr>
        <xdr:cNvPr id="418" name="Text Box 415" hidden="1">
          <a:extLst>
            <a:ext uri="{FF2B5EF4-FFF2-40B4-BE49-F238E27FC236}">
              <a16:creationId xmlns:a16="http://schemas.microsoft.com/office/drawing/2014/main" id="{F9B5590D-E48B-4E9E-87E6-36822CF85591}"/>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105335</xdr:colOff>
      <xdr:row>97</xdr:row>
      <xdr:rowOff>122874</xdr:rowOff>
    </xdr:to>
    <xdr:sp macro="" textlink="">
      <xdr:nvSpPr>
        <xdr:cNvPr id="419" name="Text Box 414" hidden="1">
          <a:extLst>
            <a:ext uri="{FF2B5EF4-FFF2-40B4-BE49-F238E27FC236}">
              <a16:creationId xmlns:a16="http://schemas.microsoft.com/office/drawing/2014/main" id="{56F7448D-EF47-4E20-9946-E9DA951530B1}"/>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25433</xdr:rowOff>
    </xdr:from>
    <xdr:to>
      <xdr:col>5</xdr:col>
      <xdr:colOff>287804</xdr:colOff>
      <xdr:row>95</xdr:row>
      <xdr:rowOff>125192</xdr:rowOff>
    </xdr:to>
    <xdr:sp macro="" textlink="">
      <xdr:nvSpPr>
        <xdr:cNvPr id="420" name="Text Box 459" hidden="1">
          <a:extLst>
            <a:ext uri="{FF2B5EF4-FFF2-40B4-BE49-F238E27FC236}">
              <a16:creationId xmlns:a16="http://schemas.microsoft.com/office/drawing/2014/main" id="{8F9FF418-A866-4FE4-B446-4801EE9C7CA1}"/>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421" name="Text Box 458" hidden="1">
          <a:extLst>
            <a:ext uri="{FF2B5EF4-FFF2-40B4-BE49-F238E27FC236}">
              <a16:creationId xmlns:a16="http://schemas.microsoft.com/office/drawing/2014/main" id="{19E8A837-F34B-447A-AA3A-B9FCF402880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422" name="Text Box 457" hidden="1">
          <a:extLst>
            <a:ext uri="{FF2B5EF4-FFF2-40B4-BE49-F238E27FC236}">
              <a16:creationId xmlns:a16="http://schemas.microsoft.com/office/drawing/2014/main" id="{8F2E0277-AA39-4A49-91BA-09608BD368E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423" name="Text Box 456" hidden="1">
          <a:extLst>
            <a:ext uri="{FF2B5EF4-FFF2-40B4-BE49-F238E27FC236}">
              <a16:creationId xmlns:a16="http://schemas.microsoft.com/office/drawing/2014/main" id="{49AFAE07-04D1-4B8C-878C-F3D193DAC8E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424" name="Text Box 455" hidden="1">
          <a:extLst>
            <a:ext uri="{FF2B5EF4-FFF2-40B4-BE49-F238E27FC236}">
              <a16:creationId xmlns:a16="http://schemas.microsoft.com/office/drawing/2014/main" id="{59B20B2C-8D67-4DE7-AAAA-DC452BFE9AE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425" name="Text Box 454" hidden="1">
          <a:extLst>
            <a:ext uri="{FF2B5EF4-FFF2-40B4-BE49-F238E27FC236}">
              <a16:creationId xmlns:a16="http://schemas.microsoft.com/office/drawing/2014/main" id="{FB477892-1C8D-436F-825B-122B696D734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426" name="Text Box 453" hidden="1">
          <a:extLst>
            <a:ext uri="{FF2B5EF4-FFF2-40B4-BE49-F238E27FC236}">
              <a16:creationId xmlns:a16="http://schemas.microsoft.com/office/drawing/2014/main" id="{3398EACD-8F56-4BB9-BB9F-7BF3695793EB}"/>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427" name="Text Box 452" hidden="1">
          <a:extLst>
            <a:ext uri="{FF2B5EF4-FFF2-40B4-BE49-F238E27FC236}">
              <a16:creationId xmlns:a16="http://schemas.microsoft.com/office/drawing/2014/main" id="{59DDC416-40F8-4240-8FE8-577BD67B5D5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428" name="Text Box 451" hidden="1">
          <a:extLst>
            <a:ext uri="{FF2B5EF4-FFF2-40B4-BE49-F238E27FC236}">
              <a16:creationId xmlns:a16="http://schemas.microsoft.com/office/drawing/2014/main" id="{176AF04B-A26A-4054-B239-8A0848919D3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429" name="Text Box 450" hidden="1">
          <a:extLst>
            <a:ext uri="{FF2B5EF4-FFF2-40B4-BE49-F238E27FC236}">
              <a16:creationId xmlns:a16="http://schemas.microsoft.com/office/drawing/2014/main" id="{B43E6945-EBEB-4993-B6CE-5C289F427D0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8914</xdr:rowOff>
    </xdr:from>
    <xdr:to>
      <xdr:col>5</xdr:col>
      <xdr:colOff>105335</xdr:colOff>
      <xdr:row>92</xdr:row>
      <xdr:rowOff>104786</xdr:rowOff>
    </xdr:to>
    <xdr:sp macro="" textlink="">
      <xdr:nvSpPr>
        <xdr:cNvPr id="430" name="Text Box 449" hidden="1">
          <a:extLst>
            <a:ext uri="{FF2B5EF4-FFF2-40B4-BE49-F238E27FC236}">
              <a16:creationId xmlns:a16="http://schemas.microsoft.com/office/drawing/2014/main" id="{C4A8697C-3FD3-412C-9EF3-588AAD61829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1" name="Text Box 448" hidden="1">
          <a:extLst>
            <a:ext uri="{FF2B5EF4-FFF2-40B4-BE49-F238E27FC236}">
              <a16:creationId xmlns:a16="http://schemas.microsoft.com/office/drawing/2014/main" id="{D74B630C-684E-43BA-872F-396A44DD4B2D}"/>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2" name="Text Box 447" hidden="1">
          <a:extLst>
            <a:ext uri="{FF2B5EF4-FFF2-40B4-BE49-F238E27FC236}">
              <a16:creationId xmlns:a16="http://schemas.microsoft.com/office/drawing/2014/main" id="{8353BFBB-4547-4B00-B598-110D3E4C16DA}"/>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721D720C-FD82-4D59-9FEA-A1DE78C7BB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145980</xdr:rowOff>
    </xdr:from>
    <xdr:to>
      <xdr:col>5</xdr:col>
      <xdr:colOff>105335</xdr:colOff>
      <xdr:row>194</xdr:row>
      <xdr:rowOff>86468</xdr:rowOff>
    </xdr:to>
    <xdr:sp macro="" textlink="">
      <xdr:nvSpPr>
        <xdr:cNvPr id="434" name="Text Box 444" hidden="1">
          <a:extLst>
            <a:ext uri="{FF2B5EF4-FFF2-40B4-BE49-F238E27FC236}">
              <a16:creationId xmlns:a16="http://schemas.microsoft.com/office/drawing/2014/main" id="{6F875BD6-8BA7-46A0-8783-2CF642416747}"/>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105335</xdr:colOff>
      <xdr:row>194</xdr:row>
      <xdr:rowOff>140106</xdr:rowOff>
    </xdr:to>
    <xdr:sp macro="" textlink="">
      <xdr:nvSpPr>
        <xdr:cNvPr id="435" name="Text Box 443" hidden="1">
          <a:extLst>
            <a:ext uri="{FF2B5EF4-FFF2-40B4-BE49-F238E27FC236}">
              <a16:creationId xmlns:a16="http://schemas.microsoft.com/office/drawing/2014/main" id="{49DAEF89-A99C-4813-9977-7971CAD5E3DE}"/>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86318</xdr:rowOff>
    </xdr:from>
    <xdr:to>
      <xdr:col>5</xdr:col>
      <xdr:colOff>105335</xdr:colOff>
      <xdr:row>198</xdr:row>
      <xdr:rowOff>26760</xdr:rowOff>
    </xdr:to>
    <xdr:sp macro="" textlink="">
      <xdr:nvSpPr>
        <xdr:cNvPr id="436" name="Text Box 442" hidden="1">
          <a:extLst>
            <a:ext uri="{FF2B5EF4-FFF2-40B4-BE49-F238E27FC236}">
              <a16:creationId xmlns:a16="http://schemas.microsoft.com/office/drawing/2014/main" id="{D8554AE8-85B4-4DEC-B232-75B39CDB1A09}"/>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85833</xdr:rowOff>
    </xdr:from>
    <xdr:to>
      <xdr:col>5</xdr:col>
      <xdr:colOff>105335</xdr:colOff>
      <xdr:row>199</xdr:row>
      <xdr:rowOff>8982</xdr:rowOff>
    </xdr:to>
    <xdr:sp macro="" textlink="">
      <xdr:nvSpPr>
        <xdr:cNvPr id="437" name="Text Box 441" hidden="1">
          <a:extLst>
            <a:ext uri="{FF2B5EF4-FFF2-40B4-BE49-F238E27FC236}">
              <a16:creationId xmlns:a16="http://schemas.microsoft.com/office/drawing/2014/main" id="{098272FE-0C1A-409A-8F19-699FA023238E}"/>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105335</xdr:colOff>
      <xdr:row>140</xdr:row>
      <xdr:rowOff>123148</xdr:rowOff>
    </xdr:to>
    <xdr:sp macro="" textlink="">
      <xdr:nvSpPr>
        <xdr:cNvPr id="438" name="Text Box 440" hidden="1">
          <a:extLst>
            <a:ext uri="{FF2B5EF4-FFF2-40B4-BE49-F238E27FC236}">
              <a16:creationId xmlns:a16="http://schemas.microsoft.com/office/drawing/2014/main" id="{704222F6-BD9C-486B-ABFA-123716E2B2D5}"/>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120730</xdr:rowOff>
    </xdr:to>
    <xdr:sp macro="" textlink="">
      <xdr:nvSpPr>
        <xdr:cNvPr id="439" name="Text Box 439" hidden="1">
          <a:extLst>
            <a:ext uri="{FF2B5EF4-FFF2-40B4-BE49-F238E27FC236}">
              <a16:creationId xmlns:a16="http://schemas.microsoft.com/office/drawing/2014/main" id="{44C6914B-9103-4968-B9C5-74D797B0ADB4}"/>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25945</xdr:rowOff>
    </xdr:from>
    <xdr:to>
      <xdr:col>5</xdr:col>
      <xdr:colOff>105335</xdr:colOff>
      <xdr:row>186</xdr:row>
      <xdr:rowOff>1351</xdr:rowOff>
    </xdr:to>
    <xdr:sp macro="" textlink="">
      <xdr:nvSpPr>
        <xdr:cNvPr id="440" name="Text Box 438" hidden="1">
          <a:extLst>
            <a:ext uri="{FF2B5EF4-FFF2-40B4-BE49-F238E27FC236}">
              <a16:creationId xmlns:a16="http://schemas.microsoft.com/office/drawing/2014/main" id="{6D0B6C4B-331A-46A9-9347-54BDB2AA31C2}"/>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25944</xdr:rowOff>
    </xdr:from>
    <xdr:to>
      <xdr:col>5</xdr:col>
      <xdr:colOff>105335</xdr:colOff>
      <xdr:row>187</xdr:row>
      <xdr:rowOff>60247</xdr:rowOff>
    </xdr:to>
    <xdr:sp macro="" textlink="">
      <xdr:nvSpPr>
        <xdr:cNvPr id="441" name="Text Box 437" hidden="1">
          <a:extLst>
            <a:ext uri="{FF2B5EF4-FFF2-40B4-BE49-F238E27FC236}">
              <a16:creationId xmlns:a16="http://schemas.microsoft.com/office/drawing/2014/main" id="{8976D57E-F7FA-4743-9270-1821D2D51352}"/>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139954</xdr:rowOff>
    </xdr:from>
    <xdr:to>
      <xdr:col>5</xdr:col>
      <xdr:colOff>287804</xdr:colOff>
      <xdr:row>95</xdr:row>
      <xdr:rowOff>82647</xdr:rowOff>
    </xdr:to>
    <xdr:sp macro="" textlink="">
      <xdr:nvSpPr>
        <xdr:cNvPr id="442" name="Text Box 481" hidden="1">
          <a:extLst>
            <a:ext uri="{FF2B5EF4-FFF2-40B4-BE49-F238E27FC236}">
              <a16:creationId xmlns:a16="http://schemas.microsoft.com/office/drawing/2014/main" id="{D1B26F77-9559-436E-99CB-7391EAFE1F39}"/>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443" name="Text Box 480" hidden="1">
          <a:extLst>
            <a:ext uri="{FF2B5EF4-FFF2-40B4-BE49-F238E27FC236}">
              <a16:creationId xmlns:a16="http://schemas.microsoft.com/office/drawing/2014/main" id="{075B3859-8A49-4351-A3CF-50F448034B3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322717</xdr:rowOff>
    </xdr:to>
    <xdr:sp macro="" textlink="">
      <xdr:nvSpPr>
        <xdr:cNvPr id="444" name="Text Box 479" hidden="1">
          <a:extLst>
            <a:ext uri="{FF2B5EF4-FFF2-40B4-BE49-F238E27FC236}">
              <a16:creationId xmlns:a16="http://schemas.microsoft.com/office/drawing/2014/main" id="{2E1DD0DA-8E33-49A3-A1D1-0290683482E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58211</xdr:rowOff>
    </xdr:to>
    <xdr:sp macro="" textlink="">
      <xdr:nvSpPr>
        <xdr:cNvPr id="445" name="Text Box 478" hidden="1">
          <a:extLst>
            <a:ext uri="{FF2B5EF4-FFF2-40B4-BE49-F238E27FC236}">
              <a16:creationId xmlns:a16="http://schemas.microsoft.com/office/drawing/2014/main" id="{E5B6C329-8DB3-4C6D-B610-968C5EF824F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20671</xdr:rowOff>
    </xdr:to>
    <xdr:sp macro="" textlink="">
      <xdr:nvSpPr>
        <xdr:cNvPr id="446" name="Text Box 477" hidden="1">
          <a:extLst>
            <a:ext uri="{FF2B5EF4-FFF2-40B4-BE49-F238E27FC236}">
              <a16:creationId xmlns:a16="http://schemas.microsoft.com/office/drawing/2014/main" id="{39E6CCCA-8B2A-4F88-B358-2455D4050D92}"/>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105335</xdr:colOff>
      <xdr:row>59</xdr:row>
      <xdr:rowOff>295658</xdr:rowOff>
    </xdr:to>
    <xdr:sp macro="" textlink="">
      <xdr:nvSpPr>
        <xdr:cNvPr id="447" name="Text Box 476" hidden="1">
          <a:extLst>
            <a:ext uri="{FF2B5EF4-FFF2-40B4-BE49-F238E27FC236}">
              <a16:creationId xmlns:a16="http://schemas.microsoft.com/office/drawing/2014/main" id="{D5E934B8-1591-44C6-AA54-FCBB1E5687E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105335</xdr:colOff>
      <xdr:row>71</xdr:row>
      <xdr:rowOff>30826</xdr:rowOff>
    </xdr:to>
    <xdr:sp macro="" textlink="">
      <xdr:nvSpPr>
        <xdr:cNvPr id="448" name="Text Box 475" hidden="1">
          <a:extLst>
            <a:ext uri="{FF2B5EF4-FFF2-40B4-BE49-F238E27FC236}">
              <a16:creationId xmlns:a16="http://schemas.microsoft.com/office/drawing/2014/main" id="{57EF95A4-9FAE-4915-A6CF-F482E5D0A18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73</xdr:row>
      <xdr:rowOff>172329</xdr:rowOff>
    </xdr:to>
    <xdr:sp macro="" textlink="">
      <xdr:nvSpPr>
        <xdr:cNvPr id="449" name="Text Box 474" hidden="1">
          <a:extLst>
            <a:ext uri="{FF2B5EF4-FFF2-40B4-BE49-F238E27FC236}">
              <a16:creationId xmlns:a16="http://schemas.microsoft.com/office/drawing/2014/main" id="{3027EDEE-53DE-45FB-831B-51C767D3A466}"/>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173325</xdr:rowOff>
    </xdr:to>
    <xdr:sp macro="" textlink="">
      <xdr:nvSpPr>
        <xdr:cNvPr id="450" name="Text Box 473" hidden="1">
          <a:extLst>
            <a:ext uri="{FF2B5EF4-FFF2-40B4-BE49-F238E27FC236}">
              <a16:creationId xmlns:a16="http://schemas.microsoft.com/office/drawing/2014/main" id="{E2994D79-266A-4D67-AD91-0DB63E1DB400}"/>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74</xdr:row>
      <xdr:rowOff>173325</xdr:rowOff>
    </xdr:to>
    <xdr:sp macro="" textlink="">
      <xdr:nvSpPr>
        <xdr:cNvPr id="451" name="Text Box 472" hidden="1">
          <a:extLst>
            <a:ext uri="{FF2B5EF4-FFF2-40B4-BE49-F238E27FC236}">
              <a16:creationId xmlns:a16="http://schemas.microsoft.com/office/drawing/2014/main" id="{BED43B9D-6904-4D2A-B27B-5A3827F3F6D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7644</xdr:rowOff>
    </xdr:from>
    <xdr:to>
      <xdr:col>5</xdr:col>
      <xdr:colOff>105335</xdr:colOff>
      <xdr:row>92</xdr:row>
      <xdr:rowOff>63831</xdr:rowOff>
    </xdr:to>
    <xdr:sp macro="" textlink="">
      <xdr:nvSpPr>
        <xdr:cNvPr id="452" name="Text Box 471" hidden="1">
          <a:extLst>
            <a:ext uri="{FF2B5EF4-FFF2-40B4-BE49-F238E27FC236}">
              <a16:creationId xmlns:a16="http://schemas.microsoft.com/office/drawing/2014/main" id="{4A0EDDAC-E831-45B8-BC12-8D39732E22CA}"/>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3" name="Text Box 470" hidden="1">
          <a:extLst>
            <a:ext uri="{FF2B5EF4-FFF2-40B4-BE49-F238E27FC236}">
              <a16:creationId xmlns:a16="http://schemas.microsoft.com/office/drawing/2014/main" id="{9A45B5A0-DAFE-4596-A90C-8E78B8A9E320}"/>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4" name="Text Box 469" hidden="1">
          <a:extLst>
            <a:ext uri="{FF2B5EF4-FFF2-40B4-BE49-F238E27FC236}">
              <a16:creationId xmlns:a16="http://schemas.microsoft.com/office/drawing/2014/main" id="{31F486F7-16D5-422E-A797-CA71F6A97B83}"/>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2AF8A8BD-7EC0-447C-BBFC-F03EC8D8706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105335</xdr:colOff>
      <xdr:row>194</xdr:row>
      <xdr:rowOff>86468</xdr:rowOff>
    </xdr:to>
    <xdr:sp macro="" textlink="">
      <xdr:nvSpPr>
        <xdr:cNvPr id="456" name="Text Box 467" hidden="1">
          <a:extLst>
            <a:ext uri="{FF2B5EF4-FFF2-40B4-BE49-F238E27FC236}">
              <a16:creationId xmlns:a16="http://schemas.microsoft.com/office/drawing/2014/main" id="{AEAC755A-2349-4F33-A69B-8D920E547714}"/>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194</xdr:row>
      <xdr:rowOff>151657</xdr:rowOff>
    </xdr:to>
    <xdr:sp macro="" textlink="">
      <xdr:nvSpPr>
        <xdr:cNvPr id="457" name="Text Box 466" hidden="1">
          <a:extLst>
            <a:ext uri="{FF2B5EF4-FFF2-40B4-BE49-F238E27FC236}">
              <a16:creationId xmlns:a16="http://schemas.microsoft.com/office/drawing/2014/main" id="{3365BD00-22E4-4CC2-910B-2D5B3C890ABC}"/>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198</xdr:row>
      <xdr:rowOff>1515</xdr:rowOff>
    </xdr:to>
    <xdr:sp macro="" textlink="">
      <xdr:nvSpPr>
        <xdr:cNvPr id="458" name="Text Box 465" hidden="1">
          <a:extLst>
            <a:ext uri="{FF2B5EF4-FFF2-40B4-BE49-F238E27FC236}">
              <a16:creationId xmlns:a16="http://schemas.microsoft.com/office/drawing/2014/main" id="{DC261537-DE19-4C90-8B21-758BC2E0B9BB}"/>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64246</xdr:rowOff>
    </xdr:from>
    <xdr:to>
      <xdr:col>5</xdr:col>
      <xdr:colOff>105335</xdr:colOff>
      <xdr:row>199</xdr:row>
      <xdr:rowOff>8347</xdr:rowOff>
    </xdr:to>
    <xdr:sp macro="" textlink="">
      <xdr:nvSpPr>
        <xdr:cNvPr id="459" name="Text Box 464" hidden="1">
          <a:extLst>
            <a:ext uri="{FF2B5EF4-FFF2-40B4-BE49-F238E27FC236}">
              <a16:creationId xmlns:a16="http://schemas.microsoft.com/office/drawing/2014/main" id="{46466818-F46C-4A3E-B39C-51DBE322BAEB}"/>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25999</xdr:rowOff>
    </xdr:from>
    <xdr:to>
      <xdr:col>5</xdr:col>
      <xdr:colOff>105335</xdr:colOff>
      <xdr:row>140</xdr:row>
      <xdr:rowOff>123148</xdr:rowOff>
    </xdr:to>
    <xdr:sp macro="" textlink="">
      <xdr:nvSpPr>
        <xdr:cNvPr id="460" name="Text Box 463" hidden="1">
          <a:extLst>
            <a:ext uri="{FF2B5EF4-FFF2-40B4-BE49-F238E27FC236}">
              <a16:creationId xmlns:a16="http://schemas.microsoft.com/office/drawing/2014/main" id="{F93D488C-26C4-4880-9013-F6A2B1D83B98}"/>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121365</xdr:rowOff>
    </xdr:to>
    <xdr:sp macro="" textlink="">
      <xdr:nvSpPr>
        <xdr:cNvPr id="461" name="Text Box 462" hidden="1">
          <a:extLst>
            <a:ext uri="{FF2B5EF4-FFF2-40B4-BE49-F238E27FC236}">
              <a16:creationId xmlns:a16="http://schemas.microsoft.com/office/drawing/2014/main" id="{F9F405C5-264A-436C-9F69-18EECF01DC9F}"/>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7065</xdr:rowOff>
    </xdr:to>
    <xdr:sp macro="" textlink="">
      <xdr:nvSpPr>
        <xdr:cNvPr id="462" name="Text Box 461" hidden="1">
          <a:extLst>
            <a:ext uri="{FF2B5EF4-FFF2-40B4-BE49-F238E27FC236}">
              <a16:creationId xmlns:a16="http://schemas.microsoft.com/office/drawing/2014/main" id="{65B1A223-9DB4-4E5A-88CB-5FE6F65326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187</xdr:row>
      <xdr:rowOff>60247</xdr:rowOff>
    </xdr:to>
    <xdr:sp macro="" textlink="">
      <xdr:nvSpPr>
        <xdr:cNvPr id="463" name="Text Box 460" hidden="1">
          <a:extLst>
            <a:ext uri="{FF2B5EF4-FFF2-40B4-BE49-F238E27FC236}">
              <a16:creationId xmlns:a16="http://schemas.microsoft.com/office/drawing/2014/main" id="{E7ACA1CF-8CC2-4094-B874-FE90F6304557}"/>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64" name="Text Box 503" hidden="1">
          <a:extLst>
            <a:ext uri="{FF2B5EF4-FFF2-40B4-BE49-F238E27FC236}">
              <a16:creationId xmlns:a16="http://schemas.microsoft.com/office/drawing/2014/main" id="{50DA70DE-C63A-48DD-9AAC-858DA968749D}"/>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286751</xdr:rowOff>
    </xdr:to>
    <xdr:sp macro="" textlink="">
      <xdr:nvSpPr>
        <xdr:cNvPr id="465" name="Text Box 502" hidden="1">
          <a:extLst>
            <a:ext uri="{FF2B5EF4-FFF2-40B4-BE49-F238E27FC236}">
              <a16:creationId xmlns:a16="http://schemas.microsoft.com/office/drawing/2014/main" id="{B8D87DEB-3176-44BC-A899-E02255C43C26}"/>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286751</xdr:rowOff>
    </xdr:to>
    <xdr:sp macro="" textlink="">
      <xdr:nvSpPr>
        <xdr:cNvPr id="466" name="Text Box 501" hidden="1">
          <a:extLst>
            <a:ext uri="{FF2B5EF4-FFF2-40B4-BE49-F238E27FC236}">
              <a16:creationId xmlns:a16="http://schemas.microsoft.com/office/drawing/2014/main" id="{B9663B3E-5D18-448A-B717-A0B5FB42CB22}"/>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67" name="Text Box 500" hidden="1">
          <a:extLst>
            <a:ext uri="{FF2B5EF4-FFF2-40B4-BE49-F238E27FC236}">
              <a16:creationId xmlns:a16="http://schemas.microsoft.com/office/drawing/2014/main" id="{C15C4E7B-8C55-4434-AB73-177F5DBD05D7}"/>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68" name="Text Box 499" hidden="1">
          <a:extLst>
            <a:ext uri="{FF2B5EF4-FFF2-40B4-BE49-F238E27FC236}">
              <a16:creationId xmlns:a16="http://schemas.microsoft.com/office/drawing/2014/main" id="{576CC007-90F9-4EB9-A9A2-9A5C5B7D9826}"/>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73294</xdr:rowOff>
    </xdr:to>
    <xdr:sp macro="" textlink="">
      <xdr:nvSpPr>
        <xdr:cNvPr id="469" name="Text Box 498" hidden="1">
          <a:extLst>
            <a:ext uri="{FF2B5EF4-FFF2-40B4-BE49-F238E27FC236}">
              <a16:creationId xmlns:a16="http://schemas.microsoft.com/office/drawing/2014/main" id="{BF115A4A-DF88-4CD9-B69B-19D9AACFCF9A}"/>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72</xdr:row>
      <xdr:rowOff>9832</xdr:rowOff>
    </xdr:to>
    <xdr:sp macro="" textlink="">
      <xdr:nvSpPr>
        <xdr:cNvPr id="470" name="Text Box 497" hidden="1">
          <a:extLst>
            <a:ext uri="{FF2B5EF4-FFF2-40B4-BE49-F238E27FC236}">
              <a16:creationId xmlns:a16="http://schemas.microsoft.com/office/drawing/2014/main" id="{C0CC179E-E704-4F70-84C5-B3CB64AF5C19}"/>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104564</xdr:rowOff>
    </xdr:to>
    <xdr:sp macro="" textlink="">
      <xdr:nvSpPr>
        <xdr:cNvPr id="471" name="Text Box 496" hidden="1">
          <a:extLst>
            <a:ext uri="{FF2B5EF4-FFF2-40B4-BE49-F238E27FC236}">
              <a16:creationId xmlns:a16="http://schemas.microsoft.com/office/drawing/2014/main" id="{E533F734-9165-47BF-B408-81C3DDD7B821}"/>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75</xdr:row>
      <xdr:rowOff>125709</xdr:rowOff>
    </xdr:to>
    <xdr:sp macro="" textlink="">
      <xdr:nvSpPr>
        <xdr:cNvPr id="472" name="Text Box 495" hidden="1">
          <a:extLst>
            <a:ext uri="{FF2B5EF4-FFF2-40B4-BE49-F238E27FC236}">
              <a16:creationId xmlns:a16="http://schemas.microsoft.com/office/drawing/2014/main" id="{0EB76FF0-E3CE-46E1-8BE3-A3CE9C700597}"/>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159153</xdr:rowOff>
    </xdr:from>
    <xdr:to>
      <xdr:col>5</xdr:col>
      <xdr:colOff>105335</xdr:colOff>
      <xdr:row>75</xdr:row>
      <xdr:rowOff>125709</xdr:rowOff>
    </xdr:to>
    <xdr:sp macro="" textlink="">
      <xdr:nvSpPr>
        <xdr:cNvPr id="473" name="Text Box 494" hidden="1">
          <a:extLst>
            <a:ext uri="{FF2B5EF4-FFF2-40B4-BE49-F238E27FC236}">
              <a16:creationId xmlns:a16="http://schemas.microsoft.com/office/drawing/2014/main" id="{CE3221A2-D372-4F4C-8500-35BDE2BB8E42}"/>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74" name="Text Box 493" hidden="1">
          <a:extLst>
            <a:ext uri="{FF2B5EF4-FFF2-40B4-BE49-F238E27FC236}">
              <a16:creationId xmlns:a16="http://schemas.microsoft.com/office/drawing/2014/main" id="{7CE724E5-4A68-4D15-8D73-CBA5BB9B91F2}"/>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75" name="Text Box 492" hidden="1">
          <a:extLst>
            <a:ext uri="{FF2B5EF4-FFF2-40B4-BE49-F238E27FC236}">
              <a16:creationId xmlns:a16="http://schemas.microsoft.com/office/drawing/2014/main" id="{0DAA887C-E750-4249-ACDF-3DD32D8E6A8F}"/>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76" name="Text Box 491" hidden="1">
          <a:extLst>
            <a:ext uri="{FF2B5EF4-FFF2-40B4-BE49-F238E27FC236}">
              <a16:creationId xmlns:a16="http://schemas.microsoft.com/office/drawing/2014/main" id="{1DE823C7-15AD-4853-9782-D885467A9514}"/>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4C5DCFE6-49B1-4CD2-BBEE-15451E9A2CC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478" name="Text Box 489" hidden="1">
          <a:extLst>
            <a:ext uri="{FF2B5EF4-FFF2-40B4-BE49-F238E27FC236}">
              <a16:creationId xmlns:a16="http://schemas.microsoft.com/office/drawing/2014/main" id="{18EDB7A7-A22F-448E-8260-46E560F7889A}"/>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170677</xdr:rowOff>
    </xdr:to>
    <xdr:sp macro="" textlink="">
      <xdr:nvSpPr>
        <xdr:cNvPr id="479" name="Text Box 488" hidden="1">
          <a:extLst>
            <a:ext uri="{FF2B5EF4-FFF2-40B4-BE49-F238E27FC236}">
              <a16:creationId xmlns:a16="http://schemas.microsoft.com/office/drawing/2014/main" id="{4B73BC2C-691E-41BB-88F2-502639F40CD4}"/>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480" name="Text Box 487" hidden="1">
          <a:extLst>
            <a:ext uri="{FF2B5EF4-FFF2-40B4-BE49-F238E27FC236}">
              <a16:creationId xmlns:a16="http://schemas.microsoft.com/office/drawing/2014/main" id="{6B1F57DE-1967-4E0A-84B8-723EFBD9D5F0}"/>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481" name="Text Box 486" hidden="1">
          <a:extLst>
            <a:ext uri="{FF2B5EF4-FFF2-40B4-BE49-F238E27FC236}">
              <a16:creationId xmlns:a16="http://schemas.microsoft.com/office/drawing/2014/main" id="{3FF09868-F3CC-44EC-BB8F-8765CB6781C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105335</xdr:colOff>
      <xdr:row>186</xdr:row>
      <xdr:rowOff>59160</xdr:rowOff>
    </xdr:to>
    <xdr:sp macro="" textlink="">
      <xdr:nvSpPr>
        <xdr:cNvPr id="482" name="Text Box 485" hidden="1">
          <a:extLst>
            <a:ext uri="{FF2B5EF4-FFF2-40B4-BE49-F238E27FC236}">
              <a16:creationId xmlns:a16="http://schemas.microsoft.com/office/drawing/2014/main" id="{ECF59FD7-A929-4859-9717-C629E2AC3DCA}"/>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483" name="Text Box 484" hidden="1">
          <a:extLst>
            <a:ext uri="{FF2B5EF4-FFF2-40B4-BE49-F238E27FC236}">
              <a16:creationId xmlns:a16="http://schemas.microsoft.com/office/drawing/2014/main" id="{7ACDE6BC-F660-48EA-B88C-D2C87B827D7D}"/>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484" name="Text Box 483" hidden="1">
          <a:extLst>
            <a:ext uri="{FF2B5EF4-FFF2-40B4-BE49-F238E27FC236}">
              <a16:creationId xmlns:a16="http://schemas.microsoft.com/office/drawing/2014/main" id="{6437AA51-7361-4793-B83F-983E74FAA172}"/>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485" name="Text Box 482" hidden="1">
          <a:extLst>
            <a:ext uri="{FF2B5EF4-FFF2-40B4-BE49-F238E27FC236}">
              <a16:creationId xmlns:a16="http://schemas.microsoft.com/office/drawing/2014/main" id="{13415CC0-7076-41DA-B407-26E8474E9ED1}"/>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86" name="Text Box 525" hidden="1">
          <a:extLst>
            <a:ext uri="{FF2B5EF4-FFF2-40B4-BE49-F238E27FC236}">
              <a16:creationId xmlns:a16="http://schemas.microsoft.com/office/drawing/2014/main" id="{C214E680-71BC-4301-8137-E40F157B88FF}"/>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286751</xdr:rowOff>
    </xdr:to>
    <xdr:sp macro="" textlink="">
      <xdr:nvSpPr>
        <xdr:cNvPr id="487" name="Text Box 524" hidden="1">
          <a:extLst>
            <a:ext uri="{FF2B5EF4-FFF2-40B4-BE49-F238E27FC236}">
              <a16:creationId xmlns:a16="http://schemas.microsoft.com/office/drawing/2014/main" id="{52FA9476-79E8-4157-A0D0-9E4718E88F31}"/>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286751</xdr:rowOff>
    </xdr:to>
    <xdr:sp macro="" textlink="">
      <xdr:nvSpPr>
        <xdr:cNvPr id="488" name="Text Box 523" hidden="1">
          <a:extLst>
            <a:ext uri="{FF2B5EF4-FFF2-40B4-BE49-F238E27FC236}">
              <a16:creationId xmlns:a16="http://schemas.microsoft.com/office/drawing/2014/main" id="{93E2C10E-0CCD-4587-AB41-01C924641179}"/>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89" name="Text Box 522" hidden="1">
          <a:extLst>
            <a:ext uri="{FF2B5EF4-FFF2-40B4-BE49-F238E27FC236}">
              <a16:creationId xmlns:a16="http://schemas.microsoft.com/office/drawing/2014/main" id="{EC6D17CC-D1E1-4059-97F9-9FBE5BABEE2B}"/>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90" name="Text Box 521" hidden="1">
          <a:extLst>
            <a:ext uri="{FF2B5EF4-FFF2-40B4-BE49-F238E27FC236}">
              <a16:creationId xmlns:a16="http://schemas.microsoft.com/office/drawing/2014/main" id="{482C25AF-F389-45AA-8E67-7ABFE3AEA83B}"/>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73294</xdr:rowOff>
    </xdr:to>
    <xdr:sp macro="" textlink="">
      <xdr:nvSpPr>
        <xdr:cNvPr id="491" name="Text Box 520" hidden="1">
          <a:extLst>
            <a:ext uri="{FF2B5EF4-FFF2-40B4-BE49-F238E27FC236}">
              <a16:creationId xmlns:a16="http://schemas.microsoft.com/office/drawing/2014/main" id="{47BC9A88-0E40-432C-BD44-A19A9DD726CC}"/>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105335</xdr:colOff>
      <xdr:row>72</xdr:row>
      <xdr:rowOff>9832</xdr:rowOff>
    </xdr:to>
    <xdr:sp macro="" textlink="">
      <xdr:nvSpPr>
        <xdr:cNvPr id="492" name="Text Box 519" hidden="1">
          <a:extLst>
            <a:ext uri="{FF2B5EF4-FFF2-40B4-BE49-F238E27FC236}">
              <a16:creationId xmlns:a16="http://schemas.microsoft.com/office/drawing/2014/main" id="{D04A3D31-4B0D-4098-835E-C311EDE8A71F}"/>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105335</xdr:colOff>
      <xdr:row>74</xdr:row>
      <xdr:rowOff>104564</xdr:rowOff>
    </xdr:to>
    <xdr:sp macro="" textlink="">
      <xdr:nvSpPr>
        <xdr:cNvPr id="493" name="Text Box 518" hidden="1">
          <a:extLst>
            <a:ext uri="{FF2B5EF4-FFF2-40B4-BE49-F238E27FC236}">
              <a16:creationId xmlns:a16="http://schemas.microsoft.com/office/drawing/2014/main" id="{5129DA58-B730-464E-81CC-6AF54F8503A1}"/>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105335</xdr:colOff>
      <xdr:row>75</xdr:row>
      <xdr:rowOff>125709</xdr:rowOff>
    </xdr:to>
    <xdr:sp macro="" textlink="">
      <xdr:nvSpPr>
        <xdr:cNvPr id="494" name="Text Box 517" hidden="1">
          <a:extLst>
            <a:ext uri="{FF2B5EF4-FFF2-40B4-BE49-F238E27FC236}">
              <a16:creationId xmlns:a16="http://schemas.microsoft.com/office/drawing/2014/main" id="{AC4E7D4D-E38D-4DDE-B1E2-7F39041960F8}"/>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159153</xdr:rowOff>
    </xdr:from>
    <xdr:to>
      <xdr:col>5</xdr:col>
      <xdr:colOff>105335</xdr:colOff>
      <xdr:row>75</xdr:row>
      <xdr:rowOff>125709</xdr:rowOff>
    </xdr:to>
    <xdr:sp macro="" textlink="">
      <xdr:nvSpPr>
        <xdr:cNvPr id="495" name="Text Box 516" hidden="1">
          <a:extLst>
            <a:ext uri="{FF2B5EF4-FFF2-40B4-BE49-F238E27FC236}">
              <a16:creationId xmlns:a16="http://schemas.microsoft.com/office/drawing/2014/main" id="{241C4186-6F67-4996-8D1A-12C7DC756F16}"/>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96" name="Text Box 515" hidden="1">
          <a:extLst>
            <a:ext uri="{FF2B5EF4-FFF2-40B4-BE49-F238E27FC236}">
              <a16:creationId xmlns:a16="http://schemas.microsoft.com/office/drawing/2014/main" id="{9293831F-F3DB-4385-BA17-8BAA3AC643C6}"/>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97" name="Text Box 514" hidden="1">
          <a:extLst>
            <a:ext uri="{FF2B5EF4-FFF2-40B4-BE49-F238E27FC236}">
              <a16:creationId xmlns:a16="http://schemas.microsoft.com/office/drawing/2014/main" id="{C17A177E-49BC-4179-8B2F-4592DB5B3F93}"/>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171274</xdr:rowOff>
    </xdr:to>
    <xdr:sp macro="" textlink="">
      <xdr:nvSpPr>
        <xdr:cNvPr id="498" name="Text Box 513" hidden="1">
          <a:extLst>
            <a:ext uri="{FF2B5EF4-FFF2-40B4-BE49-F238E27FC236}">
              <a16:creationId xmlns:a16="http://schemas.microsoft.com/office/drawing/2014/main" id="{7BD21A94-782F-41BD-A464-C04DEDC6372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498D2940-8300-4CE6-9688-3D9B6B05802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500" name="Text Box 511" hidden="1">
          <a:extLst>
            <a:ext uri="{FF2B5EF4-FFF2-40B4-BE49-F238E27FC236}">
              <a16:creationId xmlns:a16="http://schemas.microsoft.com/office/drawing/2014/main" id="{D38414F2-4F65-4953-8F7F-69223954AD59}"/>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170677</xdr:rowOff>
    </xdr:to>
    <xdr:sp macro="" textlink="">
      <xdr:nvSpPr>
        <xdr:cNvPr id="501" name="Text Box 510" hidden="1">
          <a:extLst>
            <a:ext uri="{FF2B5EF4-FFF2-40B4-BE49-F238E27FC236}">
              <a16:creationId xmlns:a16="http://schemas.microsoft.com/office/drawing/2014/main" id="{1511F06F-9C95-4069-A0C4-667FBA6D541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502" name="Text Box 509" hidden="1">
          <a:extLst>
            <a:ext uri="{FF2B5EF4-FFF2-40B4-BE49-F238E27FC236}">
              <a16:creationId xmlns:a16="http://schemas.microsoft.com/office/drawing/2014/main" id="{9DE537A4-C42E-4166-8D18-71F815548A40}"/>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503" name="Text Box 508" hidden="1">
          <a:extLst>
            <a:ext uri="{FF2B5EF4-FFF2-40B4-BE49-F238E27FC236}">
              <a16:creationId xmlns:a16="http://schemas.microsoft.com/office/drawing/2014/main" id="{94326BF4-6153-435C-9F38-BC163F1EE4B2}"/>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105335</xdr:colOff>
      <xdr:row>186</xdr:row>
      <xdr:rowOff>59160</xdr:rowOff>
    </xdr:to>
    <xdr:sp macro="" textlink="">
      <xdr:nvSpPr>
        <xdr:cNvPr id="504" name="Text Box 507" hidden="1">
          <a:extLst>
            <a:ext uri="{FF2B5EF4-FFF2-40B4-BE49-F238E27FC236}">
              <a16:creationId xmlns:a16="http://schemas.microsoft.com/office/drawing/2014/main" id="{F76E6D8A-662E-4F7F-BDF9-AC1299340808}"/>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505" name="Text Box 506" hidden="1">
          <a:extLst>
            <a:ext uri="{FF2B5EF4-FFF2-40B4-BE49-F238E27FC236}">
              <a16:creationId xmlns:a16="http://schemas.microsoft.com/office/drawing/2014/main" id="{6605313F-F6D9-43F0-94C5-B812D4175B47}"/>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506" name="Text Box 505" hidden="1">
          <a:extLst>
            <a:ext uri="{FF2B5EF4-FFF2-40B4-BE49-F238E27FC236}">
              <a16:creationId xmlns:a16="http://schemas.microsoft.com/office/drawing/2014/main" id="{654498D8-52E0-46D3-A937-04467B872BD1}"/>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507" name="Text Box 504" hidden="1">
          <a:extLst>
            <a:ext uri="{FF2B5EF4-FFF2-40B4-BE49-F238E27FC236}">
              <a16:creationId xmlns:a16="http://schemas.microsoft.com/office/drawing/2014/main" id="{FF907D0B-0265-4002-86E3-819E25A5017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444CA124-FD83-42CC-A987-EA9BC202C93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09" name="Text Box 533" hidden="1">
          <a:extLst>
            <a:ext uri="{FF2B5EF4-FFF2-40B4-BE49-F238E27FC236}">
              <a16:creationId xmlns:a16="http://schemas.microsoft.com/office/drawing/2014/main" id="{691F8553-8920-4159-A3FD-43A08AC43621}"/>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10" name="Text Box 532" hidden="1">
          <a:extLst>
            <a:ext uri="{FF2B5EF4-FFF2-40B4-BE49-F238E27FC236}">
              <a16:creationId xmlns:a16="http://schemas.microsoft.com/office/drawing/2014/main" id="{5DC6B4C8-E610-4F51-97D4-2E95921C7A99}"/>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11" name="Text Box 531" hidden="1">
          <a:extLst>
            <a:ext uri="{FF2B5EF4-FFF2-40B4-BE49-F238E27FC236}">
              <a16:creationId xmlns:a16="http://schemas.microsoft.com/office/drawing/2014/main" id="{0049F95E-D58C-4ACA-944E-28DE99E677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12" name="Text Box 530" hidden="1">
          <a:extLst>
            <a:ext uri="{FF2B5EF4-FFF2-40B4-BE49-F238E27FC236}">
              <a16:creationId xmlns:a16="http://schemas.microsoft.com/office/drawing/2014/main" id="{3AE13EE1-7530-4C29-8631-B7EC4213C2B0}"/>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13" name="Text Box 529" hidden="1">
          <a:extLst>
            <a:ext uri="{FF2B5EF4-FFF2-40B4-BE49-F238E27FC236}">
              <a16:creationId xmlns:a16="http://schemas.microsoft.com/office/drawing/2014/main" id="{CDF08DDD-4D10-4C76-8DB8-51EDD3D654C3}"/>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14" name="Text Box 528" hidden="1">
          <a:extLst>
            <a:ext uri="{FF2B5EF4-FFF2-40B4-BE49-F238E27FC236}">
              <a16:creationId xmlns:a16="http://schemas.microsoft.com/office/drawing/2014/main" id="{B52589DA-F87A-4DAC-A65F-37D95F331C38}"/>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15" name="Text Box 527" hidden="1">
          <a:extLst>
            <a:ext uri="{FF2B5EF4-FFF2-40B4-BE49-F238E27FC236}">
              <a16:creationId xmlns:a16="http://schemas.microsoft.com/office/drawing/2014/main" id="{05251BB3-E45E-4062-B3EB-D9FDE388E2E4}"/>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16" name="Text Box 526" hidden="1">
          <a:extLst>
            <a:ext uri="{FF2B5EF4-FFF2-40B4-BE49-F238E27FC236}">
              <a16:creationId xmlns:a16="http://schemas.microsoft.com/office/drawing/2014/main" id="{230C1C2D-3038-493A-9F58-D83CF8E08825}"/>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F22F8CD1-A596-432E-BDCF-8BC462B41383}"/>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293768</xdr:rowOff>
    </xdr:to>
    <xdr:sp macro="" textlink="">
      <xdr:nvSpPr>
        <xdr:cNvPr id="518" name="Text Box 570" hidden="1">
          <a:extLst>
            <a:ext uri="{FF2B5EF4-FFF2-40B4-BE49-F238E27FC236}">
              <a16:creationId xmlns:a16="http://schemas.microsoft.com/office/drawing/2014/main" id="{D5D8E893-4FCA-4C27-94B7-9CA123D22818}"/>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58</xdr:row>
      <xdr:rowOff>369768</xdr:rowOff>
    </xdr:to>
    <xdr:sp macro="" textlink="">
      <xdr:nvSpPr>
        <xdr:cNvPr id="519" name="Text Box 571" hidden="1">
          <a:extLst>
            <a:ext uri="{FF2B5EF4-FFF2-40B4-BE49-F238E27FC236}">
              <a16:creationId xmlns:a16="http://schemas.microsoft.com/office/drawing/2014/main" id="{1B0FA359-D46A-475F-B5E0-24124464D5C5}"/>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124385</xdr:colOff>
      <xdr:row>60</xdr:row>
      <xdr:rowOff>315399</xdr:rowOff>
    </xdr:to>
    <xdr:sp macro="" textlink="">
      <xdr:nvSpPr>
        <xdr:cNvPr id="520" name="Text Box 573" hidden="1">
          <a:extLst>
            <a:ext uri="{FF2B5EF4-FFF2-40B4-BE49-F238E27FC236}">
              <a16:creationId xmlns:a16="http://schemas.microsoft.com/office/drawing/2014/main" id="{50423084-8262-4F3B-946D-E7C5269208A3}"/>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160421</xdr:rowOff>
    </xdr:from>
    <xdr:to>
      <xdr:col>5</xdr:col>
      <xdr:colOff>124385</xdr:colOff>
      <xdr:row>60</xdr:row>
      <xdr:rowOff>133380</xdr:rowOff>
    </xdr:to>
    <xdr:sp macro="" textlink="">
      <xdr:nvSpPr>
        <xdr:cNvPr id="521" name="Text Box 574" hidden="1">
          <a:extLst>
            <a:ext uri="{FF2B5EF4-FFF2-40B4-BE49-F238E27FC236}">
              <a16:creationId xmlns:a16="http://schemas.microsoft.com/office/drawing/2014/main" id="{77194CBC-3C28-4765-978E-07CF7DD9404E}"/>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124385</xdr:colOff>
      <xdr:row>62</xdr:row>
      <xdr:rowOff>60243</xdr:rowOff>
    </xdr:to>
    <xdr:sp macro="" textlink="">
      <xdr:nvSpPr>
        <xdr:cNvPr id="522" name="Text Box 580" hidden="1">
          <a:extLst>
            <a:ext uri="{FF2B5EF4-FFF2-40B4-BE49-F238E27FC236}">
              <a16:creationId xmlns:a16="http://schemas.microsoft.com/office/drawing/2014/main" id="{08F608B2-2DEC-4FD1-B712-19273AA88864}"/>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124385</xdr:colOff>
      <xdr:row>61</xdr:row>
      <xdr:rowOff>288909</xdr:rowOff>
    </xdr:to>
    <xdr:sp macro="" textlink="">
      <xdr:nvSpPr>
        <xdr:cNvPr id="523" name="Text Box 581" hidden="1">
          <a:extLst>
            <a:ext uri="{FF2B5EF4-FFF2-40B4-BE49-F238E27FC236}">
              <a16:creationId xmlns:a16="http://schemas.microsoft.com/office/drawing/2014/main" id="{9A1D7946-4D18-434D-A110-14080297B088}"/>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63</xdr:row>
      <xdr:rowOff>2284</xdr:rowOff>
    </xdr:to>
    <xdr:sp macro="" textlink="">
      <xdr:nvSpPr>
        <xdr:cNvPr id="524" name="Text Box 584" hidden="1">
          <a:extLst>
            <a:ext uri="{FF2B5EF4-FFF2-40B4-BE49-F238E27FC236}">
              <a16:creationId xmlns:a16="http://schemas.microsoft.com/office/drawing/2014/main" id="{B51EC7F7-D2C9-4CDA-BDB8-CD540A78BAF9}"/>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124385</xdr:colOff>
      <xdr:row>62</xdr:row>
      <xdr:rowOff>197883</xdr:rowOff>
    </xdr:to>
    <xdr:sp macro="" textlink="">
      <xdr:nvSpPr>
        <xdr:cNvPr id="525" name="Text Box 585" hidden="1">
          <a:extLst>
            <a:ext uri="{FF2B5EF4-FFF2-40B4-BE49-F238E27FC236}">
              <a16:creationId xmlns:a16="http://schemas.microsoft.com/office/drawing/2014/main" id="{F6C5DE4E-9349-43A4-B9D2-313910F7E28B}"/>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124385</xdr:colOff>
      <xdr:row>65</xdr:row>
      <xdr:rowOff>2802</xdr:rowOff>
    </xdr:to>
    <xdr:sp macro="" textlink="">
      <xdr:nvSpPr>
        <xdr:cNvPr id="526" name="Text Box 587" hidden="1">
          <a:extLst>
            <a:ext uri="{FF2B5EF4-FFF2-40B4-BE49-F238E27FC236}">
              <a16:creationId xmlns:a16="http://schemas.microsoft.com/office/drawing/2014/main" id="{0D27B236-F242-4D6A-A6DE-8F122103381E}"/>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124385</xdr:colOff>
      <xdr:row>64</xdr:row>
      <xdr:rowOff>1519</xdr:rowOff>
    </xdr:to>
    <xdr:sp macro="" textlink="">
      <xdr:nvSpPr>
        <xdr:cNvPr id="527" name="Text Box 588" hidden="1">
          <a:extLst>
            <a:ext uri="{FF2B5EF4-FFF2-40B4-BE49-F238E27FC236}">
              <a16:creationId xmlns:a16="http://schemas.microsoft.com/office/drawing/2014/main" id="{CE875BA7-1FC8-4063-9970-035F69DF83E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124385</xdr:colOff>
      <xdr:row>82</xdr:row>
      <xdr:rowOff>49523</xdr:rowOff>
    </xdr:to>
    <xdr:sp macro="" textlink="">
      <xdr:nvSpPr>
        <xdr:cNvPr id="528" name="Text Box 593" hidden="1">
          <a:extLst>
            <a:ext uri="{FF2B5EF4-FFF2-40B4-BE49-F238E27FC236}">
              <a16:creationId xmlns:a16="http://schemas.microsoft.com/office/drawing/2014/main" id="{3B9D4D13-63CA-4ED4-94A0-38D90D4C9807}"/>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124385</xdr:colOff>
      <xdr:row>81</xdr:row>
      <xdr:rowOff>78493</xdr:rowOff>
    </xdr:to>
    <xdr:sp macro="" textlink="">
      <xdr:nvSpPr>
        <xdr:cNvPr id="529" name="Text Box 594" hidden="1">
          <a:extLst>
            <a:ext uri="{FF2B5EF4-FFF2-40B4-BE49-F238E27FC236}">
              <a16:creationId xmlns:a16="http://schemas.microsoft.com/office/drawing/2014/main" id="{23D2C196-622C-46AF-ADD5-EF49F5A40DB9}"/>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530" name="Text Box 596" hidden="1">
          <a:extLst>
            <a:ext uri="{FF2B5EF4-FFF2-40B4-BE49-F238E27FC236}">
              <a16:creationId xmlns:a16="http://schemas.microsoft.com/office/drawing/2014/main" id="{D7CE9C41-DE7C-455D-9CC4-DFD313F11F3C}"/>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531" name="Text Box 597" hidden="1">
          <a:extLst>
            <a:ext uri="{FF2B5EF4-FFF2-40B4-BE49-F238E27FC236}">
              <a16:creationId xmlns:a16="http://schemas.microsoft.com/office/drawing/2014/main" id="{788CABDE-91C3-402A-975B-4D753345A118}"/>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532" name="Text Box 599" hidden="1">
          <a:extLst>
            <a:ext uri="{FF2B5EF4-FFF2-40B4-BE49-F238E27FC236}">
              <a16:creationId xmlns:a16="http://schemas.microsoft.com/office/drawing/2014/main" id="{7C4F22B1-6304-4AC0-81D8-EA36AC6BBC56}"/>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85</xdr:row>
      <xdr:rowOff>29573</xdr:rowOff>
    </xdr:to>
    <xdr:sp macro="" textlink="">
      <xdr:nvSpPr>
        <xdr:cNvPr id="533" name="Text Box 600" hidden="1">
          <a:extLst>
            <a:ext uri="{FF2B5EF4-FFF2-40B4-BE49-F238E27FC236}">
              <a16:creationId xmlns:a16="http://schemas.microsoft.com/office/drawing/2014/main" id="{666E45B9-412A-49C1-9F38-A0AEDF2903E2}"/>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368674</xdr:rowOff>
    </xdr:to>
    <xdr:sp macro="" textlink="">
      <xdr:nvSpPr>
        <xdr:cNvPr id="534" name="Text Box 602" hidden="1">
          <a:extLst>
            <a:ext uri="{FF2B5EF4-FFF2-40B4-BE49-F238E27FC236}">
              <a16:creationId xmlns:a16="http://schemas.microsoft.com/office/drawing/2014/main" id="{E43B0E26-CBE8-49AD-946B-7225ECF89F52}"/>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86</xdr:row>
      <xdr:rowOff>181133</xdr:rowOff>
    </xdr:to>
    <xdr:sp macro="" textlink="">
      <xdr:nvSpPr>
        <xdr:cNvPr id="535" name="Text Box 603" hidden="1">
          <a:extLst>
            <a:ext uri="{FF2B5EF4-FFF2-40B4-BE49-F238E27FC236}">
              <a16:creationId xmlns:a16="http://schemas.microsoft.com/office/drawing/2014/main" id="{63C36DDE-B232-4C0E-8549-01A283DE3CF9}"/>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124385</xdr:colOff>
      <xdr:row>109</xdr:row>
      <xdr:rowOff>85482</xdr:rowOff>
    </xdr:to>
    <xdr:sp macro="" textlink="">
      <xdr:nvSpPr>
        <xdr:cNvPr id="536" name="Text Box 606" hidden="1">
          <a:extLst>
            <a:ext uri="{FF2B5EF4-FFF2-40B4-BE49-F238E27FC236}">
              <a16:creationId xmlns:a16="http://schemas.microsoft.com/office/drawing/2014/main" id="{12F24E83-6964-4038-8D0F-D199BD26CC1E}"/>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124385</xdr:colOff>
      <xdr:row>108</xdr:row>
      <xdr:rowOff>67311</xdr:rowOff>
    </xdr:to>
    <xdr:sp macro="" textlink="">
      <xdr:nvSpPr>
        <xdr:cNvPr id="537" name="Text Box 607" hidden="1">
          <a:extLst>
            <a:ext uri="{FF2B5EF4-FFF2-40B4-BE49-F238E27FC236}">
              <a16:creationId xmlns:a16="http://schemas.microsoft.com/office/drawing/2014/main" id="{F83E87D6-81E4-42C3-9BD3-415D6C0A19A8}"/>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538" name="Text Box 609" hidden="1">
          <a:extLst>
            <a:ext uri="{FF2B5EF4-FFF2-40B4-BE49-F238E27FC236}">
              <a16:creationId xmlns:a16="http://schemas.microsoft.com/office/drawing/2014/main" id="{823EB9A0-6009-4758-9BEA-E6F1F66BA7E6}"/>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124385</xdr:colOff>
      <xdr:row>110</xdr:row>
      <xdr:rowOff>26150</xdr:rowOff>
    </xdr:to>
    <xdr:sp macro="" textlink="">
      <xdr:nvSpPr>
        <xdr:cNvPr id="539" name="Text Box 610" hidden="1">
          <a:extLst>
            <a:ext uri="{FF2B5EF4-FFF2-40B4-BE49-F238E27FC236}">
              <a16:creationId xmlns:a16="http://schemas.microsoft.com/office/drawing/2014/main" id="{EC34C8C4-8F0E-42AC-9FB0-83AF6BDB83E0}"/>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540" name="Text Box 612" hidden="1">
          <a:extLst>
            <a:ext uri="{FF2B5EF4-FFF2-40B4-BE49-F238E27FC236}">
              <a16:creationId xmlns:a16="http://schemas.microsoft.com/office/drawing/2014/main" id="{F3C4EF0A-6615-48B7-B613-81A74170A703}"/>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41" name="Text Box 613" hidden="1">
          <a:extLst>
            <a:ext uri="{FF2B5EF4-FFF2-40B4-BE49-F238E27FC236}">
              <a16:creationId xmlns:a16="http://schemas.microsoft.com/office/drawing/2014/main" id="{E952D693-99D0-4784-BE96-6DD1CC5AF6F6}"/>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115</xdr:row>
      <xdr:rowOff>1655</xdr:rowOff>
    </xdr:to>
    <xdr:sp macro="" textlink="">
      <xdr:nvSpPr>
        <xdr:cNvPr id="542" name="Text Box 615" hidden="1">
          <a:extLst>
            <a:ext uri="{FF2B5EF4-FFF2-40B4-BE49-F238E27FC236}">
              <a16:creationId xmlns:a16="http://schemas.microsoft.com/office/drawing/2014/main" id="{028F3DF7-3CA1-4EE0-AFFE-A9BE1AEB0133}"/>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43" name="Text Box 616" hidden="1">
          <a:extLst>
            <a:ext uri="{FF2B5EF4-FFF2-40B4-BE49-F238E27FC236}">
              <a16:creationId xmlns:a16="http://schemas.microsoft.com/office/drawing/2014/main" id="{8E4741B3-19B8-47E1-AD17-347776203483}"/>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93AA8C4F-77CF-4334-A377-C849CCA92FB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45" name="Text Box 35" hidden="1">
          <a:extLst>
            <a:ext uri="{FF2B5EF4-FFF2-40B4-BE49-F238E27FC236}">
              <a16:creationId xmlns:a16="http://schemas.microsoft.com/office/drawing/2014/main" id="{45168477-9274-4991-A3AD-F3A5464613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46" name="Text Box 34" hidden="1">
          <a:extLst>
            <a:ext uri="{FF2B5EF4-FFF2-40B4-BE49-F238E27FC236}">
              <a16:creationId xmlns:a16="http://schemas.microsoft.com/office/drawing/2014/main" id="{AF6CCFA5-41E2-4AB3-8EA5-DA0D6FE04B25}"/>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47" name="Text Box 33" hidden="1">
          <a:extLst>
            <a:ext uri="{FF2B5EF4-FFF2-40B4-BE49-F238E27FC236}">
              <a16:creationId xmlns:a16="http://schemas.microsoft.com/office/drawing/2014/main" id="{3366821E-B3E5-45D3-BA80-309A62FB313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48" name="Text Box 32" hidden="1">
          <a:extLst>
            <a:ext uri="{FF2B5EF4-FFF2-40B4-BE49-F238E27FC236}">
              <a16:creationId xmlns:a16="http://schemas.microsoft.com/office/drawing/2014/main" id="{A4D42324-BBF0-421A-AAE8-83A54406BE4D}"/>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49" name="Text Box 31" hidden="1">
          <a:extLst>
            <a:ext uri="{FF2B5EF4-FFF2-40B4-BE49-F238E27FC236}">
              <a16:creationId xmlns:a16="http://schemas.microsoft.com/office/drawing/2014/main" id="{1C4E37BD-425B-445C-8FA6-0EEDA74FE28C}"/>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50" name="Text Box 30" hidden="1">
          <a:extLst>
            <a:ext uri="{FF2B5EF4-FFF2-40B4-BE49-F238E27FC236}">
              <a16:creationId xmlns:a16="http://schemas.microsoft.com/office/drawing/2014/main" id="{4787843F-EAC5-457B-8EC1-45E3AE843C19}"/>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51" name="Text Box 29" hidden="1">
          <a:extLst>
            <a:ext uri="{FF2B5EF4-FFF2-40B4-BE49-F238E27FC236}">
              <a16:creationId xmlns:a16="http://schemas.microsoft.com/office/drawing/2014/main" id="{FEFF0742-9891-42C1-AFDC-5C01DCFFCA3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52" name="Text Box 28" hidden="1">
          <a:extLst>
            <a:ext uri="{FF2B5EF4-FFF2-40B4-BE49-F238E27FC236}">
              <a16:creationId xmlns:a16="http://schemas.microsoft.com/office/drawing/2014/main" id="{12B89525-6411-4568-A463-E1A9CF0B7C54}"/>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20C7FAF1-7896-40C5-9835-BFC58320DFEF}"/>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293768</xdr:rowOff>
    </xdr:to>
    <xdr:sp macro="" textlink="">
      <xdr:nvSpPr>
        <xdr:cNvPr id="554" name="Text Box 26" hidden="1">
          <a:extLst>
            <a:ext uri="{FF2B5EF4-FFF2-40B4-BE49-F238E27FC236}">
              <a16:creationId xmlns:a16="http://schemas.microsoft.com/office/drawing/2014/main" id="{C86B5E4A-F445-46FC-8241-C0DCF202970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58</xdr:row>
      <xdr:rowOff>369768</xdr:rowOff>
    </xdr:to>
    <xdr:sp macro="" textlink="">
      <xdr:nvSpPr>
        <xdr:cNvPr id="555" name="Text Box 25" hidden="1">
          <a:extLst>
            <a:ext uri="{FF2B5EF4-FFF2-40B4-BE49-F238E27FC236}">
              <a16:creationId xmlns:a16="http://schemas.microsoft.com/office/drawing/2014/main" id="{9D0AFFB6-7C43-4762-92FC-64CB5EA3576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124385</xdr:colOff>
      <xdr:row>60</xdr:row>
      <xdr:rowOff>315399</xdr:rowOff>
    </xdr:to>
    <xdr:sp macro="" textlink="">
      <xdr:nvSpPr>
        <xdr:cNvPr id="556" name="Text Box 24" hidden="1">
          <a:extLst>
            <a:ext uri="{FF2B5EF4-FFF2-40B4-BE49-F238E27FC236}">
              <a16:creationId xmlns:a16="http://schemas.microsoft.com/office/drawing/2014/main" id="{28953C64-35CE-490E-9589-EC001E7A90B5}"/>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160421</xdr:rowOff>
    </xdr:from>
    <xdr:to>
      <xdr:col>5</xdr:col>
      <xdr:colOff>124385</xdr:colOff>
      <xdr:row>60</xdr:row>
      <xdr:rowOff>133380</xdr:rowOff>
    </xdr:to>
    <xdr:sp macro="" textlink="">
      <xdr:nvSpPr>
        <xdr:cNvPr id="557" name="Text Box 23" hidden="1">
          <a:extLst>
            <a:ext uri="{FF2B5EF4-FFF2-40B4-BE49-F238E27FC236}">
              <a16:creationId xmlns:a16="http://schemas.microsoft.com/office/drawing/2014/main" id="{E7372F4A-9BEF-45C5-A464-ACFE30716C5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124385</xdr:colOff>
      <xdr:row>62</xdr:row>
      <xdr:rowOff>60243</xdr:rowOff>
    </xdr:to>
    <xdr:sp macro="" textlink="">
      <xdr:nvSpPr>
        <xdr:cNvPr id="558" name="Text Box 22" hidden="1">
          <a:extLst>
            <a:ext uri="{FF2B5EF4-FFF2-40B4-BE49-F238E27FC236}">
              <a16:creationId xmlns:a16="http://schemas.microsoft.com/office/drawing/2014/main" id="{1A5717C9-ADFE-48FD-B0F0-B25C837EA96A}"/>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124385</xdr:colOff>
      <xdr:row>61</xdr:row>
      <xdr:rowOff>288909</xdr:rowOff>
    </xdr:to>
    <xdr:sp macro="" textlink="">
      <xdr:nvSpPr>
        <xdr:cNvPr id="559" name="Text Box 21" hidden="1">
          <a:extLst>
            <a:ext uri="{FF2B5EF4-FFF2-40B4-BE49-F238E27FC236}">
              <a16:creationId xmlns:a16="http://schemas.microsoft.com/office/drawing/2014/main" id="{B71D943D-F7FC-428D-9DDC-6E09400B8C6D}"/>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63</xdr:row>
      <xdr:rowOff>2284</xdr:rowOff>
    </xdr:to>
    <xdr:sp macro="" textlink="">
      <xdr:nvSpPr>
        <xdr:cNvPr id="560" name="Text Box 20" hidden="1">
          <a:extLst>
            <a:ext uri="{FF2B5EF4-FFF2-40B4-BE49-F238E27FC236}">
              <a16:creationId xmlns:a16="http://schemas.microsoft.com/office/drawing/2014/main" id="{451CA8BA-320E-4F37-82BB-2E118BAA5112}"/>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124385</xdr:colOff>
      <xdr:row>62</xdr:row>
      <xdr:rowOff>197883</xdr:rowOff>
    </xdr:to>
    <xdr:sp macro="" textlink="">
      <xdr:nvSpPr>
        <xdr:cNvPr id="561" name="Text Box 19" hidden="1">
          <a:extLst>
            <a:ext uri="{FF2B5EF4-FFF2-40B4-BE49-F238E27FC236}">
              <a16:creationId xmlns:a16="http://schemas.microsoft.com/office/drawing/2014/main" id="{999BF337-BE62-465A-A437-5FE923546C22}"/>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124385</xdr:colOff>
      <xdr:row>65</xdr:row>
      <xdr:rowOff>2802</xdr:rowOff>
    </xdr:to>
    <xdr:sp macro="" textlink="">
      <xdr:nvSpPr>
        <xdr:cNvPr id="562" name="Text Box 18" hidden="1">
          <a:extLst>
            <a:ext uri="{FF2B5EF4-FFF2-40B4-BE49-F238E27FC236}">
              <a16:creationId xmlns:a16="http://schemas.microsoft.com/office/drawing/2014/main" id="{3ED06778-1969-4371-B76F-41F247750534}"/>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124385</xdr:colOff>
      <xdr:row>64</xdr:row>
      <xdr:rowOff>1519</xdr:rowOff>
    </xdr:to>
    <xdr:sp macro="" textlink="">
      <xdr:nvSpPr>
        <xdr:cNvPr id="563" name="Text Box 17" hidden="1">
          <a:extLst>
            <a:ext uri="{FF2B5EF4-FFF2-40B4-BE49-F238E27FC236}">
              <a16:creationId xmlns:a16="http://schemas.microsoft.com/office/drawing/2014/main" id="{22D5AFAB-E42C-45D0-A15F-DCFA6F46D021}"/>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124385</xdr:colOff>
      <xdr:row>82</xdr:row>
      <xdr:rowOff>49523</xdr:rowOff>
    </xdr:to>
    <xdr:sp macro="" textlink="">
      <xdr:nvSpPr>
        <xdr:cNvPr id="564" name="Text Box 16" hidden="1">
          <a:extLst>
            <a:ext uri="{FF2B5EF4-FFF2-40B4-BE49-F238E27FC236}">
              <a16:creationId xmlns:a16="http://schemas.microsoft.com/office/drawing/2014/main" id="{90CF4CA7-2441-42FC-92BF-47C14F5F5B9C}"/>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124385</xdr:colOff>
      <xdr:row>81</xdr:row>
      <xdr:rowOff>78493</xdr:rowOff>
    </xdr:to>
    <xdr:sp macro="" textlink="">
      <xdr:nvSpPr>
        <xdr:cNvPr id="565" name="Text Box 15" hidden="1">
          <a:extLst>
            <a:ext uri="{FF2B5EF4-FFF2-40B4-BE49-F238E27FC236}">
              <a16:creationId xmlns:a16="http://schemas.microsoft.com/office/drawing/2014/main" id="{6CF4DB71-3163-4898-BF09-860E37A20AE3}"/>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566" name="Text Box 14" hidden="1">
          <a:extLst>
            <a:ext uri="{FF2B5EF4-FFF2-40B4-BE49-F238E27FC236}">
              <a16:creationId xmlns:a16="http://schemas.microsoft.com/office/drawing/2014/main" id="{DA9161B8-0B88-43C6-A1FD-EC77F8292D0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567" name="Text Box 13" hidden="1">
          <a:extLst>
            <a:ext uri="{FF2B5EF4-FFF2-40B4-BE49-F238E27FC236}">
              <a16:creationId xmlns:a16="http://schemas.microsoft.com/office/drawing/2014/main" id="{9B591C1D-33C7-41D4-850A-4A4892F133F5}"/>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568" name="Text Box 12" hidden="1">
          <a:extLst>
            <a:ext uri="{FF2B5EF4-FFF2-40B4-BE49-F238E27FC236}">
              <a16:creationId xmlns:a16="http://schemas.microsoft.com/office/drawing/2014/main" id="{EF641D02-351B-4591-ADD4-45233EC3C2E8}"/>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85</xdr:row>
      <xdr:rowOff>29573</xdr:rowOff>
    </xdr:to>
    <xdr:sp macro="" textlink="">
      <xdr:nvSpPr>
        <xdr:cNvPr id="569" name="Text Box 11" hidden="1">
          <a:extLst>
            <a:ext uri="{FF2B5EF4-FFF2-40B4-BE49-F238E27FC236}">
              <a16:creationId xmlns:a16="http://schemas.microsoft.com/office/drawing/2014/main" id="{F2E7DDB8-401F-45BC-9E47-18F33A4DC612}"/>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368674</xdr:rowOff>
    </xdr:to>
    <xdr:sp macro="" textlink="">
      <xdr:nvSpPr>
        <xdr:cNvPr id="570" name="Text Box 10" hidden="1">
          <a:extLst>
            <a:ext uri="{FF2B5EF4-FFF2-40B4-BE49-F238E27FC236}">
              <a16:creationId xmlns:a16="http://schemas.microsoft.com/office/drawing/2014/main" id="{F7CD5643-FE58-41EC-8BD6-0B0653AC36CA}"/>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86</xdr:row>
      <xdr:rowOff>181133</xdr:rowOff>
    </xdr:to>
    <xdr:sp macro="" textlink="">
      <xdr:nvSpPr>
        <xdr:cNvPr id="571" name="Text Box 9" hidden="1">
          <a:extLst>
            <a:ext uri="{FF2B5EF4-FFF2-40B4-BE49-F238E27FC236}">
              <a16:creationId xmlns:a16="http://schemas.microsoft.com/office/drawing/2014/main" id="{5CE5EF56-B563-4D8E-89B3-AA7208D0DF05}"/>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124385</xdr:colOff>
      <xdr:row>109</xdr:row>
      <xdr:rowOff>85482</xdr:rowOff>
    </xdr:to>
    <xdr:sp macro="" textlink="">
      <xdr:nvSpPr>
        <xdr:cNvPr id="572" name="Text Box 8" hidden="1">
          <a:extLst>
            <a:ext uri="{FF2B5EF4-FFF2-40B4-BE49-F238E27FC236}">
              <a16:creationId xmlns:a16="http://schemas.microsoft.com/office/drawing/2014/main" id="{2CBA0BFB-543A-4B92-A087-1CFE7F0374D5}"/>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124385</xdr:colOff>
      <xdr:row>108</xdr:row>
      <xdr:rowOff>67311</xdr:rowOff>
    </xdr:to>
    <xdr:sp macro="" textlink="">
      <xdr:nvSpPr>
        <xdr:cNvPr id="573" name="Text Box 7" hidden="1">
          <a:extLst>
            <a:ext uri="{FF2B5EF4-FFF2-40B4-BE49-F238E27FC236}">
              <a16:creationId xmlns:a16="http://schemas.microsoft.com/office/drawing/2014/main" id="{AD62282D-ADC3-4A64-80FA-F8B2175FB834}"/>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574" name="Text Box 6" hidden="1">
          <a:extLst>
            <a:ext uri="{FF2B5EF4-FFF2-40B4-BE49-F238E27FC236}">
              <a16:creationId xmlns:a16="http://schemas.microsoft.com/office/drawing/2014/main" id="{F8B48832-BD1E-45D3-9B4C-282BF48561F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124385</xdr:colOff>
      <xdr:row>110</xdr:row>
      <xdr:rowOff>26150</xdr:rowOff>
    </xdr:to>
    <xdr:sp macro="" textlink="">
      <xdr:nvSpPr>
        <xdr:cNvPr id="575" name="Text Box 5" hidden="1">
          <a:extLst>
            <a:ext uri="{FF2B5EF4-FFF2-40B4-BE49-F238E27FC236}">
              <a16:creationId xmlns:a16="http://schemas.microsoft.com/office/drawing/2014/main" id="{C42FE13A-5B35-43B9-9B4A-E9168D0C4D87}"/>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576" name="Text Box 4" hidden="1">
          <a:extLst>
            <a:ext uri="{FF2B5EF4-FFF2-40B4-BE49-F238E27FC236}">
              <a16:creationId xmlns:a16="http://schemas.microsoft.com/office/drawing/2014/main" id="{8E54A47F-5CAB-440F-902F-7A2F5803752C}"/>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77" name="Text Box 3" hidden="1">
          <a:extLst>
            <a:ext uri="{FF2B5EF4-FFF2-40B4-BE49-F238E27FC236}">
              <a16:creationId xmlns:a16="http://schemas.microsoft.com/office/drawing/2014/main" id="{B41F6069-1542-42DE-AA8E-100542DA7734}"/>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115</xdr:row>
      <xdr:rowOff>1655</xdr:rowOff>
    </xdr:to>
    <xdr:sp macro="" textlink="">
      <xdr:nvSpPr>
        <xdr:cNvPr id="578" name="Text Box 2" hidden="1">
          <a:extLst>
            <a:ext uri="{FF2B5EF4-FFF2-40B4-BE49-F238E27FC236}">
              <a16:creationId xmlns:a16="http://schemas.microsoft.com/office/drawing/2014/main" id="{6E5E6FA9-4D0C-47FA-B85D-EEAE069334F7}"/>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79" name="Text Box 1" hidden="1">
          <a:extLst>
            <a:ext uri="{FF2B5EF4-FFF2-40B4-BE49-F238E27FC236}">
              <a16:creationId xmlns:a16="http://schemas.microsoft.com/office/drawing/2014/main" id="{374363D2-CC85-4AD0-A06C-949AC7141FF1}"/>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4F480F8-CA5B-481E-A905-08CBBF23741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81" name="Text Box 71" hidden="1">
          <a:extLst>
            <a:ext uri="{FF2B5EF4-FFF2-40B4-BE49-F238E27FC236}">
              <a16:creationId xmlns:a16="http://schemas.microsoft.com/office/drawing/2014/main" id="{07C89765-603F-4319-BA48-E95F6A153EA4}"/>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82" name="Text Box 70" hidden="1">
          <a:extLst>
            <a:ext uri="{FF2B5EF4-FFF2-40B4-BE49-F238E27FC236}">
              <a16:creationId xmlns:a16="http://schemas.microsoft.com/office/drawing/2014/main" id="{F438AD17-4D48-45D7-A38C-21B89149CDAA}"/>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83" name="Text Box 69" hidden="1">
          <a:extLst>
            <a:ext uri="{FF2B5EF4-FFF2-40B4-BE49-F238E27FC236}">
              <a16:creationId xmlns:a16="http://schemas.microsoft.com/office/drawing/2014/main" id="{7C1FB7B8-B5EE-4C98-B918-41B55BD38EE4}"/>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84" name="Text Box 68" hidden="1">
          <a:extLst>
            <a:ext uri="{FF2B5EF4-FFF2-40B4-BE49-F238E27FC236}">
              <a16:creationId xmlns:a16="http://schemas.microsoft.com/office/drawing/2014/main" id="{25664218-CDE7-46B2-9B1C-7AFFD3732560}"/>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85" name="Text Box 67" hidden="1">
          <a:extLst>
            <a:ext uri="{FF2B5EF4-FFF2-40B4-BE49-F238E27FC236}">
              <a16:creationId xmlns:a16="http://schemas.microsoft.com/office/drawing/2014/main" id="{4F8891C3-0C66-455B-9D66-AE362BF0FA9C}"/>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86" name="Text Box 66" hidden="1">
          <a:extLst>
            <a:ext uri="{FF2B5EF4-FFF2-40B4-BE49-F238E27FC236}">
              <a16:creationId xmlns:a16="http://schemas.microsoft.com/office/drawing/2014/main" id="{5DFA2162-060D-4638-817A-97A6BA60F737}"/>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87" name="Text Box 65" hidden="1">
          <a:extLst>
            <a:ext uri="{FF2B5EF4-FFF2-40B4-BE49-F238E27FC236}">
              <a16:creationId xmlns:a16="http://schemas.microsoft.com/office/drawing/2014/main" id="{7408A470-E001-43C4-BF97-72E28DBD7BD7}"/>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88" name="Text Box 64" hidden="1">
          <a:extLst>
            <a:ext uri="{FF2B5EF4-FFF2-40B4-BE49-F238E27FC236}">
              <a16:creationId xmlns:a16="http://schemas.microsoft.com/office/drawing/2014/main" id="{B0EDFBAA-206C-44EF-BF18-BCBAC0712FD7}"/>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C405877B-A302-4C38-987A-C759BF833EFD}"/>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293768</xdr:rowOff>
    </xdr:to>
    <xdr:sp macro="" textlink="">
      <xdr:nvSpPr>
        <xdr:cNvPr id="590" name="Text Box 62" hidden="1">
          <a:extLst>
            <a:ext uri="{FF2B5EF4-FFF2-40B4-BE49-F238E27FC236}">
              <a16:creationId xmlns:a16="http://schemas.microsoft.com/office/drawing/2014/main" id="{C35F6460-F13F-403B-8BA1-DA87234F87C9}"/>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58</xdr:row>
      <xdr:rowOff>369768</xdr:rowOff>
    </xdr:to>
    <xdr:sp macro="" textlink="">
      <xdr:nvSpPr>
        <xdr:cNvPr id="591" name="Text Box 61" hidden="1">
          <a:extLst>
            <a:ext uri="{FF2B5EF4-FFF2-40B4-BE49-F238E27FC236}">
              <a16:creationId xmlns:a16="http://schemas.microsoft.com/office/drawing/2014/main" id="{780176E0-AD99-4E8A-A749-C550710807CB}"/>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124385</xdr:colOff>
      <xdr:row>60</xdr:row>
      <xdr:rowOff>315399</xdr:rowOff>
    </xdr:to>
    <xdr:sp macro="" textlink="">
      <xdr:nvSpPr>
        <xdr:cNvPr id="592" name="Text Box 60" hidden="1">
          <a:extLst>
            <a:ext uri="{FF2B5EF4-FFF2-40B4-BE49-F238E27FC236}">
              <a16:creationId xmlns:a16="http://schemas.microsoft.com/office/drawing/2014/main" id="{0599BD5B-5F80-4AE6-8758-66E9E0717A01}"/>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160421</xdr:rowOff>
    </xdr:from>
    <xdr:to>
      <xdr:col>5</xdr:col>
      <xdr:colOff>124385</xdr:colOff>
      <xdr:row>60</xdr:row>
      <xdr:rowOff>133380</xdr:rowOff>
    </xdr:to>
    <xdr:sp macro="" textlink="">
      <xdr:nvSpPr>
        <xdr:cNvPr id="593" name="Text Box 59" hidden="1">
          <a:extLst>
            <a:ext uri="{FF2B5EF4-FFF2-40B4-BE49-F238E27FC236}">
              <a16:creationId xmlns:a16="http://schemas.microsoft.com/office/drawing/2014/main" id="{6C94BBA4-0156-4037-A707-080D4A64D59F}"/>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124385</xdr:colOff>
      <xdr:row>62</xdr:row>
      <xdr:rowOff>60243</xdr:rowOff>
    </xdr:to>
    <xdr:sp macro="" textlink="">
      <xdr:nvSpPr>
        <xdr:cNvPr id="594" name="Text Box 58" hidden="1">
          <a:extLst>
            <a:ext uri="{FF2B5EF4-FFF2-40B4-BE49-F238E27FC236}">
              <a16:creationId xmlns:a16="http://schemas.microsoft.com/office/drawing/2014/main" id="{91DB4788-AC72-4715-AFAE-69C23A11B77D}"/>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124385</xdr:colOff>
      <xdr:row>61</xdr:row>
      <xdr:rowOff>288909</xdr:rowOff>
    </xdr:to>
    <xdr:sp macro="" textlink="">
      <xdr:nvSpPr>
        <xdr:cNvPr id="595" name="Text Box 57" hidden="1">
          <a:extLst>
            <a:ext uri="{FF2B5EF4-FFF2-40B4-BE49-F238E27FC236}">
              <a16:creationId xmlns:a16="http://schemas.microsoft.com/office/drawing/2014/main" id="{01DC8E63-3BAD-4B84-9EF0-37D13D0507E2}"/>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63</xdr:row>
      <xdr:rowOff>2284</xdr:rowOff>
    </xdr:to>
    <xdr:sp macro="" textlink="">
      <xdr:nvSpPr>
        <xdr:cNvPr id="596" name="Text Box 56" hidden="1">
          <a:extLst>
            <a:ext uri="{FF2B5EF4-FFF2-40B4-BE49-F238E27FC236}">
              <a16:creationId xmlns:a16="http://schemas.microsoft.com/office/drawing/2014/main" id="{960BE70E-024B-4BE4-87AC-AB5E54E89606}"/>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124385</xdr:colOff>
      <xdr:row>62</xdr:row>
      <xdr:rowOff>197883</xdr:rowOff>
    </xdr:to>
    <xdr:sp macro="" textlink="">
      <xdr:nvSpPr>
        <xdr:cNvPr id="597" name="Text Box 55" hidden="1">
          <a:extLst>
            <a:ext uri="{FF2B5EF4-FFF2-40B4-BE49-F238E27FC236}">
              <a16:creationId xmlns:a16="http://schemas.microsoft.com/office/drawing/2014/main" id="{E9D014A0-A143-48BC-AB00-E9184A767DCB}"/>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124385</xdr:colOff>
      <xdr:row>65</xdr:row>
      <xdr:rowOff>2802</xdr:rowOff>
    </xdr:to>
    <xdr:sp macro="" textlink="">
      <xdr:nvSpPr>
        <xdr:cNvPr id="598" name="Text Box 54" hidden="1">
          <a:extLst>
            <a:ext uri="{FF2B5EF4-FFF2-40B4-BE49-F238E27FC236}">
              <a16:creationId xmlns:a16="http://schemas.microsoft.com/office/drawing/2014/main" id="{E76B8EE0-A5FC-4292-B35A-0E1EC389A05C}"/>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124385</xdr:colOff>
      <xdr:row>64</xdr:row>
      <xdr:rowOff>1519</xdr:rowOff>
    </xdr:to>
    <xdr:sp macro="" textlink="">
      <xdr:nvSpPr>
        <xdr:cNvPr id="599" name="Text Box 53" hidden="1">
          <a:extLst>
            <a:ext uri="{FF2B5EF4-FFF2-40B4-BE49-F238E27FC236}">
              <a16:creationId xmlns:a16="http://schemas.microsoft.com/office/drawing/2014/main" id="{61A750F3-C9FF-4A70-987E-6BDB2D7321B0}"/>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124385</xdr:colOff>
      <xdr:row>82</xdr:row>
      <xdr:rowOff>49523</xdr:rowOff>
    </xdr:to>
    <xdr:sp macro="" textlink="">
      <xdr:nvSpPr>
        <xdr:cNvPr id="600" name="Text Box 52" hidden="1">
          <a:extLst>
            <a:ext uri="{FF2B5EF4-FFF2-40B4-BE49-F238E27FC236}">
              <a16:creationId xmlns:a16="http://schemas.microsoft.com/office/drawing/2014/main" id="{E76133D3-6E41-4699-971B-9A5FA13C3C55}"/>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124385</xdr:colOff>
      <xdr:row>81</xdr:row>
      <xdr:rowOff>78493</xdr:rowOff>
    </xdr:to>
    <xdr:sp macro="" textlink="">
      <xdr:nvSpPr>
        <xdr:cNvPr id="601" name="Text Box 51" hidden="1">
          <a:extLst>
            <a:ext uri="{FF2B5EF4-FFF2-40B4-BE49-F238E27FC236}">
              <a16:creationId xmlns:a16="http://schemas.microsoft.com/office/drawing/2014/main" id="{59E088DD-FDEF-4379-8B18-D4B7BBE284F1}"/>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124385</xdr:colOff>
      <xdr:row>84</xdr:row>
      <xdr:rowOff>25599</xdr:rowOff>
    </xdr:to>
    <xdr:sp macro="" textlink="">
      <xdr:nvSpPr>
        <xdr:cNvPr id="602" name="Text Box 50" hidden="1">
          <a:extLst>
            <a:ext uri="{FF2B5EF4-FFF2-40B4-BE49-F238E27FC236}">
              <a16:creationId xmlns:a16="http://schemas.microsoft.com/office/drawing/2014/main" id="{A812D2C5-0E45-424E-AFDD-AD684EE1C13E}"/>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28197</xdr:rowOff>
    </xdr:from>
    <xdr:to>
      <xdr:col>5</xdr:col>
      <xdr:colOff>124385</xdr:colOff>
      <xdr:row>83</xdr:row>
      <xdr:rowOff>48317</xdr:rowOff>
    </xdr:to>
    <xdr:sp macro="" textlink="">
      <xdr:nvSpPr>
        <xdr:cNvPr id="603" name="Text Box 49" hidden="1">
          <a:extLst>
            <a:ext uri="{FF2B5EF4-FFF2-40B4-BE49-F238E27FC236}">
              <a16:creationId xmlns:a16="http://schemas.microsoft.com/office/drawing/2014/main" id="{52A59E9E-41DA-447F-BA01-E4AC0CCD8E71}"/>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604" name="Text Box 48" hidden="1">
          <a:extLst>
            <a:ext uri="{FF2B5EF4-FFF2-40B4-BE49-F238E27FC236}">
              <a16:creationId xmlns:a16="http://schemas.microsoft.com/office/drawing/2014/main" id="{1CC84C0F-B450-4A5C-A222-2F498013245C}"/>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124385</xdr:colOff>
      <xdr:row>85</xdr:row>
      <xdr:rowOff>29573</xdr:rowOff>
    </xdr:to>
    <xdr:sp macro="" textlink="">
      <xdr:nvSpPr>
        <xdr:cNvPr id="605" name="Text Box 47" hidden="1">
          <a:extLst>
            <a:ext uri="{FF2B5EF4-FFF2-40B4-BE49-F238E27FC236}">
              <a16:creationId xmlns:a16="http://schemas.microsoft.com/office/drawing/2014/main" id="{DC4A7969-20BA-4FAF-9C0D-4F06F0FF4B2F}"/>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368674</xdr:rowOff>
    </xdr:to>
    <xdr:sp macro="" textlink="">
      <xdr:nvSpPr>
        <xdr:cNvPr id="606" name="Text Box 46" hidden="1">
          <a:extLst>
            <a:ext uri="{FF2B5EF4-FFF2-40B4-BE49-F238E27FC236}">
              <a16:creationId xmlns:a16="http://schemas.microsoft.com/office/drawing/2014/main" id="{B3553D77-6290-4CD9-B344-9D1C9FDB5522}"/>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86</xdr:row>
      <xdr:rowOff>181133</xdr:rowOff>
    </xdr:to>
    <xdr:sp macro="" textlink="">
      <xdr:nvSpPr>
        <xdr:cNvPr id="607" name="Text Box 45" hidden="1">
          <a:extLst>
            <a:ext uri="{FF2B5EF4-FFF2-40B4-BE49-F238E27FC236}">
              <a16:creationId xmlns:a16="http://schemas.microsoft.com/office/drawing/2014/main" id="{3DCE365F-DA8B-4004-B43C-0B00A7019BF7}"/>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124385</xdr:colOff>
      <xdr:row>109</xdr:row>
      <xdr:rowOff>85482</xdr:rowOff>
    </xdr:to>
    <xdr:sp macro="" textlink="">
      <xdr:nvSpPr>
        <xdr:cNvPr id="608" name="Text Box 44" hidden="1">
          <a:extLst>
            <a:ext uri="{FF2B5EF4-FFF2-40B4-BE49-F238E27FC236}">
              <a16:creationId xmlns:a16="http://schemas.microsoft.com/office/drawing/2014/main" id="{60A61001-01D1-407B-AA34-DC157EC51ED3}"/>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124385</xdr:colOff>
      <xdr:row>108</xdr:row>
      <xdr:rowOff>67311</xdr:rowOff>
    </xdr:to>
    <xdr:sp macro="" textlink="">
      <xdr:nvSpPr>
        <xdr:cNvPr id="609" name="Text Box 43" hidden="1">
          <a:extLst>
            <a:ext uri="{FF2B5EF4-FFF2-40B4-BE49-F238E27FC236}">
              <a16:creationId xmlns:a16="http://schemas.microsoft.com/office/drawing/2014/main" id="{F68D8281-C191-4E5B-A537-3EBB748D366D}"/>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161945</xdr:rowOff>
    </xdr:from>
    <xdr:to>
      <xdr:col>5</xdr:col>
      <xdr:colOff>124385</xdr:colOff>
      <xdr:row>111</xdr:row>
      <xdr:rowOff>44706</xdr:rowOff>
    </xdr:to>
    <xdr:sp macro="" textlink="">
      <xdr:nvSpPr>
        <xdr:cNvPr id="610" name="Text Box 42" hidden="1">
          <a:extLst>
            <a:ext uri="{FF2B5EF4-FFF2-40B4-BE49-F238E27FC236}">
              <a16:creationId xmlns:a16="http://schemas.microsoft.com/office/drawing/2014/main" id="{93240788-AEFD-4174-9E0B-490C8C50E7BC}"/>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124385</xdr:colOff>
      <xdr:row>110</xdr:row>
      <xdr:rowOff>26150</xdr:rowOff>
    </xdr:to>
    <xdr:sp macro="" textlink="">
      <xdr:nvSpPr>
        <xdr:cNvPr id="611" name="Text Box 41" hidden="1">
          <a:extLst>
            <a:ext uri="{FF2B5EF4-FFF2-40B4-BE49-F238E27FC236}">
              <a16:creationId xmlns:a16="http://schemas.microsoft.com/office/drawing/2014/main" id="{7791D5BE-0A13-41EE-8D26-4054140F6F92}"/>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124385</xdr:colOff>
      <xdr:row>112</xdr:row>
      <xdr:rowOff>164299</xdr:rowOff>
    </xdr:to>
    <xdr:sp macro="" textlink="">
      <xdr:nvSpPr>
        <xdr:cNvPr id="612" name="Text Box 40" hidden="1">
          <a:extLst>
            <a:ext uri="{FF2B5EF4-FFF2-40B4-BE49-F238E27FC236}">
              <a16:creationId xmlns:a16="http://schemas.microsoft.com/office/drawing/2014/main" id="{A1E75F23-142B-4CA5-AD4E-B26ACF1F4A5E}"/>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613" name="Text Box 39" hidden="1">
          <a:extLst>
            <a:ext uri="{FF2B5EF4-FFF2-40B4-BE49-F238E27FC236}">
              <a16:creationId xmlns:a16="http://schemas.microsoft.com/office/drawing/2014/main" id="{780F9819-C310-4590-AAC7-980D1715AA9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124385</xdr:colOff>
      <xdr:row>115</xdr:row>
      <xdr:rowOff>1655</xdr:rowOff>
    </xdr:to>
    <xdr:sp macro="" textlink="">
      <xdr:nvSpPr>
        <xdr:cNvPr id="614" name="Text Box 38" hidden="1">
          <a:extLst>
            <a:ext uri="{FF2B5EF4-FFF2-40B4-BE49-F238E27FC236}">
              <a16:creationId xmlns:a16="http://schemas.microsoft.com/office/drawing/2014/main" id="{76534E4A-BF0B-445E-9918-A429A3EEF559}"/>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615" name="Text Box 37" hidden="1">
          <a:extLst>
            <a:ext uri="{FF2B5EF4-FFF2-40B4-BE49-F238E27FC236}">
              <a16:creationId xmlns:a16="http://schemas.microsoft.com/office/drawing/2014/main" id="{B8CFD977-824A-4908-A59B-F2CA728181A8}"/>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C7D4A73D-C7EC-466F-9A5A-05DAF785DF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122515</xdr:rowOff>
    </xdr:from>
    <xdr:to>
      <xdr:col>5</xdr:col>
      <xdr:colOff>105335</xdr:colOff>
      <xdr:row>224</xdr:row>
      <xdr:rowOff>104258</xdr:rowOff>
    </xdr:to>
    <xdr:sp macro="" textlink="">
      <xdr:nvSpPr>
        <xdr:cNvPr id="617" name="Text Box 107" hidden="1">
          <a:extLst>
            <a:ext uri="{FF2B5EF4-FFF2-40B4-BE49-F238E27FC236}">
              <a16:creationId xmlns:a16="http://schemas.microsoft.com/office/drawing/2014/main" id="{80A9A6DA-4145-4C50-A110-D42C88DACA3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105335</xdr:colOff>
      <xdr:row>224</xdr:row>
      <xdr:rowOff>26736</xdr:rowOff>
    </xdr:to>
    <xdr:sp macro="" textlink="">
      <xdr:nvSpPr>
        <xdr:cNvPr id="618" name="Text Box 106" hidden="1">
          <a:extLst>
            <a:ext uri="{FF2B5EF4-FFF2-40B4-BE49-F238E27FC236}">
              <a16:creationId xmlns:a16="http://schemas.microsoft.com/office/drawing/2014/main" id="{4DF0180B-3667-48BE-89BE-551DFF9857F6}"/>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105335</xdr:colOff>
      <xdr:row>225</xdr:row>
      <xdr:rowOff>104258</xdr:rowOff>
    </xdr:to>
    <xdr:sp macro="" textlink="">
      <xdr:nvSpPr>
        <xdr:cNvPr id="619" name="Text Box 105" hidden="1">
          <a:extLst>
            <a:ext uri="{FF2B5EF4-FFF2-40B4-BE49-F238E27FC236}">
              <a16:creationId xmlns:a16="http://schemas.microsoft.com/office/drawing/2014/main" id="{301F6C13-120F-4E03-A1AE-74B6DD196520}"/>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105335</xdr:colOff>
      <xdr:row>213</xdr:row>
      <xdr:rowOff>28060</xdr:rowOff>
    </xdr:to>
    <xdr:sp macro="" textlink="">
      <xdr:nvSpPr>
        <xdr:cNvPr id="620" name="Text Box 104" hidden="1">
          <a:extLst>
            <a:ext uri="{FF2B5EF4-FFF2-40B4-BE49-F238E27FC236}">
              <a16:creationId xmlns:a16="http://schemas.microsoft.com/office/drawing/2014/main" id="{311A527F-BE4C-455F-B64A-B8A89264275F}"/>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28059</xdr:rowOff>
    </xdr:from>
    <xdr:to>
      <xdr:col>5</xdr:col>
      <xdr:colOff>105335</xdr:colOff>
      <xdr:row>190</xdr:row>
      <xdr:rowOff>145768</xdr:rowOff>
    </xdr:to>
    <xdr:sp macro="" textlink="">
      <xdr:nvSpPr>
        <xdr:cNvPr id="621" name="Text Box 103" hidden="1">
          <a:extLst>
            <a:ext uri="{FF2B5EF4-FFF2-40B4-BE49-F238E27FC236}">
              <a16:creationId xmlns:a16="http://schemas.microsoft.com/office/drawing/2014/main" id="{3FD034AB-2418-4628-9E3F-8EA927B63E0D}"/>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82926</xdr:rowOff>
    </xdr:from>
    <xdr:to>
      <xdr:col>5</xdr:col>
      <xdr:colOff>105335</xdr:colOff>
      <xdr:row>191</xdr:row>
      <xdr:rowOff>141797</xdr:rowOff>
    </xdr:to>
    <xdr:sp macro="" textlink="">
      <xdr:nvSpPr>
        <xdr:cNvPr id="622" name="Text Box 102" hidden="1">
          <a:extLst>
            <a:ext uri="{FF2B5EF4-FFF2-40B4-BE49-F238E27FC236}">
              <a16:creationId xmlns:a16="http://schemas.microsoft.com/office/drawing/2014/main" id="{64D05BE8-A82B-4CC7-81CF-27064E219404}"/>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105335</xdr:colOff>
      <xdr:row>192</xdr:row>
      <xdr:rowOff>160055</xdr:rowOff>
    </xdr:to>
    <xdr:sp macro="" textlink="">
      <xdr:nvSpPr>
        <xdr:cNvPr id="623" name="Text Box 101" hidden="1">
          <a:extLst>
            <a:ext uri="{FF2B5EF4-FFF2-40B4-BE49-F238E27FC236}">
              <a16:creationId xmlns:a16="http://schemas.microsoft.com/office/drawing/2014/main" id="{98E122A2-D93F-4937-9FE8-97935AF72C9D}"/>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160440</xdr:rowOff>
    </xdr:from>
    <xdr:to>
      <xdr:col>5</xdr:col>
      <xdr:colOff>105335</xdr:colOff>
      <xdr:row>199</xdr:row>
      <xdr:rowOff>95530</xdr:rowOff>
    </xdr:to>
    <xdr:sp macro="" textlink="">
      <xdr:nvSpPr>
        <xdr:cNvPr id="624" name="Text Box 100" hidden="1">
          <a:extLst>
            <a:ext uri="{FF2B5EF4-FFF2-40B4-BE49-F238E27FC236}">
              <a16:creationId xmlns:a16="http://schemas.microsoft.com/office/drawing/2014/main" id="{7E22B246-D4ED-4C70-8172-145297237C2A}"/>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399DC4D8-D615-4397-AF62-6B22D899C68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124385</xdr:colOff>
      <xdr:row>58</xdr:row>
      <xdr:rowOff>369768</xdr:rowOff>
    </xdr:to>
    <xdr:sp macro="" textlink="">
      <xdr:nvSpPr>
        <xdr:cNvPr id="626" name="Text Box 98" hidden="1">
          <a:extLst>
            <a:ext uri="{FF2B5EF4-FFF2-40B4-BE49-F238E27FC236}">
              <a16:creationId xmlns:a16="http://schemas.microsoft.com/office/drawing/2014/main" id="{C5C79CC3-C84F-429F-8671-D7349CBCCDDE}"/>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343031</xdr:rowOff>
    </xdr:from>
    <xdr:to>
      <xdr:col>5</xdr:col>
      <xdr:colOff>124385</xdr:colOff>
      <xdr:row>59</xdr:row>
      <xdr:rowOff>163645</xdr:rowOff>
    </xdr:to>
    <xdr:sp macro="" textlink="">
      <xdr:nvSpPr>
        <xdr:cNvPr id="627" name="Text Box 96" hidden="1">
          <a:extLst>
            <a:ext uri="{FF2B5EF4-FFF2-40B4-BE49-F238E27FC236}">
              <a16:creationId xmlns:a16="http://schemas.microsoft.com/office/drawing/2014/main" id="{0E468C30-F283-483F-9FE4-1A9238D09A81}"/>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369768</xdr:rowOff>
    </xdr:from>
    <xdr:to>
      <xdr:col>5</xdr:col>
      <xdr:colOff>124385</xdr:colOff>
      <xdr:row>60</xdr:row>
      <xdr:rowOff>283147</xdr:rowOff>
    </xdr:to>
    <xdr:sp macro="" textlink="">
      <xdr:nvSpPr>
        <xdr:cNvPr id="628" name="Text Box 94" hidden="1">
          <a:extLst>
            <a:ext uri="{FF2B5EF4-FFF2-40B4-BE49-F238E27FC236}">
              <a16:creationId xmlns:a16="http://schemas.microsoft.com/office/drawing/2014/main" id="{5769EF4A-1327-49C9-852B-3554164350E8}"/>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163645</xdr:rowOff>
    </xdr:from>
    <xdr:to>
      <xdr:col>5</xdr:col>
      <xdr:colOff>124385</xdr:colOff>
      <xdr:row>61</xdr:row>
      <xdr:rowOff>115368</xdr:rowOff>
    </xdr:to>
    <xdr:sp macro="" textlink="">
      <xdr:nvSpPr>
        <xdr:cNvPr id="629" name="Text Box 92" hidden="1">
          <a:extLst>
            <a:ext uri="{FF2B5EF4-FFF2-40B4-BE49-F238E27FC236}">
              <a16:creationId xmlns:a16="http://schemas.microsoft.com/office/drawing/2014/main" id="{707424C6-56BC-4A00-B83C-09CF428F25A2}"/>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124385</xdr:colOff>
      <xdr:row>61</xdr:row>
      <xdr:rowOff>264973</xdr:rowOff>
    </xdr:to>
    <xdr:sp macro="" textlink="">
      <xdr:nvSpPr>
        <xdr:cNvPr id="630" name="Text Box 90" hidden="1">
          <a:extLst>
            <a:ext uri="{FF2B5EF4-FFF2-40B4-BE49-F238E27FC236}">
              <a16:creationId xmlns:a16="http://schemas.microsoft.com/office/drawing/2014/main" id="{D5FFAF73-3C30-4C0E-AF39-ACE175A331B4}"/>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124385</xdr:colOff>
      <xdr:row>77</xdr:row>
      <xdr:rowOff>171252</xdr:rowOff>
    </xdr:to>
    <xdr:sp macro="" textlink="">
      <xdr:nvSpPr>
        <xdr:cNvPr id="631" name="Text Box 88" hidden="1">
          <a:extLst>
            <a:ext uri="{FF2B5EF4-FFF2-40B4-BE49-F238E27FC236}">
              <a16:creationId xmlns:a16="http://schemas.microsoft.com/office/drawing/2014/main" id="{9D330C9C-7AEF-4F5C-8246-F7A7C0767C66}"/>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84692</xdr:rowOff>
    </xdr:from>
    <xdr:to>
      <xdr:col>5</xdr:col>
      <xdr:colOff>124385</xdr:colOff>
      <xdr:row>78</xdr:row>
      <xdr:rowOff>125562</xdr:rowOff>
    </xdr:to>
    <xdr:sp macro="" textlink="">
      <xdr:nvSpPr>
        <xdr:cNvPr id="632" name="Text Box 86" hidden="1">
          <a:extLst>
            <a:ext uri="{FF2B5EF4-FFF2-40B4-BE49-F238E27FC236}">
              <a16:creationId xmlns:a16="http://schemas.microsoft.com/office/drawing/2014/main" id="{0336B8EC-06C0-4A64-8A3C-C2A985B3CCE3}"/>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124385</xdr:colOff>
      <xdr:row>78</xdr:row>
      <xdr:rowOff>304914</xdr:rowOff>
    </xdr:to>
    <xdr:sp macro="" textlink="">
      <xdr:nvSpPr>
        <xdr:cNvPr id="633" name="Text Box 84" hidden="1">
          <a:extLst>
            <a:ext uri="{FF2B5EF4-FFF2-40B4-BE49-F238E27FC236}">
              <a16:creationId xmlns:a16="http://schemas.microsoft.com/office/drawing/2014/main" id="{AC38D88C-D3CB-4F58-BD1B-DC9243345E74}"/>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88624</xdr:rowOff>
    </xdr:from>
    <xdr:to>
      <xdr:col>5</xdr:col>
      <xdr:colOff>124385</xdr:colOff>
      <xdr:row>79</xdr:row>
      <xdr:rowOff>93673</xdr:rowOff>
    </xdr:to>
    <xdr:sp macro="" textlink="">
      <xdr:nvSpPr>
        <xdr:cNvPr id="634" name="Text Box 82" hidden="1">
          <a:extLst>
            <a:ext uri="{FF2B5EF4-FFF2-40B4-BE49-F238E27FC236}">
              <a16:creationId xmlns:a16="http://schemas.microsoft.com/office/drawing/2014/main" id="{B5FED048-701C-4297-A7E8-E3F1F26B7AA2}"/>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105550</xdr:rowOff>
    </xdr:from>
    <xdr:to>
      <xdr:col>5</xdr:col>
      <xdr:colOff>124385</xdr:colOff>
      <xdr:row>100</xdr:row>
      <xdr:rowOff>25706</xdr:rowOff>
    </xdr:to>
    <xdr:sp macro="" textlink="">
      <xdr:nvSpPr>
        <xdr:cNvPr id="635" name="Text Box 80" hidden="1">
          <a:extLst>
            <a:ext uri="{FF2B5EF4-FFF2-40B4-BE49-F238E27FC236}">
              <a16:creationId xmlns:a16="http://schemas.microsoft.com/office/drawing/2014/main" id="{1F0F3B7F-0ABB-4E8A-A26B-9717BC33289E}"/>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106060</xdr:rowOff>
    </xdr:from>
    <xdr:to>
      <xdr:col>5</xdr:col>
      <xdr:colOff>124385</xdr:colOff>
      <xdr:row>100</xdr:row>
      <xdr:rowOff>149233</xdr:rowOff>
    </xdr:to>
    <xdr:sp macro="" textlink="">
      <xdr:nvSpPr>
        <xdr:cNvPr id="636" name="Text Box 78" hidden="1">
          <a:extLst>
            <a:ext uri="{FF2B5EF4-FFF2-40B4-BE49-F238E27FC236}">
              <a16:creationId xmlns:a16="http://schemas.microsoft.com/office/drawing/2014/main" id="{03833E0E-5E41-40D2-8B4F-E70224269980}"/>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122730</xdr:rowOff>
    </xdr:from>
    <xdr:to>
      <xdr:col>5</xdr:col>
      <xdr:colOff>124385</xdr:colOff>
      <xdr:row>101</xdr:row>
      <xdr:rowOff>162797</xdr:rowOff>
    </xdr:to>
    <xdr:sp macro="" textlink="">
      <xdr:nvSpPr>
        <xdr:cNvPr id="637" name="Text Box 76" hidden="1">
          <a:extLst>
            <a:ext uri="{FF2B5EF4-FFF2-40B4-BE49-F238E27FC236}">
              <a16:creationId xmlns:a16="http://schemas.microsoft.com/office/drawing/2014/main" id="{2CEDAA62-6D55-4055-823A-62A606601C05}"/>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120973</xdr:rowOff>
    </xdr:from>
    <xdr:to>
      <xdr:col>5</xdr:col>
      <xdr:colOff>124385</xdr:colOff>
      <xdr:row>102</xdr:row>
      <xdr:rowOff>17594</xdr:rowOff>
    </xdr:to>
    <xdr:sp macro="" textlink="">
      <xdr:nvSpPr>
        <xdr:cNvPr id="638" name="Text Box 74" hidden="1">
          <a:extLst>
            <a:ext uri="{FF2B5EF4-FFF2-40B4-BE49-F238E27FC236}">
              <a16:creationId xmlns:a16="http://schemas.microsoft.com/office/drawing/2014/main" id="{F2A0CFBD-2319-48D4-B29E-C664EA39247F}"/>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681A0F9A-DD81-437D-A43D-6D96BD4C7C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224</xdr:row>
      <xdr:rowOff>78220</xdr:rowOff>
    </xdr:to>
    <xdr:sp macro="" textlink="">
      <xdr:nvSpPr>
        <xdr:cNvPr id="640" name="Text Box 130" hidden="1">
          <a:extLst>
            <a:ext uri="{FF2B5EF4-FFF2-40B4-BE49-F238E27FC236}">
              <a16:creationId xmlns:a16="http://schemas.microsoft.com/office/drawing/2014/main" id="{6F785662-C5ED-479A-B00E-5936F96769C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105335</xdr:colOff>
      <xdr:row>224</xdr:row>
      <xdr:rowOff>1651</xdr:rowOff>
    </xdr:to>
    <xdr:sp macro="" textlink="">
      <xdr:nvSpPr>
        <xdr:cNvPr id="641" name="Text Box 129" hidden="1">
          <a:extLst>
            <a:ext uri="{FF2B5EF4-FFF2-40B4-BE49-F238E27FC236}">
              <a16:creationId xmlns:a16="http://schemas.microsoft.com/office/drawing/2014/main" id="{26B10DE2-B676-48FD-83DD-11D47F8DE780}"/>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105335</xdr:colOff>
      <xdr:row>225</xdr:row>
      <xdr:rowOff>78220</xdr:rowOff>
    </xdr:to>
    <xdr:sp macro="" textlink="">
      <xdr:nvSpPr>
        <xdr:cNvPr id="642" name="Text Box 128" hidden="1">
          <a:extLst>
            <a:ext uri="{FF2B5EF4-FFF2-40B4-BE49-F238E27FC236}">
              <a16:creationId xmlns:a16="http://schemas.microsoft.com/office/drawing/2014/main" id="{2803A361-1237-4A4D-9C83-92FBE2BBB55F}"/>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213</xdr:row>
      <xdr:rowOff>1650</xdr:rowOff>
    </xdr:to>
    <xdr:sp macro="" textlink="">
      <xdr:nvSpPr>
        <xdr:cNvPr id="643" name="Text Box 127" hidden="1">
          <a:extLst>
            <a:ext uri="{FF2B5EF4-FFF2-40B4-BE49-F238E27FC236}">
              <a16:creationId xmlns:a16="http://schemas.microsoft.com/office/drawing/2014/main" id="{7699A08B-83A6-4FC3-A72E-B7826737E692}"/>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105335</xdr:colOff>
      <xdr:row>190</xdr:row>
      <xdr:rowOff>145769</xdr:rowOff>
    </xdr:to>
    <xdr:sp macro="" textlink="">
      <xdr:nvSpPr>
        <xdr:cNvPr id="644" name="Text Box 126" hidden="1">
          <a:extLst>
            <a:ext uri="{FF2B5EF4-FFF2-40B4-BE49-F238E27FC236}">
              <a16:creationId xmlns:a16="http://schemas.microsoft.com/office/drawing/2014/main" id="{53E16C5C-2C5F-4B25-A443-56D899592C1A}"/>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104259</xdr:rowOff>
    </xdr:from>
    <xdr:to>
      <xdr:col>5</xdr:col>
      <xdr:colOff>105335</xdr:colOff>
      <xdr:row>191</xdr:row>
      <xdr:rowOff>141797</xdr:rowOff>
    </xdr:to>
    <xdr:sp macro="" textlink="">
      <xdr:nvSpPr>
        <xdr:cNvPr id="645" name="Text Box 125" hidden="1">
          <a:extLst>
            <a:ext uri="{FF2B5EF4-FFF2-40B4-BE49-F238E27FC236}">
              <a16:creationId xmlns:a16="http://schemas.microsoft.com/office/drawing/2014/main" id="{A33D72EA-F0B1-432B-98EE-5C95F6D218B6}"/>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163230</xdr:rowOff>
    </xdr:to>
    <xdr:sp macro="" textlink="">
      <xdr:nvSpPr>
        <xdr:cNvPr id="646" name="Text Box 124" hidden="1">
          <a:extLst>
            <a:ext uri="{FF2B5EF4-FFF2-40B4-BE49-F238E27FC236}">
              <a16:creationId xmlns:a16="http://schemas.microsoft.com/office/drawing/2014/main" id="{83FEE4C8-4A13-4B23-9D84-69E4DA91C9FA}"/>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162437</xdr:rowOff>
    </xdr:from>
    <xdr:to>
      <xdr:col>5</xdr:col>
      <xdr:colOff>105335</xdr:colOff>
      <xdr:row>199</xdr:row>
      <xdr:rowOff>78477</xdr:rowOff>
    </xdr:to>
    <xdr:sp macro="" textlink="">
      <xdr:nvSpPr>
        <xdr:cNvPr id="647" name="Text Box 123" hidden="1">
          <a:extLst>
            <a:ext uri="{FF2B5EF4-FFF2-40B4-BE49-F238E27FC236}">
              <a16:creationId xmlns:a16="http://schemas.microsoft.com/office/drawing/2014/main" id="{FF492FC2-9426-444A-958D-566502FCBA2E}"/>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646C8BF9-38C3-4873-B6AE-BA079DC5E051}"/>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57</xdr:row>
      <xdr:rowOff>172143</xdr:rowOff>
    </xdr:to>
    <xdr:sp macro="" textlink="">
      <xdr:nvSpPr>
        <xdr:cNvPr id="649" name="Text Box 121" hidden="1">
          <a:extLst>
            <a:ext uri="{FF2B5EF4-FFF2-40B4-BE49-F238E27FC236}">
              <a16:creationId xmlns:a16="http://schemas.microsoft.com/office/drawing/2014/main" id="{BD93746E-BE1F-4A8C-AB58-32836CF340F5}"/>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343031</xdr:rowOff>
    </xdr:from>
    <xdr:to>
      <xdr:col>5</xdr:col>
      <xdr:colOff>105335</xdr:colOff>
      <xdr:row>58</xdr:row>
      <xdr:rowOff>76334</xdr:rowOff>
    </xdr:to>
    <xdr:sp macro="" textlink="">
      <xdr:nvSpPr>
        <xdr:cNvPr id="650" name="Text Box 120" hidden="1">
          <a:extLst>
            <a:ext uri="{FF2B5EF4-FFF2-40B4-BE49-F238E27FC236}">
              <a16:creationId xmlns:a16="http://schemas.microsoft.com/office/drawing/2014/main" id="{8FECD468-9746-441B-AE96-3E71D0A2410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369768</xdr:rowOff>
    </xdr:from>
    <xdr:to>
      <xdr:col>5</xdr:col>
      <xdr:colOff>105335</xdr:colOff>
      <xdr:row>61</xdr:row>
      <xdr:rowOff>59339</xdr:rowOff>
    </xdr:to>
    <xdr:sp macro="" textlink="">
      <xdr:nvSpPr>
        <xdr:cNvPr id="651" name="Text Box 119" hidden="1">
          <a:extLst>
            <a:ext uri="{FF2B5EF4-FFF2-40B4-BE49-F238E27FC236}">
              <a16:creationId xmlns:a16="http://schemas.microsoft.com/office/drawing/2014/main" id="{18023CCB-32BC-4AA1-9732-FB8AC9A24762}"/>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62</xdr:row>
      <xdr:rowOff>187616</xdr:rowOff>
    </xdr:to>
    <xdr:sp macro="" textlink="">
      <xdr:nvSpPr>
        <xdr:cNvPr id="652" name="Text Box 118" hidden="1">
          <a:extLst>
            <a:ext uri="{FF2B5EF4-FFF2-40B4-BE49-F238E27FC236}">
              <a16:creationId xmlns:a16="http://schemas.microsoft.com/office/drawing/2014/main" id="{806CDBA9-5991-48F8-84A0-A247CF753CBB}"/>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105335</xdr:colOff>
      <xdr:row>63</xdr:row>
      <xdr:rowOff>161895</xdr:rowOff>
    </xdr:to>
    <xdr:sp macro="" textlink="">
      <xdr:nvSpPr>
        <xdr:cNvPr id="653" name="Text Box 117" hidden="1">
          <a:extLst>
            <a:ext uri="{FF2B5EF4-FFF2-40B4-BE49-F238E27FC236}">
              <a16:creationId xmlns:a16="http://schemas.microsoft.com/office/drawing/2014/main" id="{D4E0F85D-7F3B-4AA1-A318-2E74EE88D6F6}"/>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145548</xdr:rowOff>
    </xdr:from>
    <xdr:to>
      <xdr:col>5</xdr:col>
      <xdr:colOff>105335</xdr:colOff>
      <xdr:row>77</xdr:row>
      <xdr:rowOff>171252</xdr:rowOff>
    </xdr:to>
    <xdr:sp macro="" textlink="">
      <xdr:nvSpPr>
        <xdr:cNvPr id="654" name="Text Box 116" hidden="1">
          <a:extLst>
            <a:ext uri="{FF2B5EF4-FFF2-40B4-BE49-F238E27FC236}">
              <a16:creationId xmlns:a16="http://schemas.microsoft.com/office/drawing/2014/main" id="{4136A810-7E22-44AE-901B-97648B563D76}"/>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105335</xdr:colOff>
      <xdr:row>78</xdr:row>
      <xdr:rowOff>125562</xdr:rowOff>
    </xdr:to>
    <xdr:sp macro="" textlink="">
      <xdr:nvSpPr>
        <xdr:cNvPr id="655" name="Text Box 115" hidden="1">
          <a:extLst>
            <a:ext uri="{FF2B5EF4-FFF2-40B4-BE49-F238E27FC236}">
              <a16:creationId xmlns:a16="http://schemas.microsoft.com/office/drawing/2014/main" id="{AC22503C-F8DC-435B-8A55-10F4B4A25EBE}"/>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105335</xdr:colOff>
      <xdr:row>78</xdr:row>
      <xdr:rowOff>304914</xdr:rowOff>
    </xdr:to>
    <xdr:sp macro="" textlink="">
      <xdr:nvSpPr>
        <xdr:cNvPr id="656" name="Text Box 114" hidden="1">
          <a:extLst>
            <a:ext uri="{FF2B5EF4-FFF2-40B4-BE49-F238E27FC236}">
              <a16:creationId xmlns:a16="http://schemas.microsoft.com/office/drawing/2014/main" id="{201A302C-CEAF-43AA-9F98-D696FCFEFCFE}"/>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105335</xdr:colOff>
      <xdr:row>79</xdr:row>
      <xdr:rowOff>93673</xdr:rowOff>
    </xdr:to>
    <xdr:sp macro="" textlink="">
      <xdr:nvSpPr>
        <xdr:cNvPr id="657" name="Text Box 113" hidden="1">
          <a:extLst>
            <a:ext uri="{FF2B5EF4-FFF2-40B4-BE49-F238E27FC236}">
              <a16:creationId xmlns:a16="http://schemas.microsoft.com/office/drawing/2014/main" id="{34C87341-A94F-4519-961A-44DD6446DE7D}"/>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88882</xdr:rowOff>
    </xdr:from>
    <xdr:to>
      <xdr:col>5</xdr:col>
      <xdr:colOff>105335</xdr:colOff>
      <xdr:row>100</xdr:row>
      <xdr:rowOff>78772</xdr:rowOff>
    </xdr:to>
    <xdr:sp macro="" textlink="">
      <xdr:nvSpPr>
        <xdr:cNvPr id="658" name="Text Box 112" hidden="1">
          <a:extLst>
            <a:ext uri="{FF2B5EF4-FFF2-40B4-BE49-F238E27FC236}">
              <a16:creationId xmlns:a16="http://schemas.microsoft.com/office/drawing/2014/main" id="{E696BE62-D6BC-4606-A64E-C6C2307678E4}"/>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105335</xdr:colOff>
      <xdr:row>100</xdr:row>
      <xdr:rowOff>78772</xdr:rowOff>
    </xdr:to>
    <xdr:sp macro="" textlink="">
      <xdr:nvSpPr>
        <xdr:cNvPr id="659" name="Text Box 111" hidden="1">
          <a:extLst>
            <a:ext uri="{FF2B5EF4-FFF2-40B4-BE49-F238E27FC236}">
              <a16:creationId xmlns:a16="http://schemas.microsoft.com/office/drawing/2014/main" id="{9DCA64CD-E800-4DBF-B2A1-E24F959BD49B}"/>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30671</xdr:rowOff>
    </xdr:to>
    <xdr:sp macro="" textlink="">
      <xdr:nvSpPr>
        <xdr:cNvPr id="660" name="Text Box 110" hidden="1">
          <a:extLst>
            <a:ext uri="{FF2B5EF4-FFF2-40B4-BE49-F238E27FC236}">
              <a16:creationId xmlns:a16="http://schemas.microsoft.com/office/drawing/2014/main" id="{B94C9CD7-EDAF-4664-9EE3-FBD5635EF659}"/>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105335</xdr:colOff>
      <xdr:row>101</xdr:row>
      <xdr:rowOff>117127</xdr:rowOff>
    </xdr:to>
    <xdr:sp macro="" textlink="">
      <xdr:nvSpPr>
        <xdr:cNvPr id="661" name="Text Box 109" hidden="1">
          <a:extLst>
            <a:ext uri="{FF2B5EF4-FFF2-40B4-BE49-F238E27FC236}">
              <a16:creationId xmlns:a16="http://schemas.microsoft.com/office/drawing/2014/main" id="{58F7F3FB-29D6-4FAE-AE03-239A1CC2794D}"/>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8BDD4F0D-779E-4861-8C14-5ED4CD8F7F42}"/>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103466</xdr:rowOff>
    </xdr:from>
    <xdr:to>
      <xdr:col>5</xdr:col>
      <xdr:colOff>105335</xdr:colOff>
      <xdr:row>225</xdr:row>
      <xdr:rowOff>78220</xdr:rowOff>
    </xdr:to>
    <xdr:sp macro="" textlink="">
      <xdr:nvSpPr>
        <xdr:cNvPr id="663" name="Text Box 153" hidden="1">
          <a:extLst>
            <a:ext uri="{FF2B5EF4-FFF2-40B4-BE49-F238E27FC236}">
              <a16:creationId xmlns:a16="http://schemas.microsoft.com/office/drawing/2014/main" id="{83D07F5A-A0F3-4AB1-8663-CD2D19F27AA1}"/>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105335</xdr:colOff>
      <xdr:row>225</xdr:row>
      <xdr:rowOff>1650</xdr:rowOff>
    </xdr:to>
    <xdr:sp macro="" textlink="">
      <xdr:nvSpPr>
        <xdr:cNvPr id="664" name="Text Box 152" hidden="1">
          <a:extLst>
            <a:ext uri="{FF2B5EF4-FFF2-40B4-BE49-F238E27FC236}">
              <a16:creationId xmlns:a16="http://schemas.microsoft.com/office/drawing/2014/main" id="{F1FC1083-2C71-453F-879F-F1B8D79EB08E}"/>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226</xdr:row>
      <xdr:rowOff>78221</xdr:rowOff>
    </xdr:to>
    <xdr:sp macro="" textlink="">
      <xdr:nvSpPr>
        <xdr:cNvPr id="665" name="Text Box 151" hidden="1">
          <a:extLst>
            <a:ext uri="{FF2B5EF4-FFF2-40B4-BE49-F238E27FC236}">
              <a16:creationId xmlns:a16="http://schemas.microsoft.com/office/drawing/2014/main" id="{5FE488EC-8CE2-411B-A6D0-176B8089DEF4}"/>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214</xdr:row>
      <xdr:rowOff>1650</xdr:rowOff>
    </xdr:to>
    <xdr:sp macro="" textlink="">
      <xdr:nvSpPr>
        <xdr:cNvPr id="666" name="Text Box 150" hidden="1">
          <a:extLst>
            <a:ext uri="{FF2B5EF4-FFF2-40B4-BE49-F238E27FC236}">
              <a16:creationId xmlns:a16="http://schemas.microsoft.com/office/drawing/2014/main" id="{98867517-AB23-479B-8167-E77295B81B9C}"/>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105335</xdr:colOff>
      <xdr:row>191</xdr:row>
      <xdr:rowOff>103463</xdr:rowOff>
    </xdr:to>
    <xdr:sp macro="" textlink="">
      <xdr:nvSpPr>
        <xdr:cNvPr id="667" name="Text Box 149" hidden="1">
          <a:extLst>
            <a:ext uri="{FF2B5EF4-FFF2-40B4-BE49-F238E27FC236}">
              <a16:creationId xmlns:a16="http://schemas.microsoft.com/office/drawing/2014/main" id="{040CC054-940D-44AA-AF9E-4931D9C72775}"/>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122516</xdr:rowOff>
    </xdr:to>
    <xdr:sp macro="" textlink="">
      <xdr:nvSpPr>
        <xdr:cNvPr id="668" name="Text Box 148" hidden="1">
          <a:extLst>
            <a:ext uri="{FF2B5EF4-FFF2-40B4-BE49-F238E27FC236}">
              <a16:creationId xmlns:a16="http://schemas.microsoft.com/office/drawing/2014/main" id="{87697F31-53BC-4953-A5FB-DA443AD43167}"/>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193</xdr:row>
      <xdr:rowOff>116959</xdr:rowOff>
    </xdr:to>
    <xdr:sp macro="" textlink="">
      <xdr:nvSpPr>
        <xdr:cNvPr id="669" name="Text Box 147" hidden="1">
          <a:extLst>
            <a:ext uri="{FF2B5EF4-FFF2-40B4-BE49-F238E27FC236}">
              <a16:creationId xmlns:a16="http://schemas.microsoft.com/office/drawing/2014/main" id="{CF96A075-D62F-4165-BB9D-BA99C483B418}"/>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141797</xdr:rowOff>
    </xdr:from>
    <xdr:to>
      <xdr:col>5</xdr:col>
      <xdr:colOff>105335</xdr:colOff>
      <xdr:row>200</xdr:row>
      <xdr:rowOff>78475</xdr:rowOff>
    </xdr:to>
    <xdr:sp macro="" textlink="">
      <xdr:nvSpPr>
        <xdr:cNvPr id="670" name="Text Box 146" hidden="1">
          <a:extLst>
            <a:ext uri="{FF2B5EF4-FFF2-40B4-BE49-F238E27FC236}">
              <a16:creationId xmlns:a16="http://schemas.microsoft.com/office/drawing/2014/main" id="{8FDDF291-D468-4D11-891F-D967AFA95B17}"/>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5929D082-8152-4C85-9757-00A390CDE0F2}"/>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105335</xdr:colOff>
      <xdr:row>58</xdr:row>
      <xdr:rowOff>192308</xdr:rowOff>
    </xdr:to>
    <xdr:sp macro="" textlink="">
      <xdr:nvSpPr>
        <xdr:cNvPr id="672" name="Text Box 144" hidden="1">
          <a:extLst>
            <a:ext uri="{FF2B5EF4-FFF2-40B4-BE49-F238E27FC236}">
              <a16:creationId xmlns:a16="http://schemas.microsoft.com/office/drawing/2014/main" id="{4A5C6AA3-8926-4A19-88E4-281C64EE2E98}"/>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105335</xdr:colOff>
      <xdr:row>58</xdr:row>
      <xdr:rowOff>278220</xdr:rowOff>
    </xdr:to>
    <xdr:sp macro="" textlink="">
      <xdr:nvSpPr>
        <xdr:cNvPr id="673" name="Text Box 143" hidden="1">
          <a:extLst>
            <a:ext uri="{FF2B5EF4-FFF2-40B4-BE49-F238E27FC236}">
              <a16:creationId xmlns:a16="http://schemas.microsoft.com/office/drawing/2014/main" id="{C06EBA88-5722-4C7E-BCF2-4F327D600405}"/>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61</xdr:row>
      <xdr:rowOff>245778</xdr:rowOff>
    </xdr:to>
    <xdr:sp macro="" textlink="">
      <xdr:nvSpPr>
        <xdr:cNvPr id="674" name="Text Box 142" hidden="1">
          <a:extLst>
            <a:ext uri="{FF2B5EF4-FFF2-40B4-BE49-F238E27FC236}">
              <a16:creationId xmlns:a16="http://schemas.microsoft.com/office/drawing/2014/main" id="{1B1DE9EB-D083-4EE6-B8CF-2BCF4801E36A}"/>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314459</xdr:rowOff>
    </xdr:from>
    <xdr:to>
      <xdr:col>5</xdr:col>
      <xdr:colOff>105335</xdr:colOff>
      <xdr:row>62</xdr:row>
      <xdr:rowOff>306555</xdr:rowOff>
    </xdr:to>
    <xdr:sp macro="" textlink="">
      <xdr:nvSpPr>
        <xdr:cNvPr id="675" name="Text Box 141" hidden="1">
          <a:extLst>
            <a:ext uri="{FF2B5EF4-FFF2-40B4-BE49-F238E27FC236}">
              <a16:creationId xmlns:a16="http://schemas.microsoft.com/office/drawing/2014/main" id="{075C3715-F726-442C-AE35-65C7D1B8BAD6}"/>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105335</xdr:colOff>
      <xdr:row>64</xdr:row>
      <xdr:rowOff>107091</xdr:rowOff>
    </xdr:to>
    <xdr:sp macro="" textlink="">
      <xdr:nvSpPr>
        <xdr:cNvPr id="676" name="Text Box 140" hidden="1">
          <a:extLst>
            <a:ext uri="{FF2B5EF4-FFF2-40B4-BE49-F238E27FC236}">
              <a16:creationId xmlns:a16="http://schemas.microsoft.com/office/drawing/2014/main" id="{1BFF1489-BA44-4112-8995-5DD05EFDE1B6}"/>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105335</xdr:colOff>
      <xdr:row>78</xdr:row>
      <xdr:rowOff>125562</xdr:rowOff>
    </xdr:to>
    <xdr:sp macro="" textlink="">
      <xdr:nvSpPr>
        <xdr:cNvPr id="677" name="Text Box 139" hidden="1">
          <a:extLst>
            <a:ext uri="{FF2B5EF4-FFF2-40B4-BE49-F238E27FC236}">
              <a16:creationId xmlns:a16="http://schemas.microsoft.com/office/drawing/2014/main" id="{F12D6633-2FCA-4A98-937D-B9A36B5D3D12}"/>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105335</xdr:colOff>
      <xdr:row>78</xdr:row>
      <xdr:rowOff>304914</xdr:rowOff>
    </xdr:to>
    <xdr:sp macro="" textlink="">
      <xdr:nvSpPr>
        <xdr:cNvPr id="678" name="Text Box 138" hidden="1">
          <a:extLst>
            <a:ext uri="{FF2B5EF4-FFF2-40B4-BE49-F238E27FC236}">
              <a16:creationId xmlns:a16="http://schemas.microsoft.com/office/drawing/2014/main" id="{8E6FB36B-50F9-4EAD-A700-1D1D14E91F7E}"/>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105335</xdr:colOff>
      <xdr:row>79</xdr:row>
      <xdr:rowOff>93673</xdr:rowOff>
    </xdr:to>
    <xdr:sp macro="" textlink="">
      <xdr:nvSpPr>
        <xdr:cNvPr id="679" name="Text Box 137" hidden="1">
          <a:extLst>
            <a:ext uri="{FF2B5EF4-FFF2-40B4-BE49-F238E27FC236}">
              <a16:creationId xmlns:a16="http://schemas.microsoft.com/office/drawing/2014/main" id="{E412DAE4-49F4-4839-88EA-D57BB8882B2A}"/>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47735</xdr:rowOff>
    </xdr:from>
    <xdr:to>
      <xdr:col>5</xdr:col>
      <xdr:colOff>105335</xdr:colOff>
      <xdr:row>80</xdr:row>
      <xdr:rowOff>111580</xdr:rowOff>
    </xdr:to>
    <xdr:sp macro="" textlink="">
      <xdr:nvSpPr>
        <xdr:cNvPr id="680" name="Text Box 136" hidden="1">
          <a:extLst>
            <a:ext uri="{FF2B5EF4-FFF2-40B4-BE49-F238E27FC236}">
              <a16:creationId xmlns:a16="http://schemas.microsoft.com/office/drawing/2014/main" id="{FC931AA1-E1D3-44DB-9857-58ED3A36B7BD}"/>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105335</xdr:colOff>
      <xdr:row>101</xdr:row>
      <xdr:rowOff>150944</xdr:rowOff>
    </xdr:to>
    <xdr:sp macro="" textlink="">
      <xdr:nvSpPr>
        <xdr:cNvPr id="681" name="Text Box 135" hidden="1">
          <a:extLst>
            <a:ext uri="{FF2B5EF4-FFF2-40B4-BE49-F238E27FC236}">
              <a16:creationId xmlns:a16="http://schemas.microsoft.com/office/drawing/2014/main" id="{81CC7A34-F37A-4214-B39E-B87CFD1FE44C}"/>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150944</xdr:rowOff>
    </xdr:to>
    <xdr:sp macro="" textlink="">
      <xdr:nvSpPr>
        <xdr:cNvPr id="682" name="Text Box 134" hidden="1">
          <a:extLst>
            <a:ext uri="{FF2B5EF4-FFF2-40B4-BE49-F238E27FC236}">
              <a16:creationId xmlns:a16="http://schemas.microsoft.com/office/drawing/2014/main" id="{A1398FEA-0629-4F9F-AC29-8F025BEA0277}"/>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122489</xdr:rowOff>
    </xdr:from>
    <xdr:to>
      <xdr:col>5</xdr:col>
      <xdr:colOff>105335</xdr:colOff>
      <xdr:row>101</xdr:row>
      <xdr:rowOff>152532</xdr:rowOff>
    </xdr:to>
    <xdr:sp macro="" textlink="">
      <xdr:nvSpPr>
        <xdr:cNvPr id="683" name="Text Box 133" hidden="1">
          <a:extLst>
            <a:ext uri="{FF2B5EF4-FFF2-40B4-BE49-F238E27FC236}">
              <a16:creationId xmlns:a16="http://schemas.microsoft.com/office/drawing/2014/main" id="{B9693686-5499-43C5-9B43-B707D80DB0AC}"/>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84155</xdr:rowOff>
    </xdr:from>
    <xdr:to>
      <xdr:col>5</xdr:col>
      <xdr:colOff>105335</xdr:colOff>
      <xdr:row>102</xdr:row>
      <xdr:rowOff>92767</xdr:rowOff>
    </xdr:to>
    <xdr:sp macro="" textlink="">
      <xdr:nvSpPr>
        <xdr:cNvPr id="684" name="Text Box 132" hidden="1">
          <a:extLst>
            <a:ext uri="{FF2B5EF4-FFF2-40B4-BE49-F238E27FC236}">
              <a16:creationId xmlns:a16="http://schemas.microsoft.com/office/drawing/2014/main" id="{3BC3A355-D3A6-445C-85C6-27A727DE346E}"/>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0C267BD2-3780-49E0-89D1-8808370E07B6}"/>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23</xdr:row>
      <xdr:rowOff>131855</xdr:rowOff>
    </xdr:to>
    <xdr:sp macro="" textlink="">
      <xdr:nvSpPr>
        <xdr:cNvPr id="686" name="Text Box 156" hidden="1">
          <a:extLst>
            <a:ext uri="{FF2B5EF4-FFF2-40B4-BE49-F238E27FC236}">
              <a16:creationId xmlns:a16="http://schemas.microsoft.com/office/drawing/2014/main" id="{F0387418-ADEF-4209-BC12-6A4393199DCD}"/>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687" name="Text Box 157" hidden="1">
          <a:extLst>
            <a:ext uri="{FF2B5EF4-FFF2-40B4-BE49-F238E27FC236}">
              <a16:creationId xmlns:a16="http://schemas.microsoft.com/office/drawing/2014/main" id="{CE5C755D-D331-4F43-A1F6-1F8C13B88D93}"/>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120</xdr:row>
      <xdr:rowOff>172490</xdr:rowOff>
    </xdr:from>
    <xdr:to>
      <xdr:col>21</xdr:col>
      <xdr:colOff>277541</xdr:colOff>
      <xdr:row>125</xdr:row>
      <xdr:rowOff>9008</xdr:rowOff>
    </xdr:to>
    <xdr:sp macro="" textlink="">
      <xdr:nvSpPr>
        <xdr:cNvPr id="688" name="Text Box 164" hidden="1">
          <a:extLst>
            <a:ext uri="{FF2B5EF4-FFF2-40B4-BE49-F238E27FC236}">
              <a16:creationId xmlns:a16="http://schemas.microsoft.com/office/drawing/2014/main" id="{2F89CA21-6D36-4148-9B75-11409A3CE7E6}"/>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E446B0E3-A2FE-4678-8505-A67837F233F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105335</xdr:colOff>
      <xdr:row>250</xdr:row>
      <xdr:rowOff>78222</xdr:rowOff>
    </xdr:to>
    <xdr:sp macro="" textlink="">
      <xdr:nvSpPr>
        <xdr:cNvPr id="690" name="Text Box 26" hidden="1">
          <a:extLst>
            <a:ext uri="{FF2B5EF4-FFF2-40B4-BE49-F238E27FC236}">
              <a16:creationId xmlns:a16="http://schemas.microsoft.com/office/drawing/2014/main" id="{A81DDF40-ED62-4A54-B1D1-B9020CEB2162}"/>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250</xdr:row>
      <xdr:rowOff>1650</xdr:rowOff>
    </xdr:to>
    <xdr:sp macro="" textlink="">
      <xdr:nvSpPr>
        <xdr:cNvPr id="691" name="Text Box 25" hidden="1">
          <a:extLst>
            <a:ext uri="{FF2B5EF4-FFF2-40B4-BE49-F238E27FC236}">
              <a16:creationId xmlns:a16="http://schemas.microsoft.com/office/drawing/2014/main" id="{5364175D-A391-4FFD-B2DE-15A57A96249A}"/>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105335</xdr:colOff>
      <xdr:row>251</xdr:row>
      <xdr:rowOff>78219</xdr:rowOff>
    </xdr:to>
    <xdr:sp macro="" textlink="">
      <xdr:nvSpPr>
        <xdr:cNvPr id="692" name="Text Box 24" hidden="1">
          <a:extLst>
            <a:ext uri="{FF2B5EF4-FFF2-40B4-BE49-F238E27FC236}">
              <a16:creationId xmlns:a16="http://schemas.microsoft.com/office/drawing/2014/main" id="{C473C5B4-D57C-4044-86EB-6D67765A412E}"/>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105335</xdr:colOff>
      <xdr:row>239</xdr:row>
      <xdr:rowOff>1650</xdr:rowOff>
    </xdr:to>
    <xdr:sp macro="" textlink="">
      <xdr:nvSpPr>
        <xdr:cNvPr id="693" name="Text Box 23" hidden="1">
          <a:extLst>
            <a:ext uri="{FF2B5EF4-FFF2-40B4-BE49-F238E27FC236}">
              <a16:creationId xmlns:a16="http://schemas.microsoft.com/office/drawing/2014/main" id="{2E39913A-FD94-41FF-B329-91404612D572}"/>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145768</xdr:rowOff>
    </xdr:from>
    <xdr:to>
      <xdr:col>5</xdr:col>
      <xdr:colOff>105335</xdr:colOff>
      <xdr:row>216</xdr:row>
      <xdr:rowOff>1649</xdr:rowOff>
    </xdr:to>
    <xdr:sp macro="" textlink="">
      <xdr:nvSpPr>
        <xdr:cNvPr id="694" name="Text Box 22" hidden="1">
          <a:extLst>
            <a:ext uri="{FF2B5EF4-FFF2-40B4-BE49-F238E27FC236}">
              <a16:creationId xmlns:a16="http://schemas.microsoft.com/office/drawing/2014/main" id="{8E18AC04-0847-4EBB-B9D8-A5E8406A2C91}"/>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217</xdr:row>
      <xdr:rowOff>20121</xdr:rowOff>
    </xdr:to>
    <xdr:sp macro="" textlink="">
      <xdr:nvSpPr>
        <xdr:cNvPr id="695" name="Text Box 21" hidden="1">
          <a:extLst>
            <a:ext uri="{FF2B5EF4-FFF2-40B4-BE49-F238E27FC236}">
              <a16:creationId xmlns:a16="http://schemas.microsoft.com/office/drawing/2014/main" id="{EB1DF4EC-8F48-4F3F-BBF1-BCDA4311CE38}"/>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105335</xdr:colOff>
      <xdr:row>218</xdr:row>
      <xdr:rowOff>78221</xdr:rowOff>
    </xdr:to>
    <xdr:sp macro="" textlink="">
      <xdr:nvSpPr>
        <xdr:cNvPr id="696" name="Text Box 20" hidden="1">
          <a:extLst>
            <a:ext uri="{FF2B5EF4-FFF2-40B4-BE49-F238E27FC236}">
              <a16:creationId xmlns:a16="http://schemas.microsoft.com/office/drawing/2014/main" id="{A4E3E9F6-5CD4-49B7-BCA1-01ECE5828454}"/>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105335</xdr:colOff>
      <xdr:row>225</xdr:row>
      <xdr:rowOff>20121</xdr:rowOff>
    </xdr:to>
    <xdr:sp macro="" textlink="">
      <xdr:nvSpPr>
        <xdr:cNvPr id="697" name="Text Box 19" hidden="1">
          <a:extLst>
            <a:ext uri="{FF2B5EF4-FFF2-40B4-BE49-F238E27FC236}">
              <a16:creationId xmlns:a16="http://schemas.microsoft.com/office/drawing/2014/main" id="{3FB3F97B-A865-45FE-9A3F-9D0AEB319E0E}"/>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65BC02FF-3A76-4091-B212-6E8E5FDD66B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105335</xdr:colOff>
      <xdr:row>79</xdr:row>
      <xdr:rowOff>180</xdr:rowOff>
    </xdr:to>
    <xdr:sp macro="" textlink="">
      <xdr:nvSpPr>
        <xdr:cNvPr id="699" name="Text Box 17" hidden="1">
          <a:extLst>
            <a:ext uri="{FF2B5EF4-FFF2-40B4-BE49-F238E27FC236}">
              <a16:creationId xmlns:a16="http://schemas.microsoft.com/office/drawing/2014/main" id="{C7F326EC-5BCD-440D-A06C-BB80A42E0CDA}"/>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105335</xdr:colOff>
      <xdr:row>80</xdr:row>
      <xdr:rowOff>88448</xdr:rowOff>
    </xdr:to>
    <xdr:sp macro="" textlink="">
      <xdr:nvSpPr>
        <xdr:cNvPr id="700" name="Text Box 16" hidden="1">
          <a:extLst>
            <a:ext uri="{FF2B5EF4-FFF2-40B4-BE49-F238E27FC236}">
              <a16:creationId xmlns:a16="http://schemas.microsoft.com/office/drawing/2014/main" id="{21A739A3-C755-4DF1-B4ED-F18D22EFF038}"/>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20515</xdr:rowOff>
    </xdr:from>
    <xdr:to>
      <xdr:col>5</xdr:col>
      <xdr:colOff>105335</xdr:colOff>
      <xdr:row>81</xdr:row>
      <xdr:rowOff>452</xdr:rowOff>
    </xdr:to>
    <xdr:sp macro="" textlink="">
      <xdr:nvSpPr>
        <xdr:cNvPr id="701" name="Text Box 15" hidden="1">
          <a:extLst>
            <a:ext uri="{FF2B5EF4-FFF2-40B4-BE49-F238E27FC236}">
              <a16:creationId xmlns:a16="http://schemas.microsoft.com/office/drawing/2014/main" id="{BD5B0AE3-9E4F-41B9-995F-C68947E3B7EC}"/>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25442</xdr:rowOff>
    </xdr:from>
    <xdr:to>
      <xdr:col>5</xdr:col>
      <xdr:colOff>105335</xdr:colOff>
      <xdr:row>83</xdr:row>
      <xdr:rowOff>152197</xdr:rowOff>
    </xdr:to>
    <xdr:sp macro="" textlink="">
      <xdr:nvSpPr>
        <xdr:cNvPr id="702" name="Text Box 14" hidden="1">
          <a:extLst>
            <a:ext uri="{FF2B5EF4-FFF2-40B4-BE49-F238E27FC236}">
              <a16:creationId xmlns:a16="http://schemas.microsoft.com/office/drawing/2014/main" id="{CD04D340-3933-40D1-BF2A-803F2C7362FC}"/>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122799</xdr:rowOff>
    </xdr:from>
    <xdr:to>
      <xdr:col>5</xdr:col>
      <xdr:colOff>105335</xdr:colOff>
      <xdr:row>88</xdr:row>
      <xdr:rowOff>92450</xdr:rowOff>
    </xdr:to>
    <xdr:sp macro="" textlink="">
      <xdr:nvSpPr>
        <xdr:cNvPr id="703" name="Text Box 13" hidden="1">
          <a:extLst>
            <a:ext uri="{FF2B5EF4-FFF2-40B4-BE49-F238E27FC236}">
              <a16:creationId xmlns:a16="http://schemas.microsoft.com/office/drawing/2014/main" id="{8EF60331-5E80-4444-8DFF-1286895A55D5}"/>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31201</xdr:rowOff>
    </xdr:from>
    <xdr:to>
      <xdr:col>5</xdr:col>
      <xdr:colOff>105335</xdr:colOff>
      <xdr:row>100</xdr:row>
      <xdr:rowOff>105103</xdr:rowOff>
    </xdr:to>
    <xdr:sp macro="" textlink="">
      <xdr:nvSpPr>
        <xdr:cNvPr id="704" name="Text Box 12" hidden="1">
          <a:extLst>
            <a:ext uri="{FF2B5EF4-FFF2-40B4-BE49-F238E27FC236}">
              <a16:creationId xmlns:a16="http://schemas.microsoft.com/office/drawing/2014/main" id="{96A8DEF9-2D2F-477E-9C31-99B9F68EF87D}"/>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26685</xdr:rowOff>
    </xdr:from>
    <xdr:to>
      <xdr:col>5</xdr:col>
      <xdr:colOff>105335</xdr:colOff>
      <xdr:row>101</xdr:row>
      <xdr:rowOff>84381</xdr:rowOff>
    </xdr:to>
    <xdr:sp macro="" textlink="">
      <xdr:nvSpPr>
        <xdr:cNvPr id="705" name="Text Box 11" hidden="1">
          <a:extLst>
            <a:ext uri="{FF2B5EF4-FFF2-40B4-BE49-F238E27FC236}">
              <a16:creationId xmlns:a16="http://schemas.microsoft.com/office/drawing/2014/main" id="{C92DCE5E-EDC5-48F4-B3F1-78A1DFADDC9D}"/>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46531</xdr:rowOff>
    </xdr:from>
    <xdr:to>
      <xdr:col>5</xdr:col>
      <xdr:colOff>105335</xdr:colOff>
      <xdr:row>102</xdr:row>
      <xdr:rowOff>116582</xdr:rowOff>
    </xdr:to>
    <xdr:sp macro="" textlink="">
      <xdr:nvSpPr>
        <xdr:cNvPr id="706" name="Text Box 10" hidden="1">
          <a:extLst>
            <a:ext uri="{FF2B5EF4-FFF2-40B4-BE49-F238E27FC236}">
              <a16:creationId xmlns:a16="http://schemas.microsoft.com/office/drawing/2014/main" id="{91B21FCF-BB06-4D8F-A77A-84F2B3E775AF}"/>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105335</xdr:colOff>
      <xdr:row>103</xdr:row>
      <xdr:rowOff>57686</xdr:rowOff>
    </xdr:to>
    <xdr:sp macro="" textlink="">
      <xdr:nvSpPr>
        <xdr:cNvPr id="707" name="Text Box 9" hidden="1">
          <a:extLst>
            <a:ext uri="{FF2B5EF4-FFF2-40B4-BE49-F238E27FC236}">
              <a16:creationId xmlns:a16="http://schemas.microsoft.com/office/drawing/2014/main" id="{F87275C5-BF76-4288-96FA-2BFE6F417562}"/>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105335</xdr:colOff>
      <xdr:row>125</xdr:row>
      <xdr:rowOff>6362</xdr:rowOff>
    </xdr:to>
    <xdr:sp macro="" textlink="">
      <xdr:nvSpPr>
        <xdr:cNvPr id="708" name="Text Box 8" hidden="1">
          <a:extLst>
            <a:ext uri="{FF2B5EF4-FFF2-40B4-BE49-F238E27FC236}">
              <a16:creationId xmlns:a16="http://schemas.microsoft.com/office/drawing/2014/main" id="{71CC99F0-2FBF-449C-827C-5BBE8348C92A}"/>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105335</xdr:colOff>
      <xdr:row>125</xdr:row>
      <xdr:rowOff>6362</xdr:rowOff>
    </xdr:to>
    <xdr:sp macro="" textlink="">
      <xdr:nvSpPr>
        <xdr:cNvPr id="709" name="Text Box 7" hidden="1">
          <a:extLst>
            <a:ext uri="{FF2B5EF4-FFF2-40B4-BE49-F238E27FC236}">
              <a16:creationId xmlns:a16="http://schemas.microsoft.com/office/drawing/2014/main" id="{9C8FD3E1-946F-4629-A022-270260AB12E6}"/>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126749</xdr:rowOff>
    </xdr:from>
    <xdr:to>
      <xdr:col>5</xdr:col>
      <xdr:colOff>105335</xdr:colOff>
      <xdr:row>125</xdr:row>
      <xdr:rowOff>6362</xdr:rowOff>
    </xdr:to>
    <xdr:sp macro="" textlink="">
      <xdr:nvSpPr>
        <xdr:cNvPr id="710" name="Text Box 6" hidden="1">
          <a:extLst>
            <a:ext uri="{FF2B5EF4-FFF2-40B4-BE49-F238E27FC236}">
              <a16:creationId xmlns:a16="http://schemas.microsoft.com/office/drawing/2014/main" id="{B5FC46D0-16DA-47A9-B429-9C68A7D2612C}"/>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105335</xdr:colOff>
      <xdr:row>125</xdr:row>
      <xdr:rowOff>6362</xdr:rowOff>
    </xdr:to>
    <xdr:sp macro="" textlink="">
      <xdr:nvSpPr>
        <xdr:cNvPr id="711" name="Text Box 5" hidden="1">
          <a:extLst>
            <a:ext uri="{FF2B5EF4-FFF2-40B4-BE49-F238E27FC236}">
              <a16:creationId xmlns:a16="http://schemas.microsoft.com/office/drawing/2014/main" id="{D5B013B4-2AA0-4D6A-8B29-5732B7FE9254}"/>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712" name="Text Box 2" hidden="1">
          <a:extLst>
            <a:ext uri="{FF2B5EF4-FFF2-40B4-BE49-F238E27FC236}">
              <a16:creationId xmlns:a16="http://schemas.microsoft.com/office/drawing/2014/main" id="{C11E6430-F87C-450A-A844-A83A1F93BE16}"/>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145</xdr:row>
      <xdr:rowOff>97936</xdr:rowOff>
    </xdr:from>
    <xdr:to>
      <xdr:col>21</xdr:col>
      <xdr:colOff>277541</xdr:colOff>
      <xdr:row>149</xdr:row>
      <xdr:rowOff>141826</xdr:rowOff>
    </xdr:to>
    <xdr:sp macro="" textlink="">
      <xdr:nvSpPr>
        <xdr:cNvPr id="713" name="Text Box 1" hidden="1">
          <a:extLst>
            <a:ext uri="{FF2B5EF4-FFF2-40B4-BE49-F238E27FC236}">
              <a16:creationId xmlns:a16="http://schemas.microsoft.com/office/drawing/2014/main" id="{B57561D5-3363-45AC-9B6B-07E0BA2A225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C9D2D1BA-F3FA-41AD-8D9B-8D021C12AD5B}"/>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A6F658E3-B5B4-42D9-84B4-71AF80BB63AA}"/>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E3056E1-E309-4AD2-9A9B-C05E1A04673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67991</xdr:rowOff>
    </xdr:from>
    <xdr:to>
      <xdr:col>5</xdr:col>
      <xdr:colOff>105335</xdr:colOff>
      <xdr:row>246</xdr:row>
      <xdr:rowOff>67992</xdr:rowOff>
    </xdr:to>
    <xdr:sp macro="" textlink="">
      <xdr:nvSpPr>
        <xdr:cNvPr id="717" name="Text Box 59" hidden="1">
          <a:extLst>
            <a:ext uri="{FF2B5EF4-FFF2-40B4-BE49-F238E27FC236}">
              <a16:creationId xmlns:a16="http://schemas.microsoft.com/office/drawing/2014/main" id="{D494B542-CC63-49CC-8CF3-853BC6915CE8}"/>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105335</xdr:colOff>
      <xdr:row>246</xdr:row>
      <xdr:rowOff>6628</xdr:rowOff>
    </xdr:to>
    <xdr:sp macro="" textlink="">
      <xdr:nvSpPr>
        <xdr:cNvPr id="718" name="Text Box 58" hidden="1">
          <a:extLst>
            <a:ext uri="{FF2B5EF4-FFF2-40B4-BE49-F238E27FC236}">
              <a16:creationId xmlns:a16="http://schemas.microsoft.com/office/drawing/2014/main" id="{F91DF72B-02E9-49E2-AD43-5E50125D330F}"/>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105335</xdr:colOff>
      <xdr:row>247</xdr:row>
      <xdr:rowOff>67991</xdr:rowOff>
    </xdr:to>
    <xdr:sp macro="" textlink="">
      <xdr:nvSpPr>
        <xdr:cNvPr id="719" name="Text Box 57" hidden="1">
          <a:extLst>
            <a:ext uri="{FF2B5EF4-FFF2-40B4-BE49-F238E27FC236}">
              <a16:creationId xmlns:a16="http://schemas.microsoft.com/office/drawing/2014/main" id="{F4CB322B-2127-48E5-AA13-5F2D1EDDB256}"/>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235</xdr:row>
      <xdr:rowOff>6628</xdr:rowOff>
    </xdr:to>
    <xdr:sp macro="" textlink="">
      <xdr:nvSpPr>
        <xdr:cNvPr id="720" name="Text Box 56" hidden="1">
          <a:extLst>
            <a:ext uri="{FF2B5EF4-FFF2-40B4-BE49-F238E27FC236}">
              <a16:creationId xmlns:a16="http://schemas.microsoft.com/office/drawing/2014/main" id="{16512916-0FBA-4CEC-B4CB-056AD7E7CCDA}"/>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105335</xdr:colOff>
      <xdr:row>212</xdr:row>
      <xdr:rowOff>6628</xdr:rowOff>
    </xdr:to>
    <xdr:sp macro="" textlink="">
      <xdr:nvSpPr>
        <xdr:cNvPr id="721" name="Text Box 55" hidden="1">
          <a:extLst>
            <a:ext uri="{FF2B5EF4-FFF2-40B4-BE49-F238E27FC236}">
              <a16:creationId xmlns:a16="http://schemas.microsoft.com/office/drawing/2014/main" id="{EF752813-9DD7-4E97-8A33-B9BF6B889E1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213</xdr:row>
      <xdr:rowOff>45522</xdr:rowOff>
    </xdr:to>
    <xdr:sp macro="" textlink="">
      <xdr:nvSpPr>
        <xdr:cNvPr id="722" name="Text Box 54" hidden="1">
          <a:extLst>
            <a:ext uri="{FF2B5EF4-FFF2-40B4-BE49-F238E27FC236}">
              <a16:creationId xmlns:a16="http://schemas.microsoft.com/office/drawing/2014/main" id="{EBB5436B-43B1-46A1-88A5-0E58418525BB}"/>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105335</xdr:colOff>
      <xdr:row>214</xdr:row>
      <xdr:rowOff>67991</xdr:rowOff>
    </xdr:to>
    <xdr:sp macro="" textlink="">
      <xdr:nvSpPr>
        <xdr:cNvPr id="723" name="Text Box 53" hidden="1">
          <a:extLst>
            <a:ext uri="{FF2B5EF4-FFF2-40B4-BE49-F238E27FC236}">
              <a16:creationId xmlns:a16="http://schemas.microsoft.com/office/drawing/2014/main" id="{DC839BAC-267E-4290-B568-3E3D0370B3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221</xdr:row>
      <xdr:rowOff>45521</xdr:rowOff>
    </xdr:to>
    <xdr:sp macro="" textlink="">
      <xdr:nvSpPr>
        <xdr:cNvPr id="724" name="Text Box 52" hidden="1">
          <a:extLst>
            <a:ext uri="{FF2B5EF4-FFF2-40B4-BE49-F238E27FC236}">
              <a16:creationId xmlns:a16="http://schemas.microsoft.com/office/drawing/2014/main" id="{2016B71E-2E8A-4718-9140-3DA0BD0A454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76</xdr:row>
      <xdr:rowOff>59432</xdr:rowOff>
    </xdr:to>
    <xdr:sp macro="" textlink="">
      <xdr:nvSpPr>
        <xdr:cNvPr id="725" name="Text Box 50" hidden="1">
          <a:extLst>
            <a:ext uri="{FF2B5EF4-FFF2-40B4-BE49-F238E27FC236}">
              <a16:creationId xmlns:a16="http://schemas.microsoft.com/office/drawing/2014/main" id="{0A966A26-1F86-4855-8A07-1E4B837F3314}"/>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103228</xdr:rowOff>
    </xdr:from>
    <xdr:to>
      <xdr:col>5</xdr:col>
      <xdr:colOff>105335</xdr:colOff>
      <xdr:row>77</xdr:row>
      <xdr:rowOff>116215</xdr:rowOff>
    </xdr:to>
    <xdr:sp macro="" textlink="">
      <xdr:nvSpPr>
        <xdr:cNvPr id="726" name="Text Box 49" hidden="1">
          <a:extLst>
            <a:ext uri="{FF2B5EF4-FFF2-40B4-BE49-F238E27FC236}">
              <a16:creationId xmlns:a16="http://schemas.microsoft.com/office/drawing/2014/main" id="{E7CAE6DF-1712-4C7E-AE83-B70D45814952}"/>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105335</xdr:colOff>
      <xdr:row>78</xdr:row>
      <xdr:rowOff>49488</xdr:rowOff>
    </xdr:to>
    <xdr:sp macro="" textlink="">
      <xdr:nvSpPr>
        <xdr:cNvPr id="727" name="Text Box 48" hidden="1">
          <a:extLst>
            <a:ext uri="{FF2B5EF4-FFF2-40B4-BE49-F238E27FC236}">
              <a16:creationId xmlns:a16="http://schemas.microsoft.com/office/drawing/2014/main" id="{73D038B3-A576-4C41-B169-4A2718015072}"/>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7590</xdr:rowOff>
    </xdr:from>
    <xdr:to>
      <xdr:col>5</xdr:col>
      <xdr:colOff>105335</xdr:colOff>
      <xdr:row>80</xdr:row>
      <xdr:rowOff>65672</xdr:rowOff>
    </xdr:to>
    <xdr:sp macro="" textlink="">
      <xdr:nvSpPr>
        <xdr:cNvPr id="728" name="Text Box 47" hidden="1">
          <a:extLst>
            <a:ext uri="{FF2B5EF4-FFF2-40B4-BE49-F238E27FC236}">
              <a16:creationId xmlns:a16="http://schemas.microsoft.com/office/drawing/2014/main" id="{5A922AA3-A478-4D49-9629-E8A306EE0806}"/>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190302</xdr:rowOff>
    </xdr:from>
    <xdr:to>
      <xdr:col>5</xdr:col>
      <xdr:colOff>105335</xdr:colOff>
      <xdr:row>85</xdr:row>
      <xdr:rowOff>95877</xdr:rowOff>
    </xdr:to>
    <xdr:sp macro="" textlink="">
      <xdr:nvSpPr>
        <xdr:cNvPr id="729" name="Text Box 46" hidden="1">
          <a:extLst>
            <a:ext uri="{FF2B5EF4-FFF2-40B4-BE49-F238E27FC236}">
              <a16:creationId xmlns:a16="http://schemas.microsoft.com/office/drawing/2014/main" id="{E1E2D65B-67D1-45E8-8492-FF9E56544FBB}"/>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64268</xdr:rowOff>
    </xdr:from>
    <xdr:to>
      <xdr:col>5</xdr:col>
      <xdr:colOff>105335</xdr:colOff>
      <xdr:row>96</xdr:row>
      <xdr:rowOff>105266</xdr:rowOff>
    </xdr:to>
    <xdr:sp macro="" textlink="">
      <xdr:nvSpPr>
        <xdr:cNvPr id="730" name="Text Box 45" hidden="1">
          <a:extLst>
            <a:ext uri="{FF2B5EF4-FFF2-40B4-BE49-F238E27FC236}">
              <a16:creationId xmlns:a16="http://schemas.microsoft.com/office/drawing/2014/main" id="{21D111BF-DF13-4FE7-8D34-66837F354C80}"/>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25759</xdr:rowOff>
    </xdr:from>
    <xdr:to>
      <xdr:col>5</xdr:col>
      <xdr:colOff>105335</xdr:colOff>
      <xdr:row>97</xdr:row>
      <xdr:rowOff>121936</xdr:rowOff>
    </xdr:to>
    <xdr:sp macro="" textlink="">
      <xdr:nvSpPr>
        <xdr:cNvPr id="731" name="Text Box 44" hidden="1">
          <a:extLst>
            <a:ext uri="{FF2B5EF4-FFF2-40B4-BE49-F238E27FC236}">
              <a16:creationId xmlns:a16="http://schemas.microsoft.com/office/drawing/2014/main" id="{698D4E10-24C0-403C-A70B-8CE1C0FB490A}"/>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105335</xdr:colOff>
      <xdr:row>98</xdr:row>
      <xdr:rowOff>122489</xdr:rowOff>
    </xdr:to>
    <xdr:sp macro="" textlink="">
      <xdr:nvSpPr>
        <xdr:cNvPr id="732" name="Text Box 43" hidden="1">
          <a:extLst>
            <a:ext uri="{FF2B5EF4-FFF2-40B4-BE49-F238E27FC236}">
              <a16:creationId xmlns:a16="http://schemas.microsoft.com/office/drawing/2014/main" id="{28EC7507-5E6A-4CFF-9B81-CB2BBABDF902}"/>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8656</xdr:rowOff>
    </xdr:from>
    <xdr:to>
      <xdr:col>5</xdr:col>
      <xdr:colOff>105335</xdr:colOff>
      <xdr:row>99</xdr:row>
      <xdr:rowOff>121523</xdr:rowOff>
    </xdr:to>
    <xdr:sp macro="" textlink="">
      <xdr:nvSpPr>
        <xdr:cNvPr id="733" name="Text Box 42" hidden="1">
          <a:extLst>
            <a:ext uri="{FF2B5EF4-FFF2-40B4-BE49-F238E27FC236}">
              <a16:creationId xmlns:a16="http://schemas.microsoft.com/office/drawing/2014/main" id="{8583628E-0F25-4485-9878-4D314E0A0E2D}"/>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27658</xdr:rowOff>
    </xdr:from>
    <xdr:to>
      <xdr:col>5</xdr:col>
      <xdr:colOff>105335</xdr:colOff>
      <xdr:row>121</xdr:row>
      <xdr:rowOff>25559</xdr:rowOff>
    </xdr:to>
    <xdr:sp macro="" textlink="">
      <xdr:nvSpPr>
        <xdr:cNvPr id="734" name="Text Box 41" hidden="1">
          <a:extLst>
            <a:ext uri="{FF2B5EF4-FFF2-40B4-BE49-F238E27FC236}">
              <a16:creationId xmlns:a16="http://schemas.microsoft.com/office/drawing/2014/main" id="{96FF8115-2686-4935-954B-A66E73E223DC}"/>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12284</xdr:rowOff>
    </xdr:from>
    <xdr:to>
      <xdr:col>5</xdr:col>
      <xdr:colOff>105335</xdr:colOff>
      <xdr:row>121</xdr:row>
      <xdr:rowOff>25559</xdr:rowOff>
    </xdr:to>
    <xdr:sp macro="" textlink="">
      <xdr:nvSpPr>
        <xdr:cNvPr id="735" name="Text Box 40" hidden="1">
          <a:extLst>
            <a:ext uri="{FF2B5EF4-FFF2-40B4-BE49-F238E27FC236}">
              <a16:creationId xmlns:a16="http://schemas.microsoft.com/office/drawing/2014/main" id="{53745187-1BAD-440D-84A8-19ADF58A1D1E}"/>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105335</xdr:colOff>
      <xdr:row>121</xdr:row>
      <xdr:rowOff>25559</xdr:rowOff>
    </xdr:to>
    <xdr:sp macro="" textlink="">
      <xdr:nvSpPr>
        <xdr:cNvPr id="736" name="Text Box 39" hidden="1">
          <a:extLst>
            <a:ext uri="{FF2B5EF4-FFF2-40B4-BE49-F238E27FC236}">
              <a16:creationId xmlns:a16="http://schemas.microsoft.com/office/drawing/2014/main" id="{3B46C52D-4FA3-401E-B689-39831F755D12}"/>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105335</xdr:colOff>
      <xdr:row>121</xdr:row>
      <xdr:rowOff>25559</xdr:rowOff>
    </xdr:to>
    <xdr:sp macro="" textlink="">
      <xdr:nvSpPr>
        <xdr:cNvPr id="737" name="Text Box 38" hidden="1">
          <a:extLst>
            <a:ext uri="{FF2B5EF4-FFF2-40B4-BE49-F238E27FC236}">
              <a16:creationId xmlns:a16="http://schemas.microsoft.com/office/drawing/2014/main" id="{FCC47972-270A-41C3-9979-45EFB7581603}"/>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22178</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326D8CE7-46E6-4CE2-B750-632CF41539F5}"/>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141</xdr:row>
      <xdr:rowOff>78093</xdr:rowOff>
    </xdr:from>
    <xdr:to>
      <xdr:col>21</xdr:col>
      <xdr:colOff>277541</xdr:colOff>
      <xdr:row>145</xdr:row>
      <xdr:rowOff>107461</xdr:rowOff>
    </xdr:to>
    <xdr:sp macro="" textlink="">
      <xdr:nvSpPr>
        <xdr:cNvPr id="739" name="Text Box 36" hidden="1">
          <a:extLst>
            <a:ext uri="{FF2B5EF4-FFF2-40B4-BE49-F238E27FC236}">
              <a16:creationId xmlns:a16="http://schemas.microsoft.com/office/drawing/2014/main" id="{85D7ADC2-1AFA-4602-B98C-1D2FBCA582BA}"/>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8D51E947-420D-4B7E-A8D7-367DAFD13570}"/>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8623</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C1E82248-2744-4A7F-9E36-1D37639B4804}"/>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066CEE6F-BFC8-4060-9338-65BC78F0ED0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105335</xdr:colOff>
      <xdr:row>223</xdr:row>
      <xdr:rowOff>105848</xdr:rowOff>
    </xdr:to>
    <xdr:sp macro="" textlink="">
      <xdr:nvSpPr>
        <xdr:cNvPr id="743" name="Text Box 85" hidden="1">
          <a:extLst>
            <a:ext uri="{FF2B5EF4-FFF2-40B4-BE49-F238E27FC236}">
              <a16:creationId xmlns:a16="http://schemas.microsoft.com/office/drawing/2014/main" id="{4E9A9AD4-1EE4-4B3A-BA13-46CA9143A75E}"/>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105335</xdr:colOff>
      <xdr:row>223</xdr:row>
      <xdr:rowOff>20916</xdr:rowOff>
    </xdr:to>
    <xdr:sp macro="" textlink="">
      <xdr:nvSpPr>
        <xdr:cNvPr id="744" name="Text Box 84" hidden="1">
          <a:extLst>
            <a:ext uri="{FF2B5EF4-FFF2-40B4-BE49-F238E27FC236}">
              <a16:creationId xmlns:a16="http://schemas.microsoft.com/office/drawing/2014/main" id="{A059932F-DFA1-4C22-9C56-512F05091783}"/>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68784</xdr:rowOff>
    </xdr:from>
    <xdr:to>
      <xdr:col>5</xdr:col>
      <xdr:colOff>105335</xdr:colOff>
      <xdr:row>224</xdr:row>
      <xdr:rowOff>105846</xdr:rowOff>
    </xdr:to>
    <xdr:sp macro="" textlink="">
      <xdr:nvSpPr>
        <xdr:cNvPr id="745" name="Text Box 83" hidden="1">
          <a:extLst>
            <a:ext uri="{FF2B5EF4-FFF2-40B4-BE49-F238E27FC236}">
              <a16:creationId xmlns:a16="http://schemas.microsoft.com/office/drawing/2014/main" id="{F31E6D1D-99BD-4E1D-AF70-8D0FED1DFE4B}"/>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212</xdr:row>
      <xdr:rowOff>20916</xdr:rowOff>
    </xdr:to>
    <xdr:sp macro="" textlink="">
      <xdr:nvSpPr>
        <xdr:cNvPr id="746" name="Text Box 82" hidden="1">
          <a:extLst>
            <a:ext uri="{FF2B5EF4-FFF2-40B4-BE49-F238E27FC236}">
              <a16:creationId xmlns:a16="http://schemas.microsoft.com/office/drawing/2014/main" id="{103B2B03-1AD6-4B80-8E89-B673E6538747}"/>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145767</xdr:rowOff>
    </xdr:from>
    <xdr:to>
      <xdr:col>5</xdr:col>
      <xdr:colOff>105335</xdr:colOff>
      <xdr:row>190</xdr:row>
      <xdr:rowOff>63</xdr:rowOff>
    </xdr:to>
    <xdr:sp macro="" textlink="">
      <xdr:nvSpPr>
        <xdr:cNvPr id="747" name="Text Box 81" hidden="1">
          <a:extLst>
            <a:ext uri="{FF2B5EF4-FFF2-40B4-BE49-F238E27FC236}">
              <a16:creationId xmlns:a16="http://schemas.microsoft.com/office/drawing/2014/main" id="{6F96A204-26D9-45EB-8338-0F0B9AF63AD2}"/>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44729</xdr:rowOff>
    </xdr:from>
    <xdr:to>
      <xdr:col>5</xdr:col>
      <xdr:colOff>105335</xdr:colOff>
      <xdr:row>191</xdr:row>
      <xdr:rowOff>1652</xdr:rowOff>
    </xdr:to>
    <xdr:sp macro="" textlink="">
      <xdr:nvSpPr>
        <xdr:cNvPr id="748" name="Text Box 80" hidden="1">
          <a:extLst>
            <a:ext uri="{FF2B5EF4-FFF2-40B4-BE49-F238E27FC236}">
              <a16:creationId xmlns:a16="http://schemas.microsoft.com/office/drawing/2014/main" id="{78A062EB-CE1E-41F8-BD54-92B785FBD202}"/>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857</xdr:rowOff>
    </xdr:to>
    <xdr:sp macro="" textlink="">
      <xdr:nvSpPr>
        <xdr:cNvPr id="749" name="Text Box 79" hidden="1">
          <a:extLst>
            <a:ext uri="{FF2B5EF4-FFF2-40B4-BE49-F238E27FC236}">
              <a16:creationId xmlns:a16="http://schemas.microsoft.com/office/drawing/2014/main" id="{96025453-18C2-4B95-8008-1518EAFC4261}"/>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198</xdr:row>
      <xdr:rowOff>122516</xdr:rowOff>
    </xdr:to>
    <xdr:sp macro="" textlink="">
      <xdr:nvSpPr>
        <xdr:cNvPr id="750" name="Text Box 78" hidden="1">
          <a:extLst>
            <a:ext uri="{FF2B5EF4-FFF2-40B4-BE49-F238E27FC236}">
              <a16:creationId xmlns:a16="http://schemas.microsoft.com/office/drawing/2014/main" id="{155C2FDC-1ACF-456E-84FF-7B617EA50059}"/>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373203</xdr:rowOff>
    </xdr:to>
    <xdr:sp macro="" textlink="">
      <xdr:nvSpPr>
        <xdr:cNvPr id="751" name="Text Box 77" hidden="1">
          <a:extLst>
            <a:ext uri="{FF2B5EF4-FFF2-40B4-BE49-F238E27FC236}">
              <a16:creationId xmlns:a16="http://schemas.microsoft.com/office/drawing/2014/main" id="{215993E7-FBA0-414E-B507-F8B6A8E82D07}"/>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107531</xdr:rowOff>
    </xdr:to>
    <xdr:sp macro="" textlink="">
      <xdr:nvSpPr>
        <xdr:cNvPr id="752" name="Text Box 76" hidden="1">
          <a:extLst>
            <a:ext uri="{FF2B5EF4-FFF2-40B4-BE49-F238E27FC236}">
              <a16:creationId xmlns:a16="http://schemas.microsoft.com/office/drawing/2014/main" id="{8D30F601-4EA4-423D-BA0E-957A48B7FDB3}"/>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7237</xdr:rowOff>
    </xdr:from>
    <xdr:to>
      <xdr:col>5</xdr:col>
      <xdr:colOff>105335</xdr:colOff>
      <xdr:row>59</xdr:row>
      <xdr:rowOff>76760</xdr:rowOff>
    </xdr:to>
    <xdr:sp macro="" textlink="">
      <xdr:nvSpPr>
        <xdr:cNvPr id="753" name="Text Box 75" hidden="1">
          <a:extLst>
            <a:ext uri="{FF2B5EF4-FFF2-40B4-BE49-F238E27FC236}">
              <a16:creationId xmlns:a16="http://schemas.microsoft.com/office/drawing/2014/main" id="{A03508C1-8D33-426F-BA32-2677F1C3F63E}"/>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392253</xdr:rowOff>
    </xdr:from>
    <xdr:to>
      <xdr:col>5</xdr:col>
      <xdr:colOff>105335</xdr:colOff>
      <xdr:row>61</xdr:row>
      <xdr:rowOff>40315</xdr:rowOff>
    </xdr:to>
    <xdr:sp macro="" textlink="">
      <xdr:nvSpPr>
        <xdr:cNvPr id="754" name="Text Box 74" hidden="1">
          <a:extLst>
            <a:ext uri="{FF2B5EF4-FFF2-40B4-BE49-F238E27FC236}">
              <a16:creationId xmlns:a16="http://schemas.microsoft.com/office/drawing/2014/main" id="{DAF4373E-0AFA-4A5B-93A7-209CC985369E}"/>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202539</xdr:rowOff>
    </xdr:from>
    <xdr:to>
      <xdr:col>5</xdr:col>
      <xdr:colOff>105335</xdr:colOff>
      <xdr:row>64</xdr:row>
      <xdr:rowOff>25894</xdr:rowOff>
    </xdr:to>
    <xdr:sp macro="" textlink="">
      <xdr:nvSpPr>
        <xdr:cNvPr id="755" name="Text Box 73" hidden="1">
          <a:extLst>
            <a:ext uri="{FF2B5EF4-FFF2-40B4-BE49-F238E27FC236}">
              <a16:creationId xmlns:a16="http://schemas.microsoft.com/office/drawing/2014/main" id="{29441C97-BF83-4934-8434-BC5CB8C744A7}"/>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105335</xdr:colOff>
      <xdr:row>75</xdr:row>
      <xdr:rowOff>77611</xdr:rowOff>
    </xdr:to>
    <xdr:sp macro="" textlink="">
      <xdr:nvSpPr>
        <xdr:cNvPr id="756" name="Text Box 72" hidden="1">
          <a:extLst>
            <a:ext uri="{FF2B5EF4-FFF2-40B4-BE49-F238E27FC236}">
              <a16:creationId xmlns:a16="http://schemas.microsoft.com/office/drawing/2014/main" id="{C9665717-50F7-41F5-9570-FEBCCC6E297E}"/>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757" name="Text Box 71" hidden="1">
          <a:extLst>
            <a:ext uri="{FF2B5EF4-FFF2-40B4-BE49-F238E27FC236}">
              <a16:creationId xmlns:a16="http://schemas.microsoft.com/office/drawing/2014/main" id="{A0B9BAED-ED3E-4944-8DB2-526E196DF218}"/>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758" name="Text Box 70" hidden="1">
          <a:extLst>
            <a:ext uri="{FF2B5EF4-FFF2-40B4-BE49-F238E27FC236}">
              <a16:creationId xmlns:a16="http://schemas.microsoft.com/office/drawing/2014/main" id="{2EE33DBF-2A10-4591-B8C6-AFA769089E14}"/>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94382</xdr:rowOff>
    </xdr:to>
    <xdr:sp macro="" textlink="">
      <xdr:nvSpPr>
        <xdr:cNvPr id="759" name="Text Box 69" hidden="1">
          <a:extLst>
            <a:ext uri="{FF2B5EF4-FFF2-40B4-BE49-F238E27FC236}">
              <a16:creationId xmlns:a16="http://schemas.microsoft.com/office/drawing/2014/main" id="{3D602322-6136-4288-A108-85BEBEFEB846}"/>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64778</xdr:rowOff>
    </xdr:from>
    <xdr:to>
      <xdr:col>5</xdr:col>
      <xdr:colOff>105335</xdr:colOff>
      <xdr:row>99</xdr:row>
      <xdr:rowOff>106208</xdr:rowOff>
    </xdr:to>
    <xdr:sp macro="" textlink="">
      <xdr:nvSpPr>
        <xdr:cNvPr id="760" name="Text Box 68" hidden="1">
          <a:extLst>
            <a:ext uri="{FF2B5EF4-FFF2-40B4-BE49-F238E27FC236}">
              <a16:creationId xmlns:a16="http://schemas.microsoft.com/office/drawing/2014/main" id="{1AC6CDBF-6705-4477-B418-C84F21C81C85}"/>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99</xdr:row>
      <xdr:rowOff>106208</xdr:rowOff>
    </xdr:to>
    <xdr:sp macro="" textlink="">
      <xdr:nvSpPr>
        <xdr:cNvPr id="761" name="Text Box 67" hidden="1">
          <a:extLst>
            <a:ext uri="{FF2B5EF4-FFF2-40B4-BE49-F238E27FC236}">
              <a16:creationId xmlns:a16="http://schemas.microsoft.com/office/drawing/2014/main" id="{A134B778-4142-4EF5-8092-E170148A8F6C}"/>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99</xdr:row>
      <xdr:rowOff>106208</xdr:rowOff>
    </xdr:to>
    <xdr:sp macro="" textlink="">
      <xdr:nvSpPr>
        <xdr:cNvPr id="762" name="Text Box 66" hidden="1">
          <a:extLst>
            <a:ext uri="{FF2B5EF4-FFF2-40B4-BE49-F238E27FC236}">
              <a16:creationId xmlns:a16="http://schemas.microsoft.com/office/drawing/2014/main" id="{6A6F116D-A28A-4D35-B4EF-658EE64FA851}"/>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105335</xdr:colOff>
      <xdr:row>99</xdr:row>
      <xdr:rowOff>106208</xdr:rowOff>
    </xdr:to>
    <xdr:sp macro="" textlink="">
      <xdr:nvSpPr>
        <xdr:cNvPr id="763" name="Text Box 65" hidden="1">
          <a:extLst>
            <a:ext uri="{FF2B5EF4-FFF2-40B4-BE49-F238E27FC236}">
              <a16:creationId xmlns:a16="http://schemas.microsoft.com/office/drawing/2014/main" id="{AEACA942-33ED-4332-A9E3-4A913443BA9B}"/>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1330</xdr:rowOff>
    </xdr:from>
    <xdr:to>
      <xdr:col>21</xdr:col>
      <xdr:colOff>277541</xdr:colOff>
      <xdr:row>123</xdr:row>
      <xdr:rowOff>19475</xdr:rowOff>
    </xdr:to>
    <xdr:sp macro="" textlink="">
      <xdr:nvSpPr>
        <xdr:cNvPr id="764" name="Text Box 63" hidden="1">
          <a:extLst>
            <a:ext uri="{FF2B5EF4-FFF2-40B4-BE49-F238E27FC236}">
              <a16:creationId xmlns:a16="http://schemas.microsoft.com/office/drawing/2014/main" id="{E8F28723-DB04-48B4-8204-6CEE7B825B93}"/>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246202</xdr:rowOff>
    </xdr:to>
    <xdr:sp macro="" textlink="">
      <xdr:nvSpPr>
        <xdr:cNvPr id="765" name="Text Box 87" hidden="1">
          <a:extLst>
            <a:ext uri="{FF2B5EF4-FFF2-40B4-BE49-F238E27FC236}">
              <a16:creationId xmlns:a16="http://schemas.microsoft.com/office/drawing/2014/main" id="{D391AD5A-9ABF-421D-B757-D365559FA391}"/>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170220</xdr:rowOff>
    </xdr:from>
    <xdr:to>
      <xdr:col>22</xdr:col>
      <xdr:colOff>448990</xdr:colOff>
      <xdr:row>32</xdr:row>
      <xdr:rowOff>29026</xdr:rowOff>
    </xdr:to>
    <xdr:sp macro="" textlink="">
      <xdr:nvSpPr>
        <xdr:cNvPr id="766" name="Text Box 88" hidden="1">
          <a:extLst>
            <a:ext uri="{FF2B5EF4-FFF2-40B4-BE49-F238E27FC236}">
              <a16:creationId xmlns:a16="http://schemas.microsoft.com/office/drawing/2014/main" id="{7EB5DD9A-A0DF-41AE-8E14-43F5E74F22E1}"/>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123</xdr:row>
      <xdr:rowOff>6631</xdr:rowOff>
    </xdr:from>
    <xdr:to>
      <xdr:col>22</xdr:col>
      <xdr:colOff>448990</xdr:colOff>
      <xdr:row>126</xdr:row>
      <xdr:rowOff>139711</xdr:rowOff>
    </xdr:to>
    <xdr:sp macro="" textlink="">
      <xdr:nvSpPr>
        <xdr:cNvPr id="767" name="Text Box 132" hidden="1">
          <a:extLst>
            <a:ext uri="{FF2B5EF4-FFF2-40B4-BE49-F238E27FC236}">
              <a16:creationId xmlns:a16="http://schemas.microsoft.com/office/drawing/2014/main" id="{B1C71171-729B-4137-88BF-6EC02CB2B079}"/>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D3EFF011-A3F0-499C-8B5E-55CDB5C9028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69" name="Text Box 157" hidden="1">
          <a:extLst>
            <a:ext uri="{FF2B5EF4-FFF2-40B4-BE49-F238E27FC236}">
              <a16:creationId xmlns:a16="http://schemas.microsoft.com/office/drawing/2014/main" id="{973A1248-1CB9-4496-ACAD-8AFA31E49B3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70" name="Text Box 156" hidden="1">
          <a:extLst>
            <a:ext uri="{FF2B5EF4-FFF2-40B4-BE49-F238E27FC236}">
              <a16:creationId xmlns:a16="http://schemas.microsoft.com/office/drawing/2014/main" id="{8D65641B-A745-4625-864F-B771DCD56EF7}"/>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71" name="Text Box 155" hidden="1">
          <a:extLst>
            <a:ext uri="{FF2B5EF4-FFF2-40B4-BE49-F238E27FC236}">
              <a16:creationId xmlns:a16="http://schemas.microsoft.com/office/drawing/2014/main" id="{9CF5B57D-7873-455B-A2F8-3482242D051A}"/>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72" name="Text Box 154" hidden="1">
          <a:extLst>
            <a:ext uri="{FF2B5EF4-FFF2-40B4-BE49-F238E27FC236}">
              <a16:creationId xmlns:a16="http://schemas.microsoft.com/office/drawing/2014/main" id="{E590866E-DAE1-4F1E-89F6-0B0918CB80D7}"/>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73" name="Text Box 153" hidden="1">
          <a:extLst>
            <a:ext uri="{FF2B5EF4-FFF2-40B4-BE49-F238E27FC236}">
              <a16:creationId xmlns:a16="http://schemas.microsoft.com/office/drawing/2014/main" id="{78A7976E-EC0A-4355-AF2A-A23668A84D1D}"/>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774" name="Text Box 152" hidden="1">
          <a:extLst>
            <a:ext uri="{FF2B5EF4-FFF2-40B4-BE49-F238E27FC236}">
              <a16:creationId xmlns:a16="http://schemas.microsoft.com/office/drawing/2014/main" id="{97271918-845C-4885-80D0-C765C1681DB4}"/>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775" name="Text Box 151" hidden="1">
          <a:extLst>
            <a:ext uri="{FF2B5EF4-FFF2-40B4-BE49-F238E27FC236}">
              <a16:creationId xmlns:a16="http://schemas.microsoft.com/office/drawing/2014/main" id="{3035F823-B77B-4C2E-A4EC-692EA5FC7480}"/>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776" name="Text Box 150" hidden="1">
          <a:extLst>
            <a:ext uri="{FF2B5EF4-FFF2-40B4-BE49-F238E27FC236}">
              <a16:creationId xmlns:a16="http://schemas.microsoft.com/office/drawing/2014/main" id="{6E3ABEB3-2559-47CC-B92A-5BB0A40CADE7}"/>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134518</xdr:rowOff>
    </xdr:to>
    <xdr:sp macro="" textlink="">
      <xdr:nvSpPr>
        <xdr:cNvPr id="777" name="Text Box 149" hidden="1">
          <a:extLst>
            <a:ext uri="{FF2B5EF4-FFF2-40B4-BE49-F238E27FC236}">
              <a16:creationId xmlns:a16="http://schemas.microsoft.com/office/drawing/2014/main" id="{AA5975BE-0B0E-4EEA-A4C3-1C635C12AD95}"/>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59</xdr:row>
      <xdr:rowOff>352771</xdr:rowOff>
    </xdr:to>
    <xdr:sp macro="" textlink="">
      <xdr:nvSpPr>
        <xdr:cNvPr id="778" name="Text Box 148" hidden="1">
          <a:extLst>
            <a:ext uri="{FF2B5EF4-FFF2-40B4-BE49-F238E27FC236}">
              <a16:creationId xmlns:a16="http://schemas.microsoft.com/office/drawing/2014/main" id="{9B1676C6-64E6-474F-9F57-1459868DB6BE}"/>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105335</xdr:colOff>
      <xdr:row>60</xdr:row>
      <xdr:rowOff>256979</xdr:rowOff>
    </xdr:to>
    <xdr:sp macro="" textlink="">
      <xdr:nvSpPr>
        <xdr:cNvPr id="779" name="Text Box 147" hidden="1">
          <a:extLst>
            <a:ext uri="{FF2B5EF4-FFF2-40B4-BE49-F238E27FC236}">
              <a16:creationId xmlns:a16="http://schemas.microsoft.com/office/drawing/2014/main" id="{BFFCDBCC-91BF-433E-A267-C37A67997E96}"/>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105335</xdr:colOff>
      <xdr:row>62</xdr:row>
      <xdr:rowOff>150267</xdr:rowOff>
    </xdr:to>
    <xdr:sp macro="" textlink="">
      <xdr:nvSpPr>
        <xdr:cNvPr id="780" name="Text Box 146" hidden="1">
          <a:extLst>
            <a:ext uri="{FF2B5EF4-FFF2-40B4-BE49-F238E27FC236}">
              <a16:creationId xmlns:a16="http://schemas.microsoft.com/office/drawing/2014/main" id="{7B9DE992-F780-4A54-9D04-A2E641B20AE9}"/>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65</xdr:row>
      <xdr:rowOff>58341</xdr:rowOff>
    </xdr:to>
    <xdr:sp macro="" textlink="">
      <xdr:nvSpPr>
        <xdr:cNvPr id="781" name="Text Box 145" hidden="1">
          <a:extLst>
            <a:ext uri="{FF2B5EF4-FFF2-40B4-BE49-F238E27FC236}">
              <a16:creationId xmlns:a16="http://schemas.microsoft.com/office/drawing/2014/main" id="{ED348F04-9262-48A7-9609-A4A8BBE7F22F}"/>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782" name="Text Box 144" hidden="1">
          <a:extLst>
            <a:ext uri="{FF2B5EF4-FFF2-40B4-BE49-F238E27FC236}">
              <a16:creationId xmlns:a16="http://schemas.microsoft.com/office/drawing/2014/main" id="{C67C8FE1-CB58-4919-A765-EB29546AC703}"/>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783" name="Text Box 143" hidden="1">
          <a:extLst>
            <a:ext uri="{FF2B5EF4-FFF2-40B4-BE49-F238E27FC236}">
              <a16:creationId xmlns:a16="http://schemas.microsoft.com/office/drawing/2014/main" id="{E78169CE-2273-4AE4-88E2-C114820EB819}"/>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94382</xdr:rowOff>
    </xdr:to>
    <xdr:sp macro="" textlink="">
      <xdr:nvSpPr>
        <xdr:cNvPr id="784" name="Text Box 142" hidden="1">
          <a:extLst>
            <a:ext uri="{FF2B5EF4-FFF2-40B4-BE49-F238E27FC236}">
              <a16:creationId xmlns:a16="http://schemas.microsoft.com/office/drawing/2014/main" id="{0AD1EDCE-80C0-4531-B9DF-B6BDA7CCDE47}"/>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78</xdr:row>
      <xdr:rowOff>326345</xdr:rowOff>
    </xdr:to>
    <xdr:sp macro="" textlink="">
      <xdr:nvSpPr>
        <xdr:cNvPr id="785" name="Text Box 141" hidden="1">
          <a:extLst>
            <a:ext uri="{FF2B5EF4-FFF2-40B4-BE49-F238E27FC236}">
              <a16:creationId xmlns:a16="http://schemas.microsoft.com/office/drawing/2014/main" id="{C3F86647-FC17-4103-9A07-2DCDD4E3D36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786" name="Text Box 140" hidden="1">
          <a:extLst>
            <a:ext uri="{FF2B5EF4-FFF2-40B4-BE49-F238E27FC236}">
              <a16:creationId xmlns:a16="http://schemas.microsoft.com/office/drawing/2014/main" id="{AFE2D5DA-60FA-479C-AF58-811144DC4EF0}"/>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787" name="Text Box 139" hidden="1">
          <a:extLst>
            <a:ext uri="{FF2B5EF4-FFF2-40B4-BE49-F238E27FC236}">
              <a16:creationId xmlns:a16="http://schemas.microsoft.com/office/drawing/2014/main" id="{BC4F056C-2FE8-4CAD-B412-BBC234AFBAFE}"/>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788" name="Text Box 138" hidden="1">
          <a:extLst>
            <a:ext uri="{FF2B5EF4-FFF2-40B4-BE49-F238E27FC236}">
              <a16:creationId xmlns:a16="http://schemas.microsoft.com/office/drawing/2014/main" id="{A09245CE-2D58-40D0-B790-9B09FF09399B}"/>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789" name="Text Box 137" hidden="1">
          <a:extLst>
            <a:ext uri="{FF2B5EF4-FFF2-40B4-BE49-F238E27FC236}">
              <a16:creationId xmlns:a16="http://schemas.microsoft.com/office/drawing/2014/main" id="{B5777DDB-8568-4612-8212-E28BD037A813}"/>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790" name="Text Box 136" hidden="1">
          <a:extLst>
            <a:ext uri="{FF2B5EF4-FFF2-40B4-BE49-F238E27FC236}">
              <a16:creationId xmlns:a16="http://schemas.microsoft.com/office/drawing/2014/main" id="{116EC888-1950-4701-BA27-A9522E53DB4B}"/>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791" name="Text Box 135" hidden="1">
          <a:extLst>
            <a:ext uri="{FF2B5EF4-FFF2-40B4-BE49-F238E27FC236}">
              <a16:creationId xmlns:a16="http://schemas.microsoft.com/office/drawing/2014/main" id="{13B800D3-DB77-4025-938E-BEA647DB5F24}"/>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792" name="Text Box 134" hidden="1">
          <a:extLst>
            <a:ext uri="{FF2B5EF4-FFF2-40B4-BE49-F238E27FC236}">
              <a16:creationId xmlns:a16="http://schemas.microsoft.com/office/drawing/2014/main" id="{0FAD0D29-144C-40BD-83CC-17B3EE42B7C6}"/>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793" name="Text Box 133" hidden="1">
          <a:extLst>
            <a:ext uri="{FF2B5EF4-FFF2-40B4-BE49-F238E27FC236}">
              <a16:creationId xmlns:a16="http://schemas.microsoft.com/office/drawing/2014/main" id="{FBEA6AB6-FFDA-4FB5-93EF-D967E6B0A085}"/>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7236D99F-44CD-4A54-B134-7D0F5175F0E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95" name="Text Box 51" hidden="1">
          <a:extLst>
            <a:ext uri="{FF2B5EF4-FFF2-40B4-BE49-F238E27FC236}">
              <a16:creationId xmlns:a16="http://schemas.microsoft.com/office/drawing/2014/main" id="{B3AD4C2E-C141-45E0-B4CF-10E5ECAB1FB0}"/>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96" name="Text Box 50" hidden="1">
          <a:extLst>
            <a:ext uri="{FF2B5EF4-FFF2-40B4-BE49-F238E27FC236}">
              <a16:creationId xmlns:a16="http://schemas.microsoft.com/office/drawing/2014/main" id="{27BA7A14-B084-43FC-800D-1578C8153D3E}"/>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97" name="Text Box 49" hidden="1">
          <a:extLst>
            <a:ext uri="{FF2B5EF4-FFF2-40B4-BE49-F238E27FC236}">
              <a16:creationId xmlns:a16="http://schemas.microsoft.com/office/drawing/2014/main" id="{E4162D84-432E-46FB-A619-963026671B8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98" name="Text Box 48" hidden="1">
          <a:extLst>
            <a:ext uri="{FF2B5EF4-FFF2-40B4-BE49-F238E27FC236}">
              <a16:creationId xmlns:a16="http://schemas.microsoft.com/office/drawing/2014/main" id="{67E747C6-41A3-4BF8-86A2-736B041C5E6E}"/>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99" name="Text Box 47" hidden="1">
          <a:extLst>
            <a:ext uri="{FF2B5EF4-FFF2-40B4-BE49-F238E27FC236}">
              <a16:creationId xmlns:a16="http://schemas.microsoft.com/office/drawing/2014/main" id="{2F235699-0FAB-4238-A9AD-5DE2168E3759}"/>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00" name="Text Box 46" hidden="1">
          <a:extLst>
            <a:ext uri="{FF2B5EF4-FFF2-40B4-BE49-F238E27FC236}">
              <a16:creationId xmlns:a16="http://schemas.microsoft.com/office/drawing/2014/main" id="{8BCE5716-72D7-4768-9C7B-7DBBBE0C2895}"/>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01" name="Text Box 45" hidden="1">
          <a:extLst>
            <a:ext uri="{FF2B5EF4-FFF2-40B4-BE49-F238E27FC236}">
              <a16:creationId xmlns:a16="http://schemas.microsoft.com/office/drawing/2014/main" id="{3D3A2DD0-3013-4812-A1A5-0A783B632CEA}"/>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02" name="Text Box 44" hidden="1">
          <a:extLst>
            <a:ext uri="{FF2B5EF4-FFF2-40B4-BE49-F238E27FC236}">
              <a16:creationId xmlns:a16="http://schemas.microsoft.com/office/drawing/2014/main" id="{AD991584-AF69-4CCA-81B4-4C49495A082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134518</xdr:rowOff>
    </xdr:to>
    <xdr:sp macro="" textlink="">
      <xdr:nvSpPr>
        <xdr:cNvPr id="803" name="Text Box 43" hidden="1">
          <a:extLst>
            <a:ext uri="{FF2B5EF4-FFF2-40B4-BE49-F238E27FC236}">
              <a16:creationId xmlns:a16="http://schemas.microsoft.com/office/drawing/2014/main" id="{81762FD1-1B64-48DD-8412-28D0E6FCCDD7}"/>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59</xdr:row>
      <xdr:rowOff>352771</xdr:rowOff>
    </xdr:to>
    <xdr:sp macro="" textlink="">
      <xdr:nvSpPr>
        <xdr:cNvPr id="804" name="Text Box 42" hidden="1">
          <a:extLst>
            <a:ext uri="{FF2B5EF4-FFF2-40B4-BE49-F238E27FC236}">
              <a16:creationId xmlns:a16="http://schemas.microsoft.com/office/drawing/2014/main" id="{992E6D31-2A41-4962-B2DC-CB69AB2318B3}"/>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105335</xdr:colOff>
      <xdr:row>60</xdr:row>
      <xdr:rowOff>256979</xdr:rowOff>
    </xdr:to>
    <xdr:sp macro="" textlink="">
      <xdr:nvSpPr>
        <xdr:cNvPr id="805" name="Text Box 41" hidden="1">
          <a:extLst>
            <a:ext uri="{FF2B5EF4-FFF2-40B4-BE49-F238E27FC236}">
              <a16:creationId xmlns:a16="http://schemas.microsoft.com/office/drawing/2014/main" id="{1D4334A0-A02B-4943-875D-FF7E5569DA1A}"/>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105335</xdr:colOff>
      <xdr:row>62</xdr:row>
      <xdr:rowOff>150267</xdr:rowOff>
    </xdr:to>
    <xdr:sp macro="" textlink="">
      <xdr:nvSpPr>
        <xdr:cNvPr id="806" name="Text Box 40" hidden="1">
          <a:extLst>
            <a:ext uri="{FF2B5EF4-FFF2-40B4-BE49-F238E27FC236}">
              <a16:creationId xmlns:a16="http://schemas.microsoft.com/office/drawing/2014/main" id="{2118167F-978A-4CCE-BBEA-E4D8B514EE4F}"/>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65</xdr:row>
      <xdr:rowOff>58341</xdr:rowOff>
    </xdr:to>
    <xdr:sp macro="" textlink="">
      <xdr:nvSpPr>
        <xdr:cNvPr id="807" name="Text Box 39" hidden="1">
          <a:extLst>
            <a:ext uri="{FF2B5EF4-FFF2-40B4-BE49-F238E27FC236}">
              <a16:creationId xmlns:a16="http://schemas.microsoft.com/office/drawing/2014/main" id="{03454A4B-76EE-4CBB-9F98-810441B14C6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808" name="Text Box 38" hidden="1">
          <a:extLst>
            <a:ext uri="{FF2B5EF4-FFF2-40B4-BE49-F238E27FC236}">
              <a16:creationId xmlns:a16="http://schemas.microsoft.com/office/drawing/2014/main" id="{C0AB445C-684D-4DB3-97E5-AE14CD11C790}"/>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809" name="Text Box 37" hidden="1">
          <a:extLst>
            <a:ext uri="{FF2B5EF4-FFF2-40B4-BE49-F238E27FC236}">
              <a16:creationId xmlns:a16="http://schemas.microsoft.com/office/drawing/2014/main" id="{764A6E65-4105-4940-9170-F2732FABB093}"/>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94382</xdr:rowOff>
    </xdr:to>
    <xdr:sp macro="" textlink="">
      <xdr:nvSpPr>
        <xdr:cNvPr id="810" name="Text Box 36" hidden="1">
          <a:extLst>
            <a:ext uri="{FF2B5EF4-FFF2-40B4-BE49-F238E27FC236}">
              <a16:creationId xmlns:a16="http://schemas.microsoft.com/office/drawing/2014/main" id="{B543961D-85B3-4FED-88D7-C09C3874AD65}"/>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78</xdr:row>
      <xdr:rowOff>326345</xdr:rowOff>
    </xdr:to>
    <xdr:sp macro="" textlink="">
      <xdr:nvSpPr>
        <xdr:cNvPr id="811" name="Text Box 35" hidden="1">
          <a:extLst>
            <a:ext uri="{FF2B5EF4-FFF2-40B4-BE49-F238E27FC236}">
              <a16:creationId xmlns:a16="http://schemas.microsoft.com/office/drawing/2014/main" id="{C57BFB8F-6E28-4EA8-A4BA-0F3CF4FF3FE3}"/>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812" name="Text Box 34" hidden="1">
          <a:extLst>
            <a:ext uri="{FF2B5EF4-FFF2-40B4-BE49-F238E27FC236}">
              <a16:creationId xmlns:a16="http://schemas.microsoft.com/office/drawing/2014/main" id="{DF707BFB-39DD-405F-AC79-1B2FE68FB18B}"/>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813" name="Text Box 33" hidden="1">
          <a:extLst>
            <a:ext uri="{FF2B5EF4-FFF2-40B4-BE49-F238E27FC236}">
              <a16:creationId xmlns:a16="http://schemas.microsoft.com/office/drawing/2014/main" id="{8DB918DC-6171-4AB9-9480-C03297EDA5FF}"/>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14" name="Text Box 32" hidden="1">
          <a:extLst>
            <a:ext uri="{FF2B5EF4-FFF2-40B4-BE49-F238E27FC236}">
              <a16:creationId xmlns:a16="http://schemas.microsoft.com/office/drawing/2014/main" id="{C176584B-0D88-44C8-8C4A-AD2E4B532E91}"/>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15" name="Text Box 31" hidden="1">
          <a:extLst>
            <a:ext uri="{FF2B5EF4-FFF2-40B4-BE49-F238E27FC236}">
              <a16:creationId xmlns:a16="http://schemas.microsoft.com/office/drawing/2014/main" id="{19AA2441-7B89-4991-A833-2681CD40BB9C}"/>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16" name="Text Box 30" hidden="1">
          <a:extLst>
            <a:ext uri="{FF2B5EF4-FFF2-40B4-BE49-F238E27FC236}">
              <a16:creationId xmlns:a16="http://schemas.microsoft.com/office/drawing/2014/main" id="{D65B5F88-835E-4712-A6E6-2EC347488CBD}"/>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17" name="Text Box 29" hidden="1">
          <a:extLst>
            <a:ext uri="{FF2B5EF4-FFF2-40B4-BE49-F238E27FC236}">
              <a16:creationId xmlns:a16="http://schemas.microsoft.com/office/drawing/2014/main" id="{59313C21-EEC3-4926-B6B0-EABEA0EB292E}"/>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818" name="Text Box 28" hidden="1">
          <a:extLst>
            <a:ext uri="{FF2B5EF4-FFF2-40B4-BE49-F238E27FC236}">
              <a16:creationId xmlns:a16="http://schemas.microsoft.com/office/drawing/2014/main" id="{EB6F40AE-8179-4A35-BB29-8FEF5A9EFD75}"/>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19" name="Text Box 27" hidden="1">
          <a:extLst>
            <a:ext uri="{FF2B5EF4-FFF2-40B4-BE49-F238E27FC236}">
              <a16:creationId xmlns:a16="http://schemas.microsoft.com/office/drawing/2014/main" id="{52068A7F-6C59-4DA7-9ECE-C71F064BBF0D}"/>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1942E1BF-D8D5-4BD0-8B7F-A729F8F4AAF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821" name="Text Box 25" hidden="1">
          <a:extLst>
            <a:ext uri="{FF2B5EF4-FFF2-40B4-BE49-F238E27FC236}">
              <a16:creationId xmlns:a16="http://schemas.microsoft.com/office/drawing/2014/main" id="{189F14A1-DCCB-4659-9BA7-54CE50647CC4}"/>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822" name="Text Box 24" hidden="1">
          <a:extLst>
            <a:ext uri="{FF2B5EF4-FFF2-40B4-BE49-F238E27FC236}">
              <a16:creationId xmlns:a16="http://schemas.microsoft.com/office/drawing/2014/main" id="{9D304A4E-3A5B-4128-ACF8-C4DCC9E9EB76}"/>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823" name="Text Box 23" hidden="1">
          <a:extLst>
            <a:ext uri="{FF2B5EF4-FFF2-40B4-BE49-F238E27FC236}">
              <a16:creationId xmlns:a16="http://schemas.microsoft.com/office/drawing/2014/main" id="{7DBECAB3-E7E3-4BE6-B6AD-FE9DC95343F5}"/>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824" name="Text Box 22" hidden="1">
          <a:extLst>
            <a:ext uri="{FF2B5EF4-FFF2-40B4-BE49-F238E27FC236}">
              <a16:creationId xmlns:a16="http://schemas.microsoft.com/office/drawing/2014/main" id="{66FA02EC-478E-4D44-956D-47754276E9B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825" name="Text Box 21" hidden="1">
          <a:extLst>
            <a:ext uri="{FF2B5EF4-FFF2-40B4-BE49-F238E27FC236}">
              <a16:creationId xmlns:a16="http://schemas.microsoft.com/office/drawing/2014/main" id="{CD4AB69F-EC0E-4F2D-999E-E8451FB15B79}"/>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26" name="Text Box 20" hidden="1">
          <a:extLst>
            <a:ext uri="{FF2B5EF4-FFF2-40B4-BE49-F238E27FC236}">
              <a16:creationId xmlns:a16="http://schemas.microsoft.com/office/drawing/2014/main" id="{1C65A3F6-40E9-4D53-912B-D15087906B69}"/>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27" name="Text Box 19" hidden="1">
          <a:extLst>
            <a:ext uri="{FF2B5EF4-FFF2-40B4-BE49-F238E27FC236}">
              <a16:creationId xmlns:a16="http://schemas.microsoft.com/office/drawing/2014/main" id="{998BDB79-2455-49D5-AE9F-F7BF3FC0E9F6}"/>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28" name="Text Box 18" hidden="1">
          <a:extLst>
            <a:ext uri="{FF2B5EF4-FFF2-40B4-BE49-F238E27FC236}">
              <a16:creationId xmlns:a16="http://schemas.microsoft.com/office/drawing/2014/main" id="{A98282D3-5C6D-4352-A321-61638F2182F6}"/>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134518</xdr:rowOff>
    </xdr:to>
    <xdr:sp macro="" textlink="">
      <xdr:nvSpPr>
        <xdr:cNvPr id="829" name="Text Box 17" hidden="1">
          <a:extLst>
            <a:ext uri="{FF2B5EF4-FFF2-40B4-BE49-F238E27FC236}">
              <a16:creationId xmlns:a16="http://schemas.microsoft.com/office/drawing/2014/main" id="{9DE66662-FBB8-40D3-A6E9-BC0DBD1E5586}"/>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59</xdr:row>
      <xdr:rowOff>352771</xdr:rowOff>
    </xdr:to>
    <xdr:sp macro="" textlink="">
      <xdr:nvSpPr>
        <xdr:cNvPr id="830" name="Text Box 16" hidden="1">
          <a:extLst>
            <a:ext uri="{FF2B5EF4-FFF2-40B4-BE49-F238E27FC236}">
              <a16:creationId xmlns:a16="http://schemas.microsoft.com/office/drawing/2014/main" id="{6AC803CB-9563-4220-9975-A28955386174}"/>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105335</xdr:colOff>
      <xdr:row>60</xdr:row>
      <xdr:rowOff>256979</xdr:rowOff>
    </xdr:to>
    <xdr:sp macro="" textlink="">
      <xdr:nvSpPr>
        <xdr:cNvPr id="831" name="Text Box 15" hidden="1">
          <a:extLst>
            <a:ext uri="{FF2B5EF4-FFF2-40B4-BE49-F238E27FC236}">
              <a16:creationId xmlns:a16="http://schemas.microsoft.com/office/drawing/2014/main" id="{E8020239-2BE6-4CA7-BB82-E776B006333B}"/>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105335</xdr:colOff>
      <xdr:row>62</xdr:row>
      <xdr:rowOff>150267</xdr:rowOff>
    </xdr:to>
    <xdr:sp macro="" textlink="">
      <xdr:nvSpPr>
        <xdr:cNvPr id="832" name="Text Box 14" hidden="1">
          <a:extLst>
            <a:ext uri="{FF2B5EF4-FFF2-40B4-BE49-F238E27FC236}">
              <a16:creationId xmlns:a16="http://schemas.microsoft.com/office/drawing/2014/main" id="{296BE6FC-954B-4230-8DDF-8272A7EC9C62}"/>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65</xdr:row>
      <xdr:rowOff>58341</xdr:rowOff>
    </xdr:to>
    <xdr:sp macro="" textlink="">
      <xdr:nvSpPr>
        <xdr:cNvPr id="833" name="Text Box 13" hidden="1">
          <a:extLst>
            <a:ext uri="{FF2B5EF4-FFF2-40B4-BE49-F238E27FC236}">
              <a16:creationId xmlns:a16="http://schemas.microsoft.com/office/drawing/2014/main" id="{FCA11078-3FF5-4FE6-A8A7-7F1510FF0984}"/>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105335</xdr:colOff>
      <xdr:row>76</xdr:row>
      <xdr:rowOff>83861</xdr:rowOff>
    </xdr:to>
    <xdr:sp macro="" textlink="">
      <xdr:nvSpPr>
        <xdr:cNvPr id="834" name="Text Box 12" hidden="1">
          <a:extLst>
            <a:ext uri="{FF2B5EF4-FFF2-40B4-BE49-F238E27FC236}">
              <a16:creationId xmlns:a16="http://schemas.microsoft.com/office/drawing/2014/main" id="{98A108CB-31C3-45D7-B0B8-A07AD68C8670}"/>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115421</xdr:rowOff>
    </xdr:to>
    <xdr:sp macro="" textlink="">
      <xdr:nvSpPr>
        <xdr:cNvPr id="835" name="Text Box 11" hidden="1">
          <a:extLst>
            <a:ext uri="{FF2B5EF4-FFF2-40B4-BE49-F238E27FC236}">
              <a16:creationId xmlns:a16="http://schemas.microsoft.com/office/drawing/2014/main" id="{DB860552-55C7-4DDF-A5AD-F6A10358012F}"/>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94382</xdr:rowOff>
    </xdr:to>
    <xdr:sp macro="" textlink="">
      <xdr:nvSpPr>
        <xdr:cNvPr id="836" name="Text Box 10" hidden="1">
          <a:extLst>
            <a:ext uri="{FF2B5EF4-FFF2-40B4-BE49-F238E27FC236}">
              <a16:creationId xmlns:a16="http://schemas.microsoft.com/office/drawing/2014/main" id="{98F0BABA-9571-4D7E-AD4B-2555429D3C0B}"/>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105335</xdr:colOff>
      <xdr:row>78</xdr:row>
      <xdr:rowOff>326345</xdr:rowOff>
    </xdr:to>
    <xdr:sp macro="" textlink="">
      <xdr:nvSpPr>
        <xdr:cNvPr id="837" name="Text Box 9" hidden="1">
          <a:extLst>
            <a:ext uri="{FF2B5EF4-FFF2-40B4-BE49-F238E27FC236}">
              <a16:creationId xmlns:a16="http://schemas.microsoft.com/office/drawing/2014/main" id="{AD70EA4D-D0AA-4DF1-AFD6-E30A99D3520D}"/>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105335</xdr:colOff>
      <xdr:row>100</xdr:row>
      <xdr:rowOff>83438</xdr:rowOff>
    </xdr:to>
    <xdr:sp macro="" textlink="">
      <xdr:nvSpPr>
        <xdr:cNvPr id="838" name="Text Box 8" hidden="1">
          <a:extLst>
            <a:ext uri="{FF2B5EF4-FFF2-40B4-BE49-F238E27FC236}">
              <a16:creationId xmlns:a16="http://schemas.microsoft.com/office/drawing/2014/main" id="{EDBD22C9-5CAA-4DD1-9F3E-98C931504C05}"/>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105335</xdr:colOff>
      <xdr:row>100</xdr:row>
      <xdr:rowOff>83438</xdr:rowOff>
    </xdr:to>
    <xdr:sp macro="" textlink="">
      <xdr:nvSpPr>
        <xdr:cNvPr id="839" name="Text Box 7" hidden="1">
          <a:extLst>
            <a:ext uri="{FF2B5EF4-FFF2-40B4-BE49-F238E27FC236}">
              <a16:creationId xmlns:a16="http://schemas.microsoft.com/office/drawing/2014/main" id="{3177D395-ECD7-4987-86AF-22D23E8B76C9}"/>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40" name="Text Box 6" hidden="1">
          <a:extLst>
            <a:ext uri="{FF2B5EF4-FFF2-40B4-BE49-F238E27FC236}">
              <a16:creationId xmlns:a16="http://schemas.microsoft.com/office/drawing/2014/main" id="{E847FEBA-CC08-4CF6-B916-BB68A3642505}"/>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41" name="Text Box 5" hidden="1">
          <a:extLst>
            <a:ext uri="{FF2B5EF4-FFF2-40B4-BE49-F238E27FC236}">
              <a16:creationId xmlns:a16="http://schemas.microsoft.com/office/drawing/2014/main" id="{AA54B82D-47B9-4C92-B17C-8478640E6752}"/>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42" name="Text Box 4" hidden="1">
          <a:extLst>
            <a:ext uri="{FF2B5EF4-FFF2-40B4-BE49-F238E27FC236}">
              <a16:creationId xmlns:a16="http://schemas.microsoft.com/office/drawing/2014/main" id="{70E3BC51-61C3-4399-A500-513F4CFD12E6}"/>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43" name="Text Box 3" hidden="1">
          <a:extLst>
            <a:ext uri="{FF2B5EF4-FFF2-40B4-BE49-F238E27FC236}">
              <a16:creationId xmlns:a16="http://schemas.microsoft.com/office/drawing/2014/main" id="{51AE7565-6123-4150-BD54-A02DE3DDB4DA}"/>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27673</xdr:rowOff>
    </xdr:to>
    <xdr:sp macro="" textlink="">
      <xdr:nvSpPr>
        <xdr:cNvPr id="844" name="Text Box 2" hidden="1">
          <a:extLst>
            <a:ext uri="{FF2B5EF4-FFF2-40B4-BE49-F238E27FC236}">
              <a16:creationId xmlns:a16="http://schemas.microsoft.com/office/drawing/2014/main" id="{F2FFB1D1-2294-47FD-A828-1D9F4C5B6107}"/>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45" name="Text Box 1" hidden="1">
          <a:extLst>
            <a:ext uri="{FF2B5EF4-FFF2-40B4-BE49-F238E27FC236}">
              <a16:creationId xmlns:a16="http://schemas.microsoft.com/office/drawing/2014/main" id="{656AA5F2-7DE9-4894-B0DE-0DEC79FF4700}"/>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DEAF398F-8DE6-480A-A420-CE52B40524B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47" name="Text Box 77" hidden="1">
          <a:extLst>
            <a:ext uri="{FF2B5EF4-FFF2-40B4-BE49-F238E27FC236}">
              <a16:creationId xmlns:a16="http://schemas.microsoft.com/office/drawing/2014/main" id="{4BB45D20-27AA-4064-8B5C-18EFBBDBB1C5}"/>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48" name="Text Box 76" hidden="1">
          <a:extLst>
            <a:ext uri="{FF2B5EF4-FFF2-40B4-BE49-F238E27FC236}">
              <a16:creationId xmlns:a16="http://schemas.microsoft.com/office/drawing/2014/main" id="{799F2218-5D24-4DCF-A4C2-B854B01DD02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49" name="Text Box 75" hidden="1">
          <a:extLst>
            <a:ext uri="{FF2B5EF4-FFF2-40B4-BE49-F238E27FC236}">
              <a16:creationId xmlns:a16="http://schemas.microsoft.com/office/drawing/2014/main" id="{970AD54C-C18D-479B-91B0-58E33C193B2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50" name="Text Box 74" hidden="1">
          <a:extLst>
            <a:ext uri="{FF2B5EF4-FFF2-40B4-BE49-F238E27FC236}">
              <a16:creationId xmlns:a16="http://schemas.microsoft.com/office/drawing/2014/main" id="{7D1DF084-1DAA-4769-BA1E-3E363A9A36E5}"/>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85621</xdr:rowOff>
    </xdr:to>
    <xdr:sp macro="" textlink="">
      <xdr:nvSpPr>
        <xdr:cNvPr id="851" name="Text Box 73" hidden="1">
          <a:extLst>
            <a:ext uri="{FF2B5EF4-FFF2-40B4-BE49-F238E27FC236}">
              <a16:creationId xmlns:a16="http://schemas.microsoft.com/office/drawing/2014/main" id="{D3FA1FC5-3C12-45AB-8AD8-5B4B0EBEBCE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52" name="Text Box 72" hidden="1">
          <a:extLst>
            <a:ext uri="{FF2B5EF4-FFF2-40B4-BE49-F238E27FC236}">
              <a16:creationId xmlns:a16="http://schemas.microsoft.com/office/drawing/2014/main" id="{0302CC3F-7B36-4542-91C0-45EF49231F4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53" name="Text Box 71" hidden="1">
          <a:extLst>
            <a:ext uri="{FF2B5EF4-FFF2-40B4-BE49-F238E27FC236}">
              <a16:creationId xmlns:a16="http://schemas.microsoft.com/office/drawing/2014/main" id="{29E4F436-CD0F-4AE8-B4FF-96CF48C44AB1}"/>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54" name="Text Box 70" hidden="1">
          <a:extLst>
            <a:ext uri="{FF2B5EF4-FFF2-40B4-BE49-F238E27FC236}">
              <a16:creationId xmlns:a16="http://schemas.microsoft.com/office/drawing/2014/main" id="{A3DD06FD-AE17-4DD0-A057-403959194407}"/>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58</xdr:row>
      <xdr:rowOff>192307</xdr:rowOff>
    </xdr:to>
    <xdr:sp macro="" textlink="">
      <xdr:nvSpPr>
        <xdr:cNvPr id="855" name="Text Box 69" hidden="1">
          <a:extLst>
            <a:ext uri="{FF2B5EF4-FFF2-40B4-BE49-F238E27FC236}">
              <a16:creationId xmlns:a16="http://schemas.microsoft.com/office/drawing/2014/main" id="{90E28CC5-74F2-4859-BC81-409210718B99}"/>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66</xdr:row>
      <xdr:rowOff>122551</xdr:rowOff>
    </xdr:to>
    <xdr:sp macro="" textlink="">
      <xdr:nvSpPr>
        <xdr:cNvPr id="856" name="Text Box 68" hidden="1">
          <a:extLst>
            <a:ext uri="{FF2B5EF4-FFF2-40B4-BE49-F238E27FC236}">
              <a16:creationId xmlns:a16="http://schemas.microsoft.com/office/drawing/2014/main" id="{06E80CE4-3F90-492E-9E05-6AA688ACFA3D}"/>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70</xdr:row>
      <xdr:rowOff>54560</xdr:rowOff>
    </xdr:to>
    <xdr:sp macro="" textlink="">
      <xdr:nvSpPr>
        <xdr:cNvPr id="857" name="Text Box 67" hidden="1">
          <a:extLst>
            <a:ext uri="{FF2B5EF4-FFF2-40B4-BE49-F238E27FC236}">
              <a16:creationId xmlns:a16="http://schemas.microsoft.com/office/drawing/2014/main" id="{8CFA4AF7-0829-48BC-BD37-A45D056AB924}"/>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70</xdr:row>
      <xdr:rowOff>73610</xdr:rowOff>
    </xdr:to>
    <xdr:sp macro="" textlink="">
      <xdr:nvSpPr>
        <xdr:cNvPr id="858" name="Text Box 66" hidden="1">
          <a:extLst>
            <a:ext uri="{FF2B5EF4-FFF2-40B4-BE49-F238E27FC236}">
              <a16:creationId xmlns:a16="http://schemas.microsoft.com/office/drawing/2014/main" id="{74F2F405-9FB6-4038-8267-9D43B57578ED}"/>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105335</xdr:colOff>
      <xdr:row>70</xdr:row>
      <xdr:rowOff>57735</xdr:rowOff>
    </xdr:to>
    <xdr:sp macro="" textlink="">
      <xdr:nvSpPr>
        <xdr:cNvPr id="859" name="Text Box 65" hidden="1">
          <a:extLst>
            <a:ext uri="{FF2B5EF4-FFF2-40B4-BE49-F238E27FC236}">
              <a16:creationId xmlns:a16="http://schemas.microsoft.com/office/drawing/2014/main" id="{5072C11C-5C73-45F0-B968-62FAB02CF878}"/>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860" name="Text Box 64" hidden="1">
          <a:extLst>
            <a:ext uri="{FF2B5EF4-FFF2-40B4-BE49-F238E27FC236}">
              <a16:creationId xmlns:a16="http://schemas.microsoft.com/office/drawing/2014/main" id="{F263E60F-FEB6-44F1-AD54-F9E11EB34E23}"/>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19523</xdr:rowOff>
    </xdr:to>
    <xdr:sp macro="" textlink="">
      <xdr:nvSpPr>
        <xdr:cNvPr id="861" name="Text Box 63" hidden="1">
          <a:extLst>
            <a:ext uri="{FF2B5EF4-FFF2-40B4-BE49-F238E27FC236}">
              <a16:creationId xmlns:a16="http://schemas.microsoft.com/office/drawing/2014/main" id="{57B42A43-85F0-4DDC-B37D-15623610EAC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105335</xdr:colOff>
      <xdr:row>83</xdr:row>
      <xdr:rowOff>85656</xdr:rowOff>
    </xdr:to>
    <xdr:sp macro="" textlink="">
      <xdr:nvSpPr>
        <xdr:cNvPr id="862" name="Text Box 62" hidden="1">
          <a:extLst>
            <a:ext uri="{FF2B5EF4-FFF2-40B4-BE49-F238E27FC236}">
              <a16:creationId xmlns:a16="http://schemas.microsoft.com/office/drawing/2014/main" id="{32474654-5CDE-4F40-95FE-03F67E13F411}"/>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105335</xdr:colOff>
      <xdr:row>84</xdr:row>
      <xdr:rowOff>102750</xdr:rowOff>
    </xdr:to>
    <xdr:sp macro="" textlink="">
      <xdr:nvSpPr>
        <xdr:cNvPr id="863" name="Text Box 61" hidden="1">
          <a:extLst>
            <a:ext uri="{FF2B5EF4-FFF2-40B4-BE49-F238E27FC236}">
              <a16:creationId xmlns:a16="http://schemas.microsoft.com/office/drawing/2014/main" id="{627058CE-6BBA-4BDF-99B5-6CBE1FCB12CC}"/>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864" name="Text Box 60" hidden="1">
          <a:extLst>
            <a:ext uri="{FF2B5EF4-FFF2-40B4-BE49-F238E27FC236}">
              <a16:creationId xmlns:a16="http://schemas.microsoft.com/office/drawing/2014/main" id="{1B4B8E1B-221D-4762-8A12-98D16C7E3DC0}"/>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187935</xdr:rowOff>
    </xdr:to>
    <xdr:sp macro="" textlink="">
      <xdr:nvSpPr>
        <xdr:cNvPr id="865" name="Text Box 59" hidden="1">
          <a:extLst>
            <a:ext uri="{FF2B5EF4-FFF2-40B4-BE49-F238E27FC236}">
              <a16:creationId xmlns:a16="http://schemas.microsoft.com/office/drawing/2014/main" id="{880C08EA-0BCD-4B26-B196-995852092F8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145785</xdr:rowOff>
    </xdr:to>
    <xdr:sp macro="" textlink="">
      <xdr:nvSpPr>
        <xdr:cNvPr id="866" name="Text Box 58" hidden="1">
          <a:extLst>
            <a:ext uri="{FF2B5EF4-FFF2-40B4-BE49-F238E27FC236}">
              <a16:creationId xmlns:a16="http://schemas.microsoft.com/office/drawing/2014/main" id="{110F2213-69B6-478C-B1F0-29F6F9D4AA66}"/>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145785</xdr:rowOff>
    </xdr:to>
    <xdr:sp macro="" textlink="">
      <xdr:nvSpPr>
        <xdr:cNvPr id="867" name="Text Box 57" hidden="1">
          <a:extLst>
            <a:ext uri="{FF2B5EF4-FFF2-40B4-BE49-F238E27FC236}">
              <a16:creationId xmlns:a16="http://schemas.microsoft.com/office/drawing/2014/main" id="{F61D60A1-DE96-4C27-B45C-EB078133B5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18826</xdr:rowOff>
    </xdr:to>
    <xdr:sp macro="" textlink="">
      <xdr:nvSpPr>
        <xdr:cNvPr id="868" name="Text Box 56" hidden="1">
          <a:extLst>
            <a:ext uri="{FF2B5EF4-FFF2-40B4-BE49-F238E27FC236}">
              <a16:creationId xmlns:a16="http://schemas.microsoft.com/office/drawing/2014/main" id="{54F128AC-DAD9-4E74-8103-FD74B0F6EE24}"/>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69" name="Text Box 55" hidden="1">
          <a:extLst>
            <a:ext uri="{FF2B5EF4-FFF2-40B4-BE49-F238E27FC236}">
              <a16:creationId xmlns:a16="http://schemas.microsoft.com/office/drawing/2014/main" id="{A53B0554-4E5F-4A83-B950-5DB38C8FFEB0}"/>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870" name="Text Box 54" hidden="1">
          <a:extLst>
            <a:ext uri="{FF2B5EF4-FFF2-40B4-BE49-F238E27FC236}">
              <a16:creationId xmlns:a16="http://schemas.microsoft.com/office/drawing/2014/main" id="{8EC6E163-35AF-4D5F-9E88-835589862012}"/>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871" name="Text Box 53" hidden="1">
          <a:extLst>
            <a:ext uri="{FF2B5EF4-FFF2-40B4-BE49-F238E27FC236}">
              <a16:creationId xmlns:a16="http://schemas.microsoft.com/office/drawing/2014/main" id="{517E12D9-D361-4A26-B652-E176257EEE8F}"/>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A9099E6B-4927-46FE-9C87-640683C49020}"/>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23</xdr:row>
      <xdr:rowOff>316846</xdr:rowOff>
    </xdr:to>
    <xdr:sp macro="" textlink="">
      <xdr:nvSpPr>
        <xdr:cNvPr id="873" name="Text Box 83" hidden="1">
          <a:extLst>
            <a:ext uri="{FF2B5EF4-FFF2-40B4-BE49-F238E27FC236}">
              <a16:creationId xmlns:a16="http://schemas.microsoft.com/office/drawing/2014/main" id="{2397CD83-B2A6-47FD-B484-2598EE886633}"/>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874" name="Text Box 84" hidden="1">
          <a:extLst>
            <a:ext uri="{FF2B5EF4-FFF2-40B4-BE49-F238E27FC236}">
              <a16:creationId xmlns:a16="http://schemas.microsoft.com/office/drawing/2014/main" id="{C48B70ED-1EF2-4EF1-B147-4A55DA078537}"/>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486297</xdr:colOff>
      <xdr:row>133</xdr:row>
      <xdr:rowOff>85998</xdr:rowOff>
    </xdr:to>
    <xdr:sp macro="" textlink="">
      <xdr:nvSpPr>
        <xdr:cNvPr id="875" name="Text Box 85" hidden="1">
          <a:extLst>
            <a:ext uri="{FF2B5EF4-FFF2-40B4-BE49-F238E27FC236}">
              <a16:creationId xmlns:a16="http://schemas.microsoft.com/office/drawing/2014/main" id="{8482AA70-5735-40D4-82D0-A03C72A3DD01}"/>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363D2BB2-5520-4B03-B03D-617986379E6C}"/>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77" name="Text Box 114" hidden="1">
          <a:extLst>
            <a:ext uri="{FF2B5EF4-FFF2-40B4-BE49-F238E27FC236}">
              <a16:creationId xmlns:a16="http://schemas.microsoft.com/office/drawing/2014/main" id="{B02CD968-C258-4FC5-A484-FAC2ADF7120B}"/>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78" name="Text Box 113" hidden="1">
          <a:extLst>
            <a:ext uri="{FF2B5EF4-FFF2-40B4-BE49-F238E27FC236}">
              <a16:creationId xmlns:a16="http://schemas.microsoft.com/office/drawing/2014/main" id="{1B7A8E86-4C28-4EAA-9910-CB821E7D4CA1}"/>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79" name="Text Box 112" hidden="1">
          <a:extLst>
            <a:ext uri="{FF2B5EF4-FFF2-40B4-BE49-F238E27FC236}">
              <a16:creationId xmlns:a16="http://schemas.microsoft.com/office/drawing/2014/main" id="{8E70DAC5-0398-49F3-8ADF-9D39A1CF3FEF}"/>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80" name="Text Box 111" hidden="1">
          <a:extLst>
            <a:ext uri="{FF2B5EF4-FFF2-40B4-BE49-F238E27FC236}">
              <a16:creationId xmlns:a16="http://schemas.microsoft.com/office/drawing/2014/main" id="{5281C5C4-4FBF-4C1E-804F-6CD5A8F91107}"/>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881" name="Text Box 110" hidden="1">
          <a:extLst>
            <a:ext uri="{FF2B5EF4-FFF2-40B4-BE49-F238E27FC236}">
              <a16:creationId xmlns:a16="http://schemas.microsoft.com/office/drawing/2014/main" id="{582DCD61-EBA5-4A76-84CB-3816518F8E0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82" name="Text Box 109" hidden="1">
          <a:extLst>
            <a:ext uri="{FF2B5EF4-FFF2-40B4-BE49-F238E27FC236}">
              <a16:creationId xmlns:a16="http://schemas.microsoft.com/office/drawing/2014/main" id="{C9ADFA25-7FED-427B-9DF3-F173FB1A4BB0}"/>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83" name="Text Box 108" hidden="1">
          <a:extLst>
            <a:ext uri="{FF2B5EF4-FFF2-40B4-BE49-F238E27FC236}">
              <a16:creationId xmlns:a16="http://schemas.microsoft.com/office/drawing/2014/main" id="{D3081E36-C2DC-4C89-A179-77D393C820D9}"/>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84" name="Text Box 107" hidden="1">
          <a:extLst>
            <a:ext uri="{FF2B5EF4-FFF2-40B4-BE49-F238E27FC236}">
              <a16:creationId xmlns:a16="http://schemas.microsoft.com/office/drawing/2014/main" id="{8B5818E2-DDFE-4438-BC23-C995B8728B95}"/>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58</xdr:row>
      <xdr:rowOff>192307</xdr:rowOff>
    </xdr:to>
    <xdr:sp macro="" textlink="">
      <xdr:nvSpPr>
        <xdr:cNvPr id="885" name="Text Box 106" hidden="1">
          <a:extLst>
            <a:ext uri="{FF2B5EF4-FFF2-40B4-BE49-F238E27FC236}">
              <a16:creationId xmlns:a16="http://schemas.microsoft.com/office/drawing/2014/main" id="{25B51B1E-8C0D-48A4-880A-C8F91F12B699}"/>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66</xdr:row>
      <xdr:rowOff>122551</xdr:rowOff>
    </xdr:to>
    <xdr:sp macro="" textlink="">
      <xdr:nvSpPr>
        <xdr:cNvPr id="886" name="Text Box 105" hidden="1">
          <a:extLst>
            <a:ext uri="{FF2B5EF4-FFF2-40B4-BE49-F238E27FC236}">
              <a16:creationId xmlns:a16="http://schemas.microsoft.com/office/drawing/2014/main" id="{3DDBB5DD-8162-4E33-8488-CF8AC8EC2F81}"/>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70</xdr:row>
      <xdr:rowOff>76785</xdr:rowOff>
    </xdr:to>
    <xdr:sp macro="" textlink="">
      <xdr:nvSpPr>
        <xdr:cNvPr id="887" name="Text Box 104" hidden="1">
          <a:extLst>
            <a:ext uri="{FF2B5EF4-FFF2-40B4-BE49-F238E27FC236}">
              <a16:creationId xmlns:a16="http://schemas.microsoft.com/office/drawing/2014/main" id="{F464D02E-F5E8-4C33-B050-FCCEA343C77C}"/>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70</xdr:row>
      <xdr:rowOff>104400</xdr:rowOff>
    </xdr:to>
    <xdr:sp macro="" textlink="">
      <xdr:nvSpPr>
        <xdr:cNvPr id="888" name="Text Box 103" hidden="1">
          <a:extLst>
            <a:ext uri="{FF2B5EF4-FFF2-40B4-BE49-F238E27FC236}">
              <a16:creationId xmlns:a16="http://schemas.microsoft.com/office/drawing/2014/main" id="{752B30B9-2E21-4681-98EF-E35991AB3476}"/>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105335</xdr:colOff>
      <xdr:row>70</xdr:row>
      <xdr:rowOff>57735</xdr:rowOff>
    </xdr:to>
    <xdr:sp macro="" textlink="">
      <xdr:nvSpPr>
        <xdr:cNvPr id="889" name="Text Box 102" hidden="1">
          <a:extLst>
            <a:ext uri="{FF2B5EF4-FFF2-40B4-BE49-F238E27FC236}">
              <a16:creationId xmlns:a16="http://schemas.microsoft.com/office/drawing/2014/main" id="{1AAC915A-BF1E-42A2-A1C3-5E25D6BA95D9}"/>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890" name="Text Box 101" hidden="1">
          <a:extLst>
            <a:ext uri="{FF2B5EF4-FFF2-40B4-BE49-F238E27FC236}">
              <a16:creationId xmlns:a16="http://schemas.microsoft.com/office/drawing/2014/main" id="{FD3D2846-28B0-45B5-A66C-EE86C37821E5}"/>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25727</xdr:rowOff>
    </xdr:to>
    <xdr:sp macro="" textlink="">
      <xdr:nvSpPr>
        <xdr:cNvPr id="891" name="Text Box 100" hidden="1">
          <a:extLst>
            <a:ext uri="{FF2B5EF4-FFF2-40B4-BE49-F238E27FC236}">
              <a16:creationId xmlns:a16="http://schemas.microsoft.com/office/drawing/2014/main" id="{C605E5D8-3B30-43DC-BE9A-5EB4BEAA4CB3}"/>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105335</xdr:colOff>
      <xdr:row>83</xdr:row>
      <xdr:rowOff>85656</xdr:rowOff>
    </xdr:to>
    <xdr:sp macro="" textlink="">
      <xdr:nvSpPr>
        <xdr:cNvPr id="892" name="Text Box 99" hidden="1">
          <a:extLst>
            <a:ext uri="{FF2B5EF4-FFF2-40B4-BE49-F238E27FC236}">
              <a16:creationId xmlns:a16="http://schemas.microsoft.com/office/drawing/2014/main" id="{00C4769F-9FAF-41D6-B64A-FCD363ACF938}"/>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105335</xdr:colOff>
      <xdr:row>84</xdr:row>
      <xdr:rowOff>77944</xdr:rowOff>
    </xdr:to>
    <xdr:sp macro="" textlink="">
      <xdr:nvSpPr>
        <xdr:cNvPr id="893" name="Text Box 98" hidden="1">
          <a:extLst>
            <a:ext uri="{FF2B5EF4-FFF2-40B4-BE49-F238E27FC236}">
              <a16:creationId xmlns:a16="http://schemas.microsoft.com/office/drawing/2014/main" id="{1B4FBAF9-594A-495A-B571-13AE954C0AFC}"/>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894" name="Text Box 97" hidden="1">
          <a:extLst>
            <a:ext uri="{FF2B5EF4-FFF2-40B4-BE49-F238E27FC236}">
              <a16:creationId xmlns:a16="http://schemas.microsoft.com/office/drawing/2014/main" id="{EAAB4C29-B581-4CF8-A518-9E582C469EE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187935</xdr:rowOff>
    </xdr:to>
    <xdr:sp macro="" textlink="">
      <xdr:nvSpPr>
        <xdr:cNvPr id="895" name="Text Box 96" hidden="1">
          <a:extLst>
            <a:ext uri="{FF2B5EF4-FFF2-40B4-BE49-F238E27FC236}">
              <a16:creationId xmlns:a16="http://schemas.microsoft.com/office/drawing/2014/main" id="{A2AF4B49-A22B-4BD3-B2A9-AF61F021BBBC}"/>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145785</xdr:rowOff>
    </xdr:to>
    <xdr:sp macro="" textlink="">
      <xdr:nvSpPr>
        <xdr:cNvPr id="896" name="Text Box 95" hidden="1">
          <a:extLst>
            <a:ext uri="{FF2B5EF4-FFF2-40B4-BE49-F238E27FC236}">
              <a16:creationId xmlns:a16="http://schemas.microsoft.com/office/drawing/2014/main" id="{51B684C9-1093-466B-9DA1-9F2DD72FCC5A}"/>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145785</xdr:rowOff>
    </xdr:to>
    <xdr:sp macro="" textlink="">
      <xdr:nvSpPr>
        <xdr:cNvPr id="897" name="Text Box 94" hidden="1">
          <a:extLst>
            <a:ext uri="{FF2B5EF4-FFF2-40B4-BE49-F238E27FC236}">
              <a16:creationId xmlns:a16="http://schemas.microsoft.com/office/drawing/2014/main" id="{7F66F1A9-7497-440B-93D1-4547631ED985}"/>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898" name="Text Box 93" hidden="1">
          <a:extLst>
            <a:ext uri="{FF2B5EF4-FFF2-40B4-BE49-F238E27FC236}">
              <a16:creationId xmlns:a16="http://schemas.microsoft.com/office/drawing/2014/main" id="{C1DFF73C-D9D8-48D7-97F9-987D3AF1003D}"/>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99" name="Text Box 92" hidden="1">
          <a:extLst>
            <a:ext uri="{FF2B5EF4-FFF2-40B4-BE49-F238E27FC236}">
              <a16:creationId xmlns:a16="http://schemas.microsoft.com/office/drawing/2014/main" id="{DCD1F2F4-BA4C-453D-A51D-8D80F102EE56}"/>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00" name="Text Box 91" hidden="1">
          <a:extLst>
            <a:ext uri="{FF2B5EF4-FFF2-40B4-BE49-F238E27FC236}">
              <a16:creationId xmlns:a16="http://schemas.microsoft.com/office/drawing/2014/main" id="{7EAA735F-88B2-4984-A0B0-07024D8373B7}"/>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01" name="Text Box 90" hidden="1">
          <a:extLst>
            <a:ext uri="{FF2B5EF4-FFF2-40B4-BE49-F238E27FC236}">
              <a16:creationId xmlns:a16="http://schemas.microsoft.com/office/drawing/2014/main" id="{CAE2BB6F-2ADD-4455-B392-2AD3DF76828D}"/>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A2701D0B-AE4D-49DC-9B33-D626CCF4200B}"/>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03" name="Text Box 88" hidden="1">
          <a:extLst>
            <a:ext uri="{FF2B5EF4-FFF2-40B4-BE49-F238E27FC236}">
              <a16:creationId xmlns:a16="http://schemas.microsoft.com/office/drawing/2014/main" id="{A77B7292-9A1C-438C-8CC2-ADA3EB47DCE4}"/>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04" name="Text Box 87" hidden="1">
          <a:extLst>
            <a:ext uri="{FF2B5EF4-FFF2-40B4-BE49-F238E27FC236}">
              <a16:creationId xmlns:a16="http://schemas.microsoft.com/office/drawing/2014/main" id="{9BBC63E8-F605-444F-A2BB-668FA56982BB}"/>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05" name="Text Box 86" hidden="1">
          <a:extLst>
            <a:ext uri="{FF2B5EF4-FFF2-40B4-BE49-F238E27FC236}">
              <a16:creationId xmlns:a16="http://schemas.microsoft.com/office/drawing/2014/main" id="{BB2B078C-CC96-4C65-BBAE-DDA60F09032D}"/>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E059B342-A127-4E9D-9B5A-467E1BB59D31}"/>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07" name="Text Box 144" hidden="1">
          <a:extLst>
            <a:ext uri="{FF2B5EF4-FFF2-40B4-BE49-F238E27FC236}">
              <a16:creationId xmlns:a16="http://schemas.microsoft.com/office/drawing/2014/main" id="{AF9B4178-CDDE-4809-8CFE-C3CB9A6F69CF}"/>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08" name="Text Box 143" hidden="1">
          <a:extLst>
            <a:ext uri="{FF2B5EF4-FFF2-40B4-BE49-F238E27FC236}">
              <a16:creationId xmlns:a16="http://schemas.microsoft.com/office/drawing/2014/main" id="{31FE6D3F-01F3-4D63-BBEA-B3F99CD6312C}"/>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09" name="Text Box 142" hidden="1">
          <a:extLst>
            <a:ext uri="{FF2B5EF4-FFF2-40B4-BE49-F238E27FC236}">
              <a16:creationId xmlns:a16="http://schemas.microsoft.com/office/drawing/2014/main" id="{16535503-454F-4E81-8AEC-3BD0EDD7203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10" name="Text Box 141" hidden="1">
          <a:extLst>
            <a:ext uri="{FF2B5EF4-FFF2-40B4-BE49-F238E27FC236}">
              <a16:creationId xmlns:a16="http://schemas.microsoft.com/office/drawing/2014/main" id="{5AD28C78-654B-40AF-A8F2-D253E5406FB0}"/>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11" name="Text Box 140" hidden="1">
          <a:extLst>
            <a:ext uri="{FF2B5EF4-FFF2-40B4-BE49-F238E27FC236}">
              <a16:creationId xmlns:a16="http://schemas.microsoft.com/office/drawing/2014/main" id="{5F560A48-5857-4968-8928-6F6681B44ABC}"/>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12" name="Text Box 139" hidden="1">
          <a:extLst>
            <a:ext uri="{FF2B5EF4-FFF2-40B4-BE49-F238E27FC236}">
              <a16:creationId xmlns:a16="http://schemas.microsoft.com/office/drawing/2014/main" id="{391545E7-35AB-4035-BAC0-59987BDA659D}"/>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13" name="Text Box 138" hidden="1">
          <a:extLst>
            <a:ext uri="{FF2B5EF4-FFF2-40B4-BE49-F238E27FC236}">
              <a16:creationId xmlns:a16="http://schemas.microsoft.com/office/drawing/2014/main" id="{6BDE6D30-CA01-4290-9972-E85F2003F239}"/>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14" name="Text Box 137" hidden="1">
          <a:extLst>
            <a:ext uri="{FF2B5EF4-FFF2-40B4-BE49-F238E27FC236}">
              <a16:creationId xmlns:a16="http://schemas.microsoft.com/office/drawing/2014/main" id="{07334612-840F-4B40-B73D-03D6733E5A86}"/>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58</xdr:row>
      <xdr:rowOff>192307</xdr:rowOff>
    </xdr:to>
    <xdr:sp macro="" textlink="">
      <xdr:nvSpPr>
        <xdr:cNvPr id="915" name="Text Box 136" hidden="1">
          <a:extLst>
            <a:ext uri="{FF2B5EF4-FFF2-40B4-BE49-F238E27FC236}">
              <a16:creationId xmlns:a16="http://schemas.microsoft.com/office/drawing/2014/main" id="{823CDD46-4384-401E-AEDD-E5C327F9CA92}"/>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66</xdr:row>
      <xdr:rowOff>122551</xdr:rowOff>
    </xdr:to>
    <xdr:sp macro="" textlink="">
      <xdr:nvSpPr>
        <xdr:cNvPr id="916" name="Text Box 135" hidden="1">
          <a:extLst>
            <a:ext uri="{FF2B5EF4-FFF2-40B4-BE49-F238E27FC236}">
              <a16:creationId xmlns:a16="http://schemas.microsoft.com/office/drawing/2014/main" id="{3C98EF0C-FDF2-48A7-9D6F-98870670D12E}"/>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70</xdr:row>
      <xdr:rowOff>76785</xdr:rowOff>
    </xdr:to>
    <xdr:sp macro="" textlink="">
      <xdr:nvSpPr>
        <xdr:cNvPr id="917" name="Text Box 134" hidden="1">
          <a:extLst>
            <a:ext uri="{FF2B5EF4-FFF2-40B4-BE49-F238E27FC236}">
              <a16:creationId xmlns:a16="http://schemas.microsoft.com/office/drawing/2014/main" id="{EB0E9829-9FF4-455B-88C4-0A18E2200A4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70</xdr:row>
      <xdr:rowOff>104400</xdr:rowOff>
    </xdr:to>
    <xdr:sp macro="" textlink="">
      <xdr:nvSpPr>
        <xdr:cNvPr id="918" name="Text Box 133" hidden="1">
          <a:extLst>
            <a:ext uri="{FF2B5EF4-FFF2-40B4-BE49-F238E27FC236}">
              <a16:creationId xmlns:a16="http://schemas.microsoft.com/office/drawing/2014/main" id="{AFAC6CD2-E974-4499-9A1F-1723409AE5F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105335</xdr:colOff>
      <xdr:row>70</xdr:row>
      <xdr:rowOff>57735</xdr:rowOff>
    </xdr:to>
    <xdr:sp macro="" textlink="">
      <xdr:nvSpPr>
        <xdr:cNvPr id="919" name="Text Box 132" hidden="1">
          <a:extLst>
            <a:ext uri="{FF2B5EF4-FFF2-40B4-BE49-F238E27FC236}">
              <a16:creationId xmlns:a16="http://schemas.microsoft.com/office/drawing/2014/main" id="{5D143115-09D8-4EEE-A948-D1B90E338E4B}"/>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920" name="Text Box 131" hidden="1">
          <a:extLst>
            <a:ext uri="{FF2B5EF4-FFF2-40B4-BE49-F238E27FC236}">
              <a16:creationId xmlns:a16="http://schemas.microsoft.com/office/drawing/2014/main" id="{BEB247CF-9D7C-4D07-BD52-F13AA5D2AEE2}"/>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25727</xdr:rowOff>
    </xdr:to>
    <xdr:sp macro="" textlink="">
      <xdr:nvSpPr>
        <xdr:cNvPr id="921" name="Text Box 130" hidden="1">
          <a:extLst>
            <a:ext uri="{FF2B5EF4-FFF2-40B4-BE49-F238E27FC236}">
              <a16:creationId xmlns:a16="http://schemas.microsoft.com/office/drawing/2014/main" id="{DF457784-6B98-4988-A889-AE8D109A28D2}"/>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105335</xdr:colOff>
      <xdr:row>83</xdr:row>
      <xdr:rowOff>85656</xdr:rowOff>
    </xdr:to>
    <xdr:sp macro="" textlink="">
      <xdr:nvSpPr>
        <xdr:cNvPr id="922" name="Text Box 129" hidden="1">
          <a:extLst>
            <a:ext uri="{FF2B5EF4-FFF2-40B4-BE49-F238E27FC236}">
              <a16:creationId xmlns:a16="http://schemas.microsoft.com/office/drawing/2014/main" id="{835D4359-73BB-4E82-BED6-C9BDF48A1436}"/>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105335</xdr:colOff>
      <xdr:row>84</xdr:row>
      <xdr:rowOff>77944</xdr:rowOff>
    </xdr:to>
    <xdr:sp macro="" textlink="">
      <xdr:nvSpPr>
        <xdr:cNvPr id="923" name="Text Box 128" hidden="1">
          <a:extLst>
            <a:ext uri="{FF2B5EF4-FFF2-40B4-BE49-F238E27FC236}">
              <a16:creationId xmlns:a16="http://schemas.microsoft.com/office/drawing/2014/main" id="{321FFEC6-D006-47E0-A393-08492157027B}"/>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924" name="Text Box 127" hidden="1">
          <a:extLst>
            <a:ext uri="{FF2B5EF4-FFF2-40B4-BE49-F238E27FC236}">
              <a16:creationId xmlns:a16="http://schemas.microsoft.com/office/drawing/2014/main" id="{1BCC9BCB-8700-41A7-9E24-57233386B12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187935</xdr:rowOff>
    </xdr:to>
    <xdr:sp macro="" textlink="">
      <xdr:nvSpPr>
        <xdr:cNvPr id="925" name="Text Box 126" hidden="1">
          <a:extLst>
            <a:ext uri="{FF2B5EF4-FFF2-40B4-BE49-F238E27FC236}">
              <a16:creationId xmlns:a16="http://schemas.microsoft.com/office/drawing/2014/main" id="{414CC954-B8CE-4B89-BEDE-EAFA842CDBAA}"/>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145785</xdr:rowOff>
    </xdr:to>
    <xdr:sp macro="" textlink="">
      <xdr:nvSpPr>
        <xdr:cNvPr id="926" name="Text Box 125" hidden="1">
          <a:extLst>
            <a:ext uri="{FF2B5EF4-FFF2-40B4-BE49-F238E27FC236}">
              <a16:creationId xmlns:a16="http://schemas.microsoft.com/office/drawing/2014/main" id="{6691BBFE-F5B5-41AB-A55D-3A90D0FD1F83}"/>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145785</xdr:rowOff>
    </xdr:to>
    <xdr:sp macro="" textlink="">
      <xdr:nvSpPr>
        <xdr:cNvPr id="927" name="Text Box 124" hidden="1">
          <a:extLst>
            <a:ext uri="{FF2B5EF4-FFF2-40B4-BE49-F238E27FC236}">
              <a16:creationId xmlns:a16="http://schemas.microsoft.com/office/drawing/2014/main" id="{7D45922B-789A-467E-BBD7-CBC6EDD033DF}"/>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928" name="Text Box 123" hidden="1">
          <a:extLst>
            <a:ext uri="{FF2B5EF4-FFF2-40B4-BE49-F238E27FC236}">
              <a16:creationId xmlns:a16="http://schemas.microsoft.com/office/drawing/2014/main" id="{387D25D4-0792-45F6-B2E8-58D321434A72}"/>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29" name="Text Box 122" hidden="1">
          <a:extLst>
            <a:ext uri="{FF2B5EF4-FFF2-40B4-BE49-F238E27FC236}">
              <a16:creationId xmlns:a16="http://schemas.microsoft.com/office/drawing/2014/main" id="{49F19BEF-B191-4696-AAD5-26FD71D5D0E3}"/>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30" name="Text Box 121" hidden="1">
          <a:extLst>
            <a:ext uri="{FF2B5EF4-FFF2-40B4-BE49-F238E27FC236}">
              <a16:creationId xmlns:a16="http://schemas.microsoft.com/office/drawing/2014/main" id="{7E3D6508-4B3F-4734-B57D-FF4203496174}"/>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31" name="Text Box 120" hidden="1">
          <a:extLst>
            <a:ext uri="{FF2B5EF4-FFF2-40B4-BE49-F238E27FC236}">
              <a16:creationId xmlns:a16="http://schemas.microsoft.com/office/drawing/2014/main" id="{4D35561A-B4A9-45C4-BAB0-61ACD6AD5CA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C848C5F5-1255-4600-BE22-5483A780D324}"/>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33" name="Text Box 118" hidden="1">
          <a:extLst>
            <a:ext uri="{FF2B5EF4-FFF2-40B4-BE49-F238E27FC236}">
              <a16:creationId xmlns:a16="http://schemas.microsoft.com/office/drawing/2014/main" id="{0F81CFBB-1287-48CB-BC11-B89F181F79E2}"/>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34" name="Text Box 117" hidden="1">
          <a:extLst>
            <a:ext uri="{FF2B5EF4-FFF2-40B4-BE49-F238E27FC236}">
              <a16:creationId xmlns:a16="http://schemas.microsoft.com/office/drawing/2014/main" id="{B34B8F09-033D-4ABC-B9BB-633D91CBDF83}"/>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35" name="Text Box 116" hidden="1">
          <a:extLst>
            <a:ext uri="{FF2B5EF4-FFF2-40B4-BE49-F238E27FC236}">
              <a16:creationId xmlns:a16="http://schemas.microsoft.com/office/drawing/2014/main" id="{E506C3DD-06ED-4699-A855-5B44C5D1AD7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540B1958-0CC0-48DF-8B99-8A103C9587D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37" name="Text Box 174" hidden="1">
          <a:extLst>
            <a:ext uri="{FF2B5EF4-FFF2-40B4-BE49-F238E27FC236}">
              <a16:creationId xmlns:a16="http://schemas.microsoft.com/office/drawing/2014/main" id="{6ED892BF-F284-4FDA-95CD-0DE9E3151D3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38" name="Text Box 173" hidden="1">
          <a:extLst>
            <a:ext uri="{FF2B5EF4-FFF2-40B4-BE49-F238E27FC236}">
              <a16:creationId xmlns:a16="http://schemas.microsoft.com/office/drawing/2014/main" id="{2AEA2DD1-FE6D-4661-8518-86CDC7D6530C}"/>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39" name="Text Box 172" hidden="1">
          <a:extLst>
            <a:ext uri="{FF2B5EF4-FFF2-40B4-BE49-F238E27FC236}">
              <a16:creationId xmlns:a16="http://schemas.microsoft.com/office/drawing/2014/main" id="{8A837DDA-C5B2-48BB-9850-CF9B4178C38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40" name="Text Box 171" hidden="1">
          <a:extLst>
            <a:ext uri="{FF2B5EF4-FFF2-40B4-BE49-F238E27FC236}">
              <a16:creationId xmlns:a16="http://schemas.microsoft.com/office/drawing/2014/main" id="{A4219C94-9CF3-4E2A-937E-F70736CB397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41" name="Text Box 170" hidden="1">
          <a:extLst>
            <a:ext uri="{FF2B5EF4-FFF2-40B4-BE49-F238E27FC236}">
              <a16:creationId xmlns:a16="http://schemas.microsoft.com/office/drawing/2014/main" id="{982F355B-4312-460C-A457-39A97FCD2BB6}"/>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42" name="Text Box 169" hidden="1">
          <a:extLst>
            <a:ext uri="{FF2B5EF4-FFF2-40B4-BE49-F238E27FC236}">
              <a16:creationId xmlns:a16="http://schemas.microsoft.com/office/drawing/2014/main" id="{08D15BA5-43F8-4637-AE3B-7142D3213FC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43" name="Text Box 168" hidden="1">
          <a:extLst>
            <a:ext uri="{FF2B5EF4-FFF2-40B4-BE49-F238E27FC236}">
              <a16:creationId xmlns:a16="http://schemas.microsoft.com/office/drawing/2014/main" id="{FC0CE0BC-820E-4885-9696-0D207F82D5EF}"/>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44" name="Text Box 167" hidden="1">
          <a:extLst>
            <a:ext uri="{FF2B5EF4-FFF2-40B4-BE49-F238E27FC236}">
              <a16:creationId xmlns:a16="http://schemas.microsoft.com/office/drawing/2014/main" id="{EE859EB2-9A93-44FE-AE70-54D66B17BE05}"/>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58</xdr:row>
      <xdr:rowOff>192307</xdr:rowOff>
    </xdr:to>
    <xdr:sp macro="" textlink="">
      <xdr:nvSpPr>
        <xdr:cNvPr id="945" name="Text Box 166" hidden="1">
          <a:extLst>
            <a:ext uri="{FF2B5EF4-FFF2-40B4-BE49-F238E27FC236}">
              <a16:creationId xmlns:a16="http://schemas.microsoft.com/office/drawing/2014/main" id="{36695353-09BF-4E64-92E7-0C409635B2D8}"/>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161241</xdr:rowOff>
    </xdr:from>
    <xdr:to>
      <xdr:col>5</xdr:col>
      <xdr:colOff>105335</xdr:colOff>
      <xdr:row>66</xdr:row>
      <xdr:rowOff>122551</xdr:rowOff>
    </xdr:to>
    <xdr:sp macro="" textlink="">
      <xdr:nvSpPr>
        <xdr:cNvPr id="946" name="Text Box 165" hidden="1">
          <a:extLst>
            <a:ext uri="{FF2B5EF4-FFF2-40B4-BE49-F238E27FC236}">
              <a16:creationId xmlns:a16="http://schemas.microsoft.com/office/drawing/2014/main" id="{461D40F2-303A-47BD-99D1-801D5E1F24F9}"/>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70</xdr:row>
      <xdr:rowOff>76785</xdr:rowOff>
    </xdr:to>
    <xdr:sp macro="" textlink="">
      <xdr:nvSpPr>
        <xdr:cNvPr id="947" name="Text Box 164" hidden="1">
          <a:extLst>
            <a:ext uri="{FF2B5EF4-FFF2-40B4-BE49-F238E27FC236}">
              <a16:creationId xmlns:a16="http://schemas.microsoft.com/office/drawing/2014/main" id="{EB269C17-6D1D-4454-B168-BA3A6302554A}"/>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70</xdr:row>
      <xdr:rowOff>104400</xdr:rowOff>
    </xdr:to>
    <xdr:sp macro="" textlink="">
      <xdr:nvSpPr>
        <xdr:cNvPr id="948" name="Text Box 163" hidden="1">
          <a:extLst>
            <a:ext uri="{FF2B5EF4-FFF2-40B4-BE49-F238E27FC236}">
              <a16:creationId xmlns:a16="http://schemas.microsoft.com/office/drawing/2014/main" id="{5308C40A-E13B-4A50-BA37-7677CE492616}"/>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105335</xdr:colOff>
      <xdr:row>70</xdr:row>
      <xdr:rowOff>57735</xdr:rowOff>
    </xdr:to>
    <xdr:sp macro="" textlink="">
      <xdr:nvSpPr>
        <xdr:cNvPr id="949" name="Text Box 162" hidden="1">
          <a:extLst>
            <a:ext uri="{FF2B5EF4-FFF2-40B4-BE49-F238E27FC236}">
              <a16:creationId xmlns:a16="http://schemas.microsoft.com/office/drawing/2014/main" id="{4ADBD58D-A2E3-4C2E-8D43-1F4F939D4746}"/>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105335</xdr:colOff>
      <xdr:row>81</xdr:row>
      <xdr:rowOff>105628</xdr:rowOff>
    </xdr:to>
    <xdr:sp macro="" textlink="">
      <xdr:nvSpPr>
        <xdr:cNvPr id="950" name="Text Box 161" hidden="1">
          <a:extLst>
            <a:ext uri="{FF2B5EF4-FFF2-40B4-BE49-F238E27FC236}">
              <a16:creationId xmlns:a16="http://schemas.microsoft.com/office/drawing/2014/main" id="{F4D229F5-980C-41F7-A6CC-B9916F1203DB}"/>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105335</xdr:colOff>
      <xdr:row>81</xdr:row>
      <xdr:rowOff>25727</xdr:rowOff>
    </xdr:to>
    <xdr:sp macro="" textlink="">
      <xdr:nvSpPr>
        <xdr:cNvPr id="951" name="Text Box 160" hidden="1">
          <a:extLst>
            <a:ext uri="{FF2B5EF4-FFF2-40B4-BE49-F238E27FC236}">
              <a16:creationId xmlns:a16="http://schemas.microsoft.com/office/drawing/2014/main" id="{B88B731F-D5D0-49DA-AAA1-DE0F583BBCA6}"/>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105335</xdr:colOff>
      <xdr:row>83</xdr:row>
      <xdr:rowOff>85656</xdr:rowOff>
    </xdr:to>
    <xdr:sp macro="" textlink="">
      <xdr:nvSpPr>
        <xdr:cNvPr id="952" name="Text Box 159" hidden="1">
          <a:extLst>
            <a:ext uri="{FF2B5EF4-FFF2-40B4-BE49-F238E27FC236}">
              <a16:creationId xmlns:a16="http://schemas.microsoft.com/office/drawing/2014/main" id="{3B13D9DF-81CB-4B00-855A-8DA6791793D3}"/>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105335</xdr:colOff>
      <xdr:row>84</xdr:row>
      <xdr:rowOff>77944</xdr:rowOff>
    </xdr:to>
    <xdr:sp macro="" textlink="">
      <xdr:nvSpPr>
        <xdr:cNvPr id="953" name="Text Box 158" hidden="1">
          <a:extLst>
            <a:ext uri="{FF2B5EF4-FFF2-40B4-BE49-F238E27FC236}">
              <a16:creationId xmlns:a16="http://schemas.microsoft.com/office/drawing/2014/main" id="{A5FCB735-EB36-404D-BF09-DF08705DC4C5}"/>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29481</xdr:rowOff>
    </xdr:to>
    <xdr:sp macro="" textlink="">
      <xdr:nvSpPr>
        <xdr:cNvPr id="954" name="Text Box 157" hidden="1">
          <a:extLst>
            <a:ext uri="{FF2B5EF4-FFF2-40B4-BE49-F238E27FC236}">
              <a16:creationId xmlns:a16="http://schemas.microsoft.com/office/drawing/2014/main" id="{F34DABBD-A744-45B8-97E2-6AE0AAA5DD7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187935</xdr:rowOff>
    </xdr:to>
    <xdr:sp macro="" textlink="">
      <xdr:nvSpPr>
        <xdr:cNvPr id="955" name="Text Box 156" hidden="1">
          <a:extLst>
            <a:ext uri="{FF2B5EF4-FFF2-40B4-BE49-F238E27FC236}">
              <a16:creationId xmlns:a16="http://schemas.microsoft.com/office/drawing/2014/main" id="{FBD4479F-2EB8-4FAD-8601-4BC7A6C2DF5D}"/>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145785</xdr:rowOff>
    </xdr:to>
    <xdr:sp macro="" textlink="">
      <xdr:nvSpPr>
        <xdr:cNvPr id="956" name="Text Box 155" hidden="1">
          <a:extLst>
            <a:ext uri="{FF2B5EF4-FFF2-40B4-BE49-F238E27FC236}">
              <a16:creationId xmlns:a16="http://schemas.microsoft.com/office/drawing/2014/main" id="{E6728FF0-50BC-4B14-B609-9D9BA786C598}"/>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145785</xdr:rowOff>
    </xdr:to>
    <xdr:sp macro="" textlink="">
      <xdr:nvSpPr>
        <xdr:cNvPr id="957" name="Text Box 154" hidden="1">
          <a:extLst>
            <a:ext uri="{FF2B5EF4-FFF2-40B4-BE49-F238E27FC236}">
              <a16:creationId xmlns:a16="http://schemas.microsoft.com/office/drawing/2014/main" id="{6EF9CBEF-BCAF-4B95-A428-B9C481125E29}"/>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123045</xdr:rowOff>
    </xdr:from>
    <xdr:to>
      <xdr:col>21</xdr:col>
      <xdr:colOff>257697</xdr:colOff>
      <xdr:row>129</xdr:row>
      <xdr:rowOff>37876</xdr:rowOff>
    </xdr:to>
    <xdr:sp macro="" textlink="">
      <xdr:nvSpPr>
        <xdr:cNvPr id="958" name="Text Box 153" hidden="1">
          <a:extLst>
            <a:ext uri="{FF2B5EF4-FFF2-40B4-BE49-F238E27FC236}">
              <a16:creationId xmlns:a16="http://schemas.microsoft.com/office/drawing/2014/main" id="{76D6BCCF-BFDD-4F6B-AD4D-111725223208}"/>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59" name="Text Box 152" hidden="1">
          <a:extLst>
            <a:ext uri="{FF2B5EF4-FFF2-40B4-BE49-F238E27FC236}">
              <a16:creationId xmlns:a16="http://schemas.microsoft.com/office/drawing/2014/main" id="{7CB8C4C5-9208-43F5-954B-AA083A56C5F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60" name="Text Box 151" hidden="1">
          <a:extLst>
            <a:ext uri="{FF2B5EF4-FFF2-40B4-BE49-F238E27FC236}">
              <a16:creationId xmlns:a16="http://schemas.microsoft.com/office/drawing/2014/main" id="{14617840-E725-4C48-92BF-5713B9DE680B}"/>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61" name="Text Box 150" hidden="1">
          <a:extLst>
            <a:ext uri="{FF2B5EF4-FFF2-40B4-BE49-F238E27FC236}">
              <a16:creationId xmlns:a16="http://schemas.microsoft.com/office/drawing/2014/main" id="{EAECB41F-76FC-49E3-A67D-864EE4F3185B}"/>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DDB3857B-37D7-4521-B418-C8EAB478267B}"/>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63" name="Text Box 148" hidden="1">
          <a:extLst>
            <a:ext uri="{FF2B5EF4-FFF2-40B4-BE49-F238E27FC236}">
              <a16:creationId xmlns:a16="http://schemas.microsoft.com/office/drawing/2014/main" id="{D133EE69-FCE7-4D1B-A39F-7748A884919C}"/>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64" name="Text Box 147" hidden="1">
          <a:extLst>
            <a:ext uri="{FF2B5EF4-FFF2-40B4-BE49-F238E27FC236}">
              <a16:creationId xmlns:a16="http://schemas.microsoft.com/office/drawing/2014/main" id="{C640B9EB-1990-4A63-8919-069B00F26B65}"/>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65" name="Text Box 146" hidden="1">
          <a:extLst>
            <a:ext uri="{FF2B5EF4-FFF2-40B4-BE49-F238E27FC236}">
              <a16:creationId xmlns:a16="http://schemas.microsoft.com/office/drawing/2014/main" id="{2CEBB582-214B-491A-AA62-D426BA0E6214}"/>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23</xdr:row>
      <xdr:rowOff>297002</xdr:rowOff>
    </xdr:to>
    <xdr:sp macro="" textlink="">
      <xdr:nvSpPr>
        <xdr:cNvPr id="966" name="Text Box 176" hidden="1">
          <a:extLst>
            <a:ext uri="{FF2B5EF4-FFF2-40B4-BE49-F238E27FC236}">
              <a16:creationId xmlns:a16="http://schemas.microsoft.com/office/drawing/2014/main" id="{266960DA-9B12-49FB-9BB3-CE0AAAE0DB5F}"/>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967" name="Text Box 177" hidden="1">
          <a:extLst>
            <a:ext uri="{FF2B5EF4-FFF2-40B4-BE49-F238E27FC236}">
              <a16:creationId xmlns:a16="http://schemas.microsoft.com/office/drawing/2014/main" id="{49C75077-697E-4E9A-9324-66D9AFE223E9}"/>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486297</xdr:colOff>
      <xdr:row>133</xdr:row>
      <xdr:rowOff>45814</xdr:rowOff>
    </xdr:to>
    <xdr:sp macro="" textlink="">
      <xdr:nvSpPr>
        <xdr:cNvPr id="968" name="Text Box 178" hidden="1">
          <a:extLst>
            <a:ext uri="{FF2B5EF4-FFF2-40B4-BE49-F238E27FC236}">
              <a16:creationId xmlns:a16="http://schemas.microsoft.com/office/drawing/2014/main" id="{3CBA596D-C4B2-4A1D-86B1-E3510504539A}"/>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EEB56858-61FA-4B70-B2B0-C11443711062}"/>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970" name="Text Box 243" hidden="1">
          <a:extLst>
            <a:ext uri="{FF2B5EF4-FFF2-40B4-BE49-F238E27FC236}">
              <a16:creationId xmlns:a16="http://schemas.microsoft.com/office/drawing/2014/main" id="{ED72BD83-8A58-4277-BCAA-22F2A5F31805}"/>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971" name="Text Box 242" hidden="1">
          <a:extLst>
            <a:ext uri="{FF2B5EF4-FFF2-40B4-BE49-F238E27FC236}">
              <a16:creationId xmlns:a16="http://schemas.microsoft.com/office/drawing/2014/main" id="{1332C78F-9540-40CF-BAEF-A6B4E38D324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972" name="Text Box 241" hidden="1">
          <a:extLst>
            <a:ext uri="{FF2B5EF4-FFF2-40B4-BE49-F238E27FC236}">
              <a16:creationId xmlns:a16="http://schemas.microsoft.com/office/drawing/2014/main" id="{EB532777-C0CB-47CE-A0FF-95B184478DD9}"/>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973" name="Text Box 240" hidden="1">
          <a:extLst>
            <a:ext uri="{FF2B5EF4-FFF2-40B4-BE49-F238E27FC236}">
              <a16:creationId xmlns:a16="http://schemas.microsoft.com/office/drawing/2014/main" id="{E2EC80E6-A507-4C72-8094-24A01E0494BE}"/>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974" name="Text Box 239" hidden="1">
          <a:extLst>
            <a:ext uri="{FF2B5EF4-FFF2-40B4-BE49-F238E27FC236}">
              <a16:creationId xmlns:a16="http://schemas.microsoft.com/office/drawing/2014/main" id="{74E9672A-17FB-4A6F-9010-478666B6C35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975" name="Text Box 238" hidden="1">
          <a:extLst>
            <a:ext uri="{FF2B5EF4-FFF2-40B4-BE49-F238E27FC236}">
              <a16:creationId xmlns:a16="http://schemas.microsoft.com/office/drawing/2014/main" id="{1259C5DC-435A-4975-8364-DEA7D3421DCB}"/>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976" name="Text Box 237" hidden="1">
          <a:extLst>
            <a:ext uri="{FF2B5EF4-FFF2-40B4-BE49-F238E27FC236}">
              <a16:creationId xmlns:a16="http://schemas.microsoft.com/office/drawing/2014/main" id="{A8858DB0-4899-4BCA-B1AF-436F9D5E9ABE}"/>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977" name="Text Box 236" hidden="1">
          <a:extLst>
            <a:ext uri="{FF2B5EF4-FFF2-40B4-BE49-F238E27FC236}">
              <a16:creationId xmlns:a16="http://schemas.microsoft.com/office/drawing/2014/main" id="{9493E0A4-D8A1-4036-976B-5476EBB5C4B5}"/>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978" name="Text Box 235" hidden="1">
          <a:extLst>
            <a:ext uri="{FF2B5EF4-FFF2-40B4-BE49-F238E27FC236}">
              <a16:creationId xmlns:a16="http://schemas.microsoft.com/office/drawing/2014/main" id="{884B63F8-DAFF-4B2C-97FC-240E8464D167}"/>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313564</xdr:rowOff>
    </xdr:to>
    <xdr:sp macro="" textlink="">
      <xdr:nvSpPr>
        <xdr:cNvPr id="979" name="Text Box 234" hidden="1">
          <a:extLst>
            <a:ext uri="{FF2B5EF4-FFF2-40B4-BE49-F238E27FC236}">
              <a16:creationId xmlns:a16="http://schemas.microsoft.com/office/drawing/2014/main" id="{489B73CD-CD7D-4C04-B45B-F184F9574925}"/>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323883</xdr:rowOff>
    </xdr:to>
    <xdr:sp macro="" textlink="">
      <xdr:nvSpPr>
        <xdr:cNvPr id="980" name="Text Box 233" hidden="1">
          <a:extLst>
            <a:ext uri="{FF2B5EF4-FFF2-40B4-BE49-F238E27FC236}">
              <a16:creationId xmlns:a16="http://schemas.microsoft.com/office/drawing/2014/main" id="{37FF4391-F44D-4F16-BAA6-C6BAF83A045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345547</xdr:rowOff>
    </xdr:to>
    <xdr:sp macro="" textlink="">
      <xdr:nvSpPr>
        <xdr:cNvPr id="981" name="Text Box 232" hidden="1">
          <a:extLst>
            <a:ext uri="{FF2B5EF4-FFF2-40B4-BE49-F238E27FC236}">
              <a16:creationId xmlns:a16="http://schemas.microsoft.com/office/drawing/2014/main" id="{C800C63B-8F9B-4461-8DFB-DAC176856629}"/>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982" name="Text Box 231" hidden="1">
          <a:extLst>
            <a:ext uri="{FF2B5EF4-FFF2-40B4-BE49-F238E27FC236}">
              <a16:creationId xmlns:a16="http://schemas.microsoft.com/office/drawing/2014/main" id="{3ABB1062-3738-44E4-8C4A-44E2C5344A61}"/>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983" name="Text Box 230" hidden="1">
          <a:extLst>
            <a:ext uri="{FF2B5EF4-FFF2-40B4-BE49-F238E27FC236}">
              <a16:creationId xmlns:a16="http://schemas.microsoft.com/office/drawing/2014/main" id="{9DF28117-3998-4553-BF08-CB24F58AFD1C}"/>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984" name="Text Box 229" hidden="1">
          <a:extLst>
            <a:ext uri="{FF2B5EF4-FFF2-40B4-BE49-F238E27FC236}">
              <a16:creationId xmlns:a16="http://schemas.microsoft.com/office/drawing/2014/main" id="{5408423B-0294-4267-8748-5CDB749E832B}"/>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985" name="Text Box 228" hidden="1">
          <a:extLst>
            <a:ext uri="{FF2B5EF4-FFF2-40B4-BE49-F238E27FC236}">
              <a16:creationId xmlns:a16="http://schemas.microsoft.com/office/drawing/2014/main" id="{C1CE9548-4846-4DA5-90A8-F7AB859F2CE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986" name="Text Box 227" hidden="1">
          <a:extLst>
            <a:ext uri="{FF2B5EF4-FFF2-40B4-BE49-F238E27FC236}">
              <a16:creationId xmlns:a16="http://schemas.microsoft.com/office/drawing/2014/main" id="{229580EC-50D8-4E97-82EB-E2EEA306A695}"/>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987" name="Text Box 226" hidden="1">
          <a:extLst>
            <a:ext uri="{FF2B5EF4-FFF2-40B4-BE49-F238E27FC236}">
              <a16:creationId xmlns:a16="http://schemas.microsoft.com/office/drawing/2014/main" id="{C40FB37F-61EB-4B9A-9601-EB39C61999E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105335</xdr:colOff>
      <xdr:row>121</xdr:row>
      <xdr:rowOff>25825</xdr:rowOff>
    </xdr:to>
    <xdr:sp macro="" textlink="">
      <xdr:nvSpPr>
        <xdr:cNvPr id="988" name="Text Box 225" hidden="1">
          <a:extLst>
            <a:ext uri="{FF2B5EF4-FFF2-40B4-BE49-F238E27FC236}">
              <a16:creationId xmlns:a16="http://schemas.microsoft.com/office/drawing/2014/main" id="{DE0CC891-07E8-4836-BD0A-8DF85A7980F6}"/>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105335</xdr:colOff>
      <xdr:row>120</xdr:row>
      <xdr:rowOff>105318</xdr:rowOff>
    </xdr:to>
    <xdr:sp macro="" textlink="">
      <xdr:nvSpPr>
        <xdr:cNvPr id="989" name="Text Box 224" hidden="1">
          <a:extLst>
            <a:ext uri="{FF2B5EF4-FFF2-40B4-BE49-F238E27FC236}">
              <a16:creationId xmlns:a16="http://schemas.microsoft.com/office/drawing/2014/main" id="{26C0E1BE-A281-4D86-9A8A-80B9276F0684}"/>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990" name="Text Box 223" hidden="1">
          <a:extLst>
            <a:ext uri="{FF2B5EF4-FFF2-40B4-BE49-F238E27FC236}">
              <a16:creationId xmlns:a16="http://schemas.microsoft.com/office/drawing/2014/main" id="{5990AE4B-5540-4CCD-A6AE-F0C9D2E723B8}"/>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991" name="Text Box 222" hidden="1">
          <a:extLst>
            <a:ext uri="{FF2B5EF4-FFF2-40B4-BE49-F238E27FC236}">
              <a16:creationId xmlns:a16="http://schemas.microsoft.com/office/drawing/2014/main" id="{B6ADC4A9-05EA-4AB4-8982-F450BF912DA8}"/>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92" name="Text Box 221" hidden="1">
          <a:extLst>
            <a:ext uri="{FF2B5EF4-FFF2-40B4-BE49-F238E27FC236}">
              <a16:creationId xmlns:a16="http://schemas.microsoft.com/office/drawing/2014/main" id="{B19835A4-0BE5-491E-B23E-40DC90D36D9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D7839E83-90F6-4798-8BFE-DE16F2BA527D}"/>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994" name="Text Box 219" hidden="1">
          <a:extLst>
            <a:ext uri="{FF2B5EF4-FFF2-40B4-BE49-F238E27FC236}">
              <a16:creationId xmlns:a16="http://schemas.microsoft.com/office/drawing/2014/main" id="{4B2F5B94-11D8-47B8-94ED-154ABC5317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40529</xdr:rowOff>
    </xdr:to>
    <xdr:sp macro="" textlink="">
      <xdr:nvSpPr>
        <xdr:cNvPr id="995" name="Text Box 218" hidden="1">
          <a:extLst>
            <a:ext uri="{FF2B5EF4-FFF2-40B4-BE49-F238E27FC236}">
              <a16:creationId xmlns:a16="http://schemas.microsoft.com/office/drawing/2014/main" id="{193CD631-0E68-46A2-A1D1-D448086E5D5C}"/>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96" name="Text Box 217" hidden="1">
          <a:extLst>
            <a:ext uri="{FF2B5EF4-FFF2-40B4-BE49-F238E27FC236}">
              <a16:creationId xmlns:a16="http://schemas.microsoft.com/office/drawing/2014/main" id="{78D81A6C-C6EE-4471-B104-E9DA3547D0B4}"/>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9997707B-5E81-4B7B-A99D-7F0023BAEDA8}"/>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998" name="Text Box 215" hidden="1">
          <a:extLst>
            <a:ext uri="{FF2B5EF4-FFF2-40B4-BE49-F238E27FC236}">
              <a16:creationId xmlns:a16="http://schemas.microsoft.com/office/drawing/2014/main" id="{97BCC76F-E653-43AC-9A41-ABD74BC5D34A}"/>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999" name="Text Box 214" hidden="1">
          <a:extLst>
            <a:ext uri="{FF2B5EF4-FFF2-40B4-BE49-F238E27FC236}">
              <a16:creationId xmlns:a16="http://schemas.microsoft.com/office/drawing/2014/main" id="{4052DD44-8A1F-46E6-B503-C9F44A9DC66E}"/>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DD32B5D4-7263-4694-BCCE-C8448412A955}"/>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01" name="Text Box 212" hidden="1">
          <a:extLst>
            <a:ext uri="{FF2B5EF4-FFF2-40B4-BE49-F238E27FC236}">
              <a16:creationId xmlns:a16="http://schemas.microsoft.com/office/drawing/2014/main" id="{64D69AA0-A93B-497A-82DF-79C9846440C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08FD22C7-25E1-40C4-B452-3E9D09FF7EDB}"/>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03" name="Text Box 210" hidden="1">
          <a:extLst>
            <a:ext uri="{FF2B5EF4-FFF2-40B4-BE49-F238E27FC236}">
              <a16:creationId xmlns:a16="http://schemas.microsoft.com/office/drawing/2014/main" id="{1AE30C0E-2648-494C-BEE6-10AF915B82C6}"/>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04" name="Text Box 209" hidden="1">
          <a:extLst>
            <a:ext uri="{FF2B5EF4-FFF2-40B4-BE49-F238E27FC236}">
              <a16:creationId xmlns:a16="http://schemas.microsoft.com/office/drawing/2014/main" id="{E5CC52E7-9AB2-4D00-B1EC-C81302840737}"/>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05" name="Text Box 208" hidden="1">
          <a:extLst>
            <a:ext uri="{FF2B5EF4-FFF2-40B4-BE49-F238E27FC236}">
              <a16:creationId xmlns:a16="http://schemas.microsoft.com/office/drawing/2014/main" id="{D23ED99F-2671-4214-908B-BA9861BE42EE}"/>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06" name="Text Box 207" hidden="1">
          <a:extLst>
            <a:ext uri="{FF2B5EF4-FFF2-40B4-BE49-F238E27FC236}">
              <a16:creationId xmlns:a16="http://schemas.microsoft.com/office/drawing/2014/main" id="{8130063D-4F07-49FC-BB10-8EEDC6988C8B}"/>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07" name="Text Box 206" hidden="1">
          <a:extLst>
            <a:ext uri="{FF2B5EF4-FFF2-40B4-BE49-F238E27FC236}">
              <a16:creationId xmlns:a16="http://schemas.microsoft.com/office/drawing/2014/main" id="{78ADA513-7859-4DB8-B754-98D54DB0E391}"/>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08" name="Text Box 205" hidden="1">
          <a:extLst>
            <a:ext uri="{FF2B5EF4-FFF2-40B4-BE49-F238E27FC236}">
              <a16:creationId xmlns:a16="http://schemas.microsoft.com/office/drawing/2014/main" id="{8F950581-C046-4506-8D2F-459A7D1FE704}"/>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09" name="Text Box 204" hidden="1">
          <a:extLst>
            <a:ext uri="{FF2B5EF4-FFF2-40B4-BE49-F238E27FC236}">
              <a16:creationId xmlns:a16="http://schemas.microsoft.com/office/drawing/2014/main" id="{1802FA63-CC35-48BB-B58A-76216A1897F9}"/>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10" name="Text Box 203" hidden="1">
          <a:extLst>
            <a:ext uri="{FF2B5EF4-FFF2-40B4-BE49-F238E27FC236}">
              <a16:creationId xmlns:a16="http://schemas.microsoft.com/office/drawing/2014/main" id="{93AAC25F-D5DC-427B-8DCF-FDB26ACD24F4}"/>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1011" name="Text Box 202" hidden="1">
          <a:extLst>
            <a:ext uri="{FF2B5EF4-FFF2-40B4-BE49-F238E27FC236}">
              <a16:creationId xmlns:a16="http://schemas.microsoft.com/office/drawing/2014/main" id="{4A13667D-3B22-4DE9-B96F-DA381808C491}"/>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313564</xdr:rowOff>
    </xdr:to>
    <xdr:sp macro="" textlink="">
      <xdr:nvSpPr>
        <xdr:cNvPr id="1012" name="Text Box 201" hidden="1">
          <a:extLst>
            <a:ext uri="{FF2B5EF4-FFF2-40B4-BE49-F238E27FC236}">
              <a16:creationId xmlns:a16="http://schemas.microsoft.com/office/drawing/2014/main" id="{A9E87A25-FE2A-4470-9485-2F43AC43C520}"/>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323883</xdr:rowOff>
    </xdr:to>
    <xdr:sp macro="" textlink="">
      <xdr:nvSpPr>
        <xdr:cNvPr id="1013" name="Text Box 200" hidden="1">
          <a:extLst>
            <a:ext uri="{FF2B5EF4-FFF2-40B4-BE49-F238E27FC236}">
              <a16:creationId xmlns:a16="http://schemas.microsoft.com/office/drawing/2014/main" id="{748EFB7D-44DD-421E-B14F-5C06FFFDE9EF}"/>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345547</xdr:rowOff>
    </xdr:to>
    <xdr:sp macro="" textlink="">
      <xdr:nvSpPr>
        <xdr:cNvPr id="1014" name="Text Box 199" hidden="1">
          <a:extLst>
            <a:ext uri="{FF2B5EF4-FFF2-40B4-BE49-F238E27FC236}">
              <a16:creationId xmlns:a16="http://schemas.microsoft.com/office/drawing/2014/main" id="{753BCEFB-CECF-476B-993F-9CC399702EA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1015" name="Text Box 198" hidden="1">
          <a:extLst>
            <a:ext uri="{FF2B5EF4-FFF2-40B4-BE49-F238E27FC236}">
              <a16:creationId xmlns:a16="http://schemas.microsoft.com/office/drawing/2014/main" id="{A43B17F8-8570-45E4-8E6D-2627A0CC7820}"/>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1016" name="Text Box 197" hidden="1">
          <a:extLst>
            <a:ext uri="{FF2B5EF4-FFF2-40B4-BE49-F238E27FC236}">
              <a16:creationId xmlns:a16="http://schemas.microsoft.com/office/drawing/2014/main" id="{4F732744-80C3-44F4-82BD-EE57617DC917}"/>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1017" name="Text Box 196" hidden="1">
          <a:extLst>
            <a:ext uri="{FF2B5EF4-FFF2-40B4-BE49-F238E27FC236}">
              <a16:creationId xmlns:a16="http://schemas.microsoft.com/office/drawing/2014/main" id="{8EC159A4-278C-4C81-B3E0-2DD67595DF82}"/>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1018" name="Text Box 195" hidden="1">
          <a:extLst>
            <a:ext uri="{FF2B5EF4-FFF2-40B4-BE49-F238E27FC236}">
              <a16:creationId xmlns:a16="http://schemas.microsoft.com/office/drawing/2014/main" id="{5C47A483-E698-47CF-B74F-F6F264FE979B}"/>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19" name="Text Box 194" hidden="1">
          <a:extLst>
            <a:ext uri="{FF2B5EF4-FFF2-40B4-BE49-F238E27FC236}">
              <a16:creationId xmlns:a16="http://schemas.microsoft.com/office/drawing/2014/main" id="{811523AE-72F2-4389-9BA9-DB6F620D788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20" name="Text Box 193" hidden="1">
          <a:extLst>
            <a:ext uri="{FF2B5EF4-FFF2-40B4-BE49-F238E27FC236}">
              <a16:creationId xmlns:a16="http://schemas.microsoft.com/office/drawing/2014/main" id="{A6D53692-CFA0-4B83-8F2A-91EDEDFB4A1E}"/>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105335</xdr:colOff>
      <xdr:row>121</xdr:row>
      <xdr:rowOff>25825</xdr:rowOff>
    </xdr:to>
    <xdr:sp macro="" textlink="">
      <xdr:nvSpPr>
        <xdr:cNvPr id="1021" name="Text Box 192" hidden="1">
          <a:extLst>
            <a:ext uri="{FF2B5EF4-FFF2-40B4-BE49-F238E27FC236}">
              <a16:creationId xmlns:a16="http://schemas.microsoft.com/office/drawing/2014/main" id="{DAFA6E9D-5284-4EEC-9339-32CF7F5DBA24}"/>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105335</xdr:colOff>
      <xdr:row>120</xdr:row>
      <xdr:rowOff>105318</xdr:rowOff>
    </xdr:to>
    <xdr:sp macro="" textlink="">
      <xdr:nvSpPr>
        <xdr:cNvPr id="1022" name="Text Box 191" hidden="1">
          <a:extLst>
            <a:ext uri="{FF2B5EF4-FFF2-40B4-BE49-F238E27FC236}">
              <a16:creationId xmlns:a16="http://schemas.microsoft.com/office/drawing/2014/main" id="{1473E7DD-B5EE-49DC-AABE-E67ADEB053EE}"/>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1023" name="Text Box 190" hidden="1">
          <a:extLst>
            <a:ext uri="{FF2B5EF4-FFF2-40B4-BE49-F238E27FC236}">
              <a16:creationId xmlns:a16="http://schemas.microsoft.com/office/drawing/2014/main" id="{80B7AC8A-408A-48C4-A3DB-E3090EB4883C}"/>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24" name="Text Box 189" hidden="1">
          <a:extLst>
            <a:ext uri="{FF2B5EF4-FFF2-40B4-BE49-F238E27FC236}">
              <a16:creationId xmlns:a16="http://schemas.microsoft.com/office/drawing/2014/main" id="{A6C7FE8F-7D6B-4B66-9A53-71F6008BCB6E}"/>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25" name="Text Box 188" hidden="1">
          <a:extLst>
            <a:ext uri="{FF2B5EF4-FFF2-40B4-BE49-F238E27FC236}">
              <a16:creationId xmlns:a16="http://schemas.microsoft.com/office/drawing/2014/main" id="{2E02F756-845E-456C-B773-BA9B9EF3C2E4}"/>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CA28F189-D36C-4E17-9299-E5C9A5146529}"/>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27" name="Text Box 186" hidden="1">
          <a:extLst>
            <a:ext uri="{FF2B5EF4-FFF2-40B4-BE49-F238E27FC236}">
              <a16:creationId xmlns:a16="http://schemas.microsoft.com/office/drawing/2014/main" id="{DC4BCA8F-BF7F-45F6-9610-2E7A225F1DD6}"/>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40529</xdr:rowOff>
    </xdr:to>
    <xdr:sp macro="" textlink="">
      <xdr:nvSpPr>
        <xdr:cNvPr id="1028" name="Text Box 185" hidden="1">
          <a:extLst>
            <a:ext uri="{FF2B5EF4-FFF2-40B4-BE49-F238E27FC236}">
              <a16:creationId xmlns:a16="http://schemas.microsoft.com/office/drawing/2014/main" id="{22DA9F45-7299-48D2-A47F-3FC2AF772E1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29" name="Text Box 184" hidden="1">
          <a:extLst>
            <a:ext uri="{FF2B5EF4-FFF2-40B4-BE49-F238E27FC236}">
              <a16:creationId xmlns:a16="http://schemas.microsoft.com/office/drawing/2014/main" id="{F2031286-5A3F-4F50-8BD4-9114F70A0A78}"/>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25B3313E-9357-4EED-8820-7272E38FED55}"/>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31" name="Text Box 182" hidden="1">
          <a:extLst>
            <a:ext uri="{FF2B5EF4-FFF2-40B4-BE49-F238E27FC236}">
              <a16:creationId xmlns:a16="http://schemas.microsoft.com/office/drawing/2014/main" id="{AA4C4339-E43E-4480-B3A0-3C46E7D4E0CA}"/>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32" name="Text Box 181" hidden="1">
          <a:extLst>
            <a:ext uri="{FF2B5EF4-FFF2-40B4-BE49-F238E27FC236}">
              <a16:creationId xmlns:a16="http://schemas.microsoft.com/office/drawing/2014/main" id="{DD686504-463A-4FE8-9302-57928702CE25}"/>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C3BC1891-D488-4219-BFCE-F71E909F2A46}"/>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34" name="Text Box 179" hidden="1">
          <a:extLst>
            <a:ext uri="{FF2B5EF4-FFF2-40B4-BE49-F238E27FC236}">
              <a16:creationId xmlns:a16="http://schemas.microsoft.com/office/drawing/2014/main" id="{2D61546A-3836-4572-91C0-339562CCE2EF}"/>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32C1E8B4-4C48-4304-A4D9-DE22DA0A8785}"/>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36" name="Text Box 276" hidden="1">
          <a:extLst>
            <a:ext uri="{FF2B5EF4-FFF2-40B4-BE49-F238E27FC236}">
              <a16:creationId xmlns:a16="http://schemas.microsoft.com/office/drawing/2014/main" id="{BD4C4D44-AEA7-43E9-81D6-46601679FDE5}"/>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37" name="Text Box 275" hidden="1">
          <a:extLst>
            <a:ext uri="{FF2B5EF4-FFF2-40B4-BE49-F238E27FC236}">
              <a16:creationId xmlns:a16="http://schemas.microsoft.com/office/drawing/2014/main" id="{DEBB7D74-06BA-4E7C-A47D-B7B5E5CD6AB1}"/>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38" name="Text Box 274" hidden="1">
          <a:extLst>
            <a:ext uri="{FF2B5EF4-FFF2-40B4-BE49-F238E27FC236}">
              <a16:creationId xmlns:a16="http://schemas.microsoft.com/office/drawing/2014/main" id="{8AD95C48-9C4B-45BC-9075-237E2F52D351}"/>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39" name="Text Box 273" hidden="1">
          <a:extLst>
            <a:ext uri="{FF2B5EF4-FFF2-40B4-BE49-F238E27FC236}">
              <a16:creationId xmlns:a16="http://schemas.microsoft.com/office/drawing/2014/main" id="{0E92E7B9-CA6A-4AD7-AFAA-70CA5119285E}"/>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40" name="Text Box 272" hidden="1">
          <a:extLst>
            <a:ext uri="{FF2B5EF4-FFF2-40B4-BE49-F238E27FC236}">
              <a16:creationId xmlns:a16="http://schemas.microsoft.com/office/drawing/2014/main" id="{FE7FEBE7-94AB-42FC-B7BF-B41C4F8078A3}"/>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41" name="Text Box 271" hidden="1">
          <a:extLst>
            <a:ext uri="{FF2B5EF4-FFF2-40B4-BE49-F238E27FC236}">
              <a16:creationId xmlns:a16="http://schemas.microsoft.com/office/drawing/2014/main" id="{6929BBF9-03A5-4B54-9AD0-ECF563C16A1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42" name="Text Box 270" hidden="1">
          <a:extLst>
            <a:ext uri="{FF2B5EF4-FFF2-40B4-BE49-F238E27FC236}">
              <a16:creationId xmlns:a16="http://schemas.microsoft.com/office/drawing/2014/main" id="{C690B5F8-8CB9-44B9-BFEC-AEDB812A7956}"/>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43" name="Text Box 269" hidden="1">
          <a:extLst>
            <a:ext uri="{FF2B5EF4-FFF2-40B4-BE49-F238E27FC236}">
              <a16:creationId xmlns:a16="http://schemas.microsoft.com/office/drawing/2014/main" id="{70ADF5CA-69AE-43D0-B55F-8B832D416AAD}"/>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71</xdr:row>
      <xdr:rowOff>75015</xdr:rowOff>
    </xdr:to>
    <xdr:sp macro="" textlink="">
      <xdr:nvSpPr>
        <xdr:cNvPr id="1044" name="Text Box 268" hidden="1">
          <a:extLst>
            <a:ext uri="{FF2B5EF4-FFF2-40B4-BE49-F238E27FC236}">
              <a16:creationId xmlns:a16="http://schemas.microsoft.com/office/drawing/2014/main" id="{8065B3DB-9E2F-4524-B524-A70D68344D19}"/>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124385</xdr:colOff>
      <xdr:row>86</xdr:row>
      <xdr:rowOff>313564</xdr:rowOff>
    </xdr:to>
    <xdr:sp macro="" textlink="">
      <xdr:nvSpPr>
        <xdr:cNvPr id="1045" name="Text Box 267" hidden="1">
          <a:extLst>
            <a:ext uri="{FF2B5EF4-FFF2-40B4-BE49-F238E27FC236}">
              <a16:creationId xmlns:a16="http://schemas.microsoft.com/office/drawing/2014/main" id="{718DC11C-CBBF-4D1E-BEA0-90AA39887AD5}"/>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105335</xdr:colOff>
      <xdr:row>86</xdr:row>
      <xdr:rowOff>323883</xdr:rowOff>
    </xdr:to>
    <xdr:sp macro="" textlink="">
      <xdr:nvSpPr>
        <xdr:cNvPr id="1046" name="Text Box 266" hidden="1">
          <a:extLst>
            <a:ext uri="{FF2B5EF4-FFF2-40B4-BE49-F238E27FC236}">
              <a16:creationId xmlns:a16="http://schemas.microsoft.com/office/drawing/2014/main" id="{20F01084-9712-432A-8C6D-A7C00936F291}"/>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83336</xdr:rowOff>
    </xdr:from>
    <xdr:to>
      <xdr:col>5</xdr:col>
      <xdr:colOff>105335</xdr:colOff>
      <xdr:row>86</xdr:row>
      <xdr:rowOff>345547</xdr:rowOff>
    </xdr:to>
    <xdr:sp macro="" textlink="">
      <xdr:nvSpPr>
        <xdr:cNvPr id="1047" name="Text Box 265" hidden="1">
          <a:extLst>
            <a:ext uri="{FF2B5EF4-FFF2-40B4-BE49-F238E27FC236}">
              <a16:creationId xmlns:a16="http://schemas.microsoft.com/office/drawing/2014/main" id="{92117855-8D00-4319-8A02-FA523C036D3D}"/>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105335</xdr:colOff>
      <xdr:row>89</xdr:row>
      <xdr:rowOff>64267</xdr:rowOff>
    </xdr:to>
    <xdr:sp macro="" textlink="">
      <xdr:nvSpPr>
        <xdr:cNvPr id="1048" name="Text Box 264" hidden="1">
          <a:extLst>
            <a:ext uri="{FF2B5EF4-FFF2-40B4-BE49-F238E27FC236}">
              <a16:creationId xmlns:a16="http://schemas.microsoft.com/office/drawing/2014/main" id="{F9B42BCE-B338-4266-9B4A-621049CF65FB}"/>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105335</xdr:colOff>
      <xdr:row>97</xdr:row>
      <xdr:rowOff>20413</xdr:rowOff>
    </xdr:to>
    <xdr:sp macro="" textlink="">
      <xdr:nvSpPr>
        <xdr:cNvPr id="1049" name="Text Box 263" hidden="1">
          <a:extLst>
            <a:ext uri="{FF2B5EF4-FFF2-40B4-BE49-F238E27FC236}">
              <a16:creationId xmlns:a16="http://schemas.microsoft.com/office/drawing/2014/main" id="{BDF72B7D-038E-42AF-AC28-1B7BE0948132}"/>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105335</xdr:colOff>
      <xdr:row>96</xdr:row>
      <xdr:rowOff>64399</xdr:rowOff>
    </xdr:to>
    <xdr:sp macro="" textlink="">
      <xdr:nvSpPr>
        <xdr:cNvPr id="1050" name="Text Box 262" hidden="1">
          <a:extLst>
            <a:ext uri="{FF2B5EF4-FFF2-40B4-BE49-F238E27FC236}">
              <a16:creationId xmlns:a16="http://schemas.microsoft.com/office/drawing/2014/main" id="{43FF4FF1-3F69-4DEA-B35D-D8AF99BF02AE}"/>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105335</xdr:colOff>
      <xdr:row>96</xdr:row>
      <xdr:rowOff>140503</xdr:rowOff>
    </xdr:to>
    <xdr:sp macro="" textlink="">
      <xdr:nvSpPr>
        <xdr:cNvPr id="1051" name="Text Box 261" hidden="1">
          <a:extLst>
            <a:ext uri="{FF2B5EF4-FFF2-40B4-BE49-F238E27FC236}">
              <a16:creationId xmlns:a16="http://schemas.microsoft.com/office/drawing/2014/main" id="{FE372A1E-E745-4F51-B8DA-3C5FA2E0F820}"/>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52" name="Text Box 260" hidden="1">
          <a:extLst>
            <a:ext uri="{FF2B5EF4-FFF2-40B4-BE49-F238E27FC236}">
              <a16:creationId xmlns:a16="http://schemas.microsoft.com/office/drawing/2014/main" id="{C89D53CE-A7AB-4A0E-B3EB-99B059307B14}"/>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53" name="Text Box 259" hidden="1">
          <a:extLst>
            <a:ext uri="{FF2B5EF4-FFF2-40B4-BE49-F238E27FC236}">
              <a16:creationId xmlns:a16="http://schemas.microsoft.com/office/drawing/2014/main" id="{6C679ECD-254D-4352-B2C0-B4F4F248DF68}"/>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105335</xdr:colOff>
      <xdr:row>121</xdr:row>
      <xdr:rowOff>25825</xdr:rowOff>
    </xdr:to>
    <xdr:sp macro="" textlink="">
      <xdr:nvSpPr>
        <xdr:cNvPr id="1054" name="Text Box 258" hidden="1">
          <a:extLst>
            <a:ext uri="{FF2B5EF4-FFF2-40B4-BE49-F238E27FC236}">
              <a16:creationId xmlns:a16="http://schemas.microsoft.com/office/drawing/2014/main" id="{44AC5F31-6315-48B6-8262-61DA571A1143}"/>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105335</xdr:colOff>
      <xdr:row>120</xdr:row>
      <xdr:rowOff>105318</xdr:rowOff>
    </xdr:to>
    <xdr:sp macro="" textlink="">
      <xdr:nvSpPr>
        <xdr:cNvPr id="1055" name="Text Box 257" hidden="1">
          <a:extLst>
            <a:ext uri="{FF2B5EF4-FFF2-40B4-BE49-F238E27FC236}">
              <a16:creationId xmlns:a16="http://schemas.microsoft.com/office/drawing/2014/main" id="{1A2F6CFD-D97D-42D7-B7FC-710AB0C72A9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83347</xdr:rowOff>
    </xdr:from>
    <xdr:to>
      <xdr:col>5</xdr:col>
      <xdr:colOff>105335</xdr:colOff>
      <xdr:row>120</xdr:row>
      <xdr:rowOff>172491</xdr:rowOff>
    </xdr:to>
    <xdr:sp macro="" textlink="">
      <xdr:nvSpPr>
        <xdr:cNvPr id="1056" name="Text Box 256" hidden="1">
          <a:extLst>
            <a:ext uri="{FF2B5EF4-FFF2-40B4-BE49-F238E27FC236}">
              <a16:creationId xmlns:a16="http://schemas.microsoft.com/office/drawing/2014/main" id="{EAEF1567-4B44-4092-B421-000478A9654D}"/>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57" name="Text Box 255" hidden="1">
          <a:extLst>
            <a:ext uri="{FF2B5EF4-FFF2-40B4-BE49-F238E27FC236}">
              <a16:creationId xmlns:a16="http://schemas.microsoft.com/office/drawing/2014/main" id="{B347EFA8-EFB6-4AC8-88BC-A28C5B115AC0}"/>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58" name="Text Box 254" hidden="1">
          <a:extLst>
            <a:ext uri="{FF2B5EF4-FFF2-40B4-BE49-F238E27FC236}">
              <a16:creationId xmlns:a16="http://schemas.microsoft.com/office/drawing/2014/main" id="{0BE3766B-CF78-4779-B01C-5BA958F38F77}"/>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716F35BC-4F59-4542-8A0E-22EB25AB5556}"/>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60" name="Text Box 252" hidden="1">
          <a:extLst>
            <a:ext uri="{FF2B5EF4-FFF2-40B4-BE49-F238E27FC236}">
              <a16:creationId xmlns:a16="http://schemas.microsoft.com/office/drawing/2014/main" id="{C03A315B-B5AC-4FB8-B8FF-6CA336309BE5}"/>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40529</xdr:rowOff>
    </xdr:to>
    <xdr:sp macro="" textlink="">
      <xdr:nvSpPr>
        <xdr:cNvPr id="1061" name="Text Box 251" hidden="1">
          <a:extLst>
            <a:ext uri="{FF2B5EF4-FFF2-40B4-BE49-F238E27FC236}">
              <a16:creationId xmlns:a16="http://schemas.microsoft.com/office/drawing/2014/main" id="{67A0F9A7-6303-41EB-93B8-989CCCB1FA20}"/>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62" name="Text Box 250" hidden="1">
          <a:extLst>
            <a:ext uri="{FF2B5EF4-FFF2-40B4-BE49-F238E27FC236}">
              <a16:creationId xmlns:a16="http://schemas.microsoft.com/office/drawing/2014/main" id="{7A95C9C4-98F0-43A9-95E3-8A4BE9DB05C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E6A44DD5-1343-46A6-9AD4-BC29B05FA22E}"/>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64" name="Text Box 248" hidden="1">
          <a:extLst>
            <a:ext uri="{FF2B5EF4-FFF2-40B4-BE49-F238E27FC236}">
              <a16:creationId xmlns:a16="http://schemas.microsoft.com/office/drawing/2014/main" id="{7B8148EC-6732-447E-A1D1-7E8284BAE3D8}"/>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65" name="Text Box 247" hidden="1">
          <a:extLst>
            <a:ext uri="{FF2B5EF4-FFF2-40B4-BE49-F238E27FC236}">
              <a16:creationId xmlns:a16="http://schemas.microsoft.com/office/drawing/2014/main" id="{C341562E-3A23-4E65-B057-CE5064BE437F}"/>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17C94152-9BFE-44FF-96B0-92B38207C5BA}"/>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67" name="Text Box 245" hidden="1">
          <a:extLst>
            <a:ext uri="{FF2B5EF4-FFF2-40B4-BE49-F238E27FC236}">
              <a16:creationId xmlns:a16="http://schemas.microsoft.com/office/drawing/2014/main" id="{F7597105-FD23-4B93-A562-E748D074E2CF}"/>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880705AD-0D7E-42B9-86E5-9F046EB3755B}"/>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069" name="Text Box 309" hidden="1">
          <a:extLst>
            <a:ext uri="{FF2B5EF4-FFF2-40B4-BE49-F238E27FC236}">
              <a16:creationId xmlns:a16="http://schemas.microsoft.com/office/drawing/2014/main" id="{8DE12C6D-9019-43FD-B369-B70B36ADB7F9}"/>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070" name="Text Box 308" hidden="1">
          <a:extLst>
            <a:ext uri="{FF2B5EF4-FFF2-40B4-BE49-F238E27FC236}">
              <a16:creationId xmlns:a16="http://schemas.microsoft.com/office/drawing/2014/main" id="{0E48031E-CB4E-4A9E-AE18-602472CF2818}"/>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071" name="Text Box 307" hidden="1">
          <a:extLst>
            <a:ext uri="{FF2B5EF4-FFF2-40B4-BE49-F238E27FC236}">
              <a16:creationId xmlns:a16="http://schemas.microsoft.com/office/drawing/2014/main" id="{E33C6154-E90D-4F06-AFBD-FB98BF0D525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072" name="Text Box 306" hidden="1">
          <a:extLst>
            <a:ext uri="{FF2B5EF4-FFF2-40B4-BE49-F238E27FC236}">
              <a16:creationId xmlns:a16="http://schemas.microsoft.com/office/drawing/2014/main" id="{83FBB62B-4CB5-4528-8A58-A86411E4DE44}"/>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073" name="Text Box 305" hidden="1">
          <a:extLst>
            <a:ext uri="{FF2B5EF4-FFF2-40B4-BE49-F238E27FC236}">
              <a16:creationId xmlns:a16="http://schemas.microsoft.com/office/drawing/2014/main" id="{4D2B7690-758D-45A6-A114-EA811A0166D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074" name="Text Box 304" hidden="1">
          <a:extLst>
            <a:ext uri="{FF2B5EF4-FFF2-40B4-BE49-F238E27FC236}">
              <a16:creationId xmlns:a16="http://schemas.microsoft.com/office/drawing/2014/main" id="{66FD39D5-D273-4971-AEEB-E9C95A8B3205}"/>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075" name="Text Box 303" hidden="1">
          <a:extLst>
            <a:ext uri="{FF2B5EF4-FFF2-40B4-BE49-F238E27FC236}">
              <a16:creationId xmlns:a16="http://schemas.microsoft.com/office/drawing/2014/main" id="{EF1EB115-DB78-4B78-9D39-2AD602DA90A7}"/>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076" name="Text Box 302" hidden="1">
          <a:extLst>
            <a:ext uri="{FF2B5EF4-FFF2-40B4-BE49-F238E27FC236}">
              <a16:creationId xmlns:a16="http://schemas.microsoft.com/office/drawing/2014/main" id="{ABB9CA76-22D8-405B-A739-4F4CF0FBF426}"/>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1077" name="Text Box 301" hidden="1">
          <a:extLst>
            <a:ext uri="{FF2B5EF4-FFF2-40B4-BE49-F238E27FC236}">
              <a16:creationId xmlns:a16="http://schemas.microsoft.com/office/drawing/2014/main" id="{426AABCB-9E2E-4B3F-AEB5-D34FF1ABCD6F}"/>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078" name="Text Box 300" hidden="1">
          <a:extLst>
            <a:ext uri="{FF2B5EF4-FFF2-40B4-BE49-F238E27FC236}">
              <a16:creationId xmlns:a16="http://schemas.microsoft.com/office/drawing/2014/main" id="{68E187DC-C32F-4108-BF1B-CAF476F32A6F}"/>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85</xdr:row>
      <xdr:rowOff>480</xdr:rowOff>
    </xdr:to>
    <xdr:sp macro="" textlink="">
      <xdr:nvSpPr>
        <xdr:cNvPr id="1079" name="Text Box 299" hidden="1">
          <a:extLst>
            <a:ext uri="{FF2B5EF4-FFF2-40B4-BE49-F238E27FC236}">
              <a16:creationId xmlns:a16="http://schemas.microsoft.com/office/drawing/2014/main" id="{FD645FE2-113F-4718-9EAB-F13CD4F9F484}"/>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85</xdr:row>
      <xdr:rowOff>27878</xdr:rowOff>
    </xdr:to>
    <xdr:sp macro="" textlink="">
      <xdr:nvSpPr>
        <xdr:cNvPr id="1080" name="Text Box 298" hidden="1">
          <a:extLst>
            <a:ext uri="{FF2B5EF4-FFF2-40B4-BE49-F238E27FC236}">
              <a16:creationId xmlns:a16="http://schemas.microsoft.com/office/drawing/2014/main" id="{0C2F1D41-DFFE-493D-B135-520AE7A992C8}"/>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105335</xdr:colOff>
      <xdr:row>87</xdr:row>
      <xdr:rowOff>93575</xdr:rowOff>
    </xdr:to>
    <xdr:sp macro="" textlink="">
      <xdr:nvSpPr>
        <xdr:cNvPr id="1081" name="Text Box 297" hidden="1">
          <a:extLst>
            <a:ext uri="{FF2B5EF4-FFF2-40B4-BE49-F238E27FC236}">
              <a16:creationId xmlns:a16="http://schemas.microsoft.com/office/drawing/2014/main" id="{B12A5D5A-66FB-42FF-A8A0-7418C577436F}"/>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1082" name="Text Box 296" hidden="1">
          <a:extLst>
            <a:ext uri="{FF2B5EF4-FFF2-40B4-BE49-F238E27FC236}">
              <a16:creationId xmlns:a16="http://schemas.microsoft.com/office/drawing/2014/main" id="{5D3374C3-65BE-4BCC-A378-C639456FBDAA}"/>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63859</xdr:rowOff>
    </xdr:to>
    <xdr:sp macro="" textlink="">
      <xdr:nvSpPr>
        <xdr:cNvPr id="1083" name="Text Box 295" hidden="1">
          <a:extLst>
            <a:ext uri="{FF2B5EF4-FFF2-40B4-BE49-F238E27FC236}">
              <a16:creationId xmlns:a16="http://schemas.microsoft.com/office/drawing/2014/main" id="{CE6AF52C-7438-49DD-AADF-3B846328133F}"/>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105335</xdr:colOff>
      <xdr:row>95</xdr:row>
      <xdr:rowOff>146015</xdr:rowOff>
    </xdr:to>
    <xdr:sp macro="" textlink="">
      <xdr:nvSpPr>
        <xdr:cNvPr id="1084" name="Text Box 294" hidden="1">
          <a:extLst>
            <a:ext uri="{FF2B5EF4-FFF2-40B4-BE49-F238E27FC236}">
              <a16:creationId xmlns:a16="http://schemas.microsoft.com/office/drawing/2014/main" id="{C46EFD54-567F-4165-82F1-726327FED476}"/>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97</xdr:row>
      <xdr:rowOff>153998</xdr:rowOff>
    </xdr:to>
    <xdr:sp macro="" textlink="">
      <xdr:nvSpPr>
        <xdr:cNvPr id="1085" name="Text Box 293" hidden="1">
          <a:extLst>
            <a:ext uri="{FF2B5EF4-FFF2-40B4-BE49-F238E27FC236}">
              <a16:creationId xmlns:a16="http://schemas.microsoft.com/office/drawing/2014/main" id="{28850D26-0DCB-4E22-A609-F7A0B0FA77DB}"/>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086" name="Text Box 292" hidden="1">
          <a:extLst>
            <a:ext uri="{FF2B5EF4-FFF2-40B4-BE49-F238E27FC236}">
              <a16:creationId xmlns:a16="http://schemas.microsoft.com/office/drawing/2014/main" id="{71A3A3A9-AA8E-4D16-8FC3-DF570F6760E6}"/>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1087" name="Text Box 291" hidden="1">
          <a:extLst>
            <a:ext uri="{FF2B5EF4-FFF2-40B4-BE49-F238E27FC236}">
              <a16:creationId xmlns:a16="http://schemas.microsoft.com/office/drawing/2014/main" id="{D3F4E5D0-2CC8-4A41-B7E8-100D807C880D}"/>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088" name="Text Box 290" hidden="1">
          <a:extLst>
            <a:ext uri="{FF2B5EF4-FFF2-40B4-BE49-F238E27FC236}">
              <a16:creationId xmlns:a16="http://schemas.microsoft.com/office/drawing/2014/main" id="{8C9158E1-E8F2-4493-BB1B-7D42E8A733C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199662</xdr:rowOff>
    </xdr:to>
    <xdr:sp macro="" textlink="">
      <xdr:nvSpPr>
        <xdr:cNvPr id="1089" name="Text Box 289" hidden="1">
          <a:extLst>
            <a:ext uri="{FF2B5EF4-FFF2-40B4-BE49-F238E27FC236}">
              <a16:creationId xmlns:a16="http://schemas.microsoft.com/office/drawing/2014/main" id="{C4115DE4-347F-45CD-B800-4AEADE3FCA45}"/>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090" name="Text Box 288" hidden="1">
          <a:extLst>
            <a:ext uri="{FF2B5EF4-FFF2-40B4-BE49-F238E27FC236}">
              <a16:creationId xmlns:a16="http://schemas.microsoft.com/office/drawing/2014/main" id="{126E838B-5D9B-4DC2-B334-B10C7AAF4627}"/>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091" name="Text Box 287" hidden="1">
          <a:extLst>
            <a:ext uri="{FF2B5EF4-FFF2-40B4-BE49-F238E27FC236}">
              <a16:creationId xmlns:a16="http://schemas.microsoft.com/office/drawing/2014/main" id="{F942DD62-AABB-4EBD-934F-FF3A9B33D47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A78F91A9-19F3-4120-9B6E-B33A23120669}"/>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093" name="Text Box 285" hidden="1">
          <a:extLst>
            <a:ext uri="{FF2B5EF4-FFF2-40B4-BE49-F238E27FC236}">
              <a16:creationId xmlns:a16="http://schemas.microsoft.com/office/drawing/2014/main" id="{05A4A618-A19A-462D-9CBE-0C0A51C57C4B}"/>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A9D29E16-098F-4C12-B518-FA63B434BC4F}"/>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095" name="Text Box 283" hidden="1">
          <a:extLst>
            <a:ext uri="{FF2B5EF4-FFF2-40B4-BE49-F238E27FC236}">
              <a16:creationId xmlns:a16="http://schemas.microsoft.com/office/drawing/2014/main" id="{FC44A890-BB80-4AEA-A898-A98CBED0AA65}"/>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ECEA1C48-8EFF-4795-99B5-CCC3E0D6B94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097" name="Text Box 281" hidden="1">
          <a:extLst>
            <a:ext uri="{FF2B5EF4-FFF2-40B4-BE49-F238E27FC236}">
              <a16:creationId xmlns:a16="http://schemas.microsoft.com/office/drawing/2014/main" id="{3E63FC2A-93F6-4F09-A7C1-F632DA48459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296209</xdr:rowOff>
    </xdr:to>
    <xdr:sp macro="" textlink="">
      <xdr:nvSpPr>
        <xdr:cNvPr id="1098" name="Text Box 280" hidden="1">
          <a:extLst>
            <a:ext uri="{FF2B5EF4-FFF2-40B4-BE49-F238E27FC236}">
              <a16:creationId xmlns:a16="http://schemas.microsoft.com/office/drawing/2014/main" id="{6EBAEA9C-B395-44E8-92DF-53D64C765C01}"/>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37958C62-6BCC-4C8E-96AD-921FB9162A4A}"/>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00" name="Text Box 278" hidden="1">
          <a:extLst>
            <a:ext uri="{FF2B5EF4-FFF2-40B4-BE49-F238E27FC236}">
              <a16:creationId xmlns:a16="http://schemas.microsoft.com/office/drawing/2014/main" id="{04FD99C0-1C2E-4588-8138-AA0DDD61F94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21DEFD4E-1B28-4C82-AC76-95A99A7BE542}"/>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92AB108D-0285-4099-BC34-C257D8B97577}"/>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EF3FB0D2-4FD6-47E4-80D7-96231847EFD6}"/>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04" name="Text Box 346" hidden="1">
          <a:extLst>
            <a:ext uri="{FF2B5EF4-FFF2-40B4-BE49-F238E27FC236}">
              <a16:creationId xmlns:a16="http://schemas.microsoft.com/office/drawing/2014/main" id="{F4F2D798-15D7-4DB1-8095-ACF293BDC781}"/>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05" name="Text Box 345" hidden="1">
          <a:extLst>
            <a:ext uri="{FF2B5EF4-FFF2-40B4-BE49-F238E27FC236}">
              <a16:creationId xmlns:a16="http://schemas.microsoft.com/office/drawing/2014/main" id="{B1D021A1-6B4D-4A44-968D-30539BFD98E2}"/>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06" name="Text Box 344" hidden="1">
          <a:extLst>
            <a:ext uri="{FF2B5EF4-FFF2-40B4-BE49-F238E27FC236}">
              <a16:creationId xmlns:a16="http://schemas.microsoft.com/office/drawing/2014/main" id="{E643D146-A372-4E48-A064-40F594381A2F}"/>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07" name="Text Box 343" hidden="1">
          <a:extLst>
            <a:ext uri="{FF2B5EF4-FFF2-40B4-BE49-F238E27FC236}">
              <a16:creationId xmlns:a16="http://schemas.microsoft.com/office/drawing/2014/main" id="{FBF2B4F7-6DD9-4B36-A0D1-E409E703F2F3}"/>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08" name="Text Box 342" hidden="1">
          <a:extLst>
            <a:ext uri="{FF2B5EF4-FFF2-40B4-BE49-F238E27FC236}">
              <a16:creationId xmlns:a16="http://schemas.microsoft.com/office/drawing/2014/main" id="{8B7135E3-B92C-46BE-8C5A-8418A54B1B07}"/>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09" name="Text Box 341" hidden="1">
          <a:extLst>
            <a:ext uri="{FF2B5EF4-FFF2-40B4-BE49-F238E27FC236}">
              <a16:creationId xmlns:a16="http://schemas.microsoft.com/office/drawing/2014/main" id="{964E6916-4F60-486B-8ABF-54E94B054288}"/>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10" name="Text Box 340" hidden="1">
          <a:extLst>
            <a:ext uri="{FF2B5EF4-FFF2-40B4-BE49-F238E27FC236}">
              <a16:creationId xmlns:a16="http://schemas.microsoft.com/office/drawing/2014/main" id="{81FCAE36-1AFA-487F-9AAE-1C69910F39AA}"/>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11" name="Text Box 339" hidden="1">
          <a:extLst>
            <a:ext uri="{FF2B5EF4-FFF2-40B4-BE49-F238E27FC236}">
              <a16:creationId xmlns:a16="http://schemas.microsoft.com/office/drawing/2014/main" id="{F7DE7B36-DABD-42C8-975F-B1774E859D2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1112" name="Text Box 338" hidden="1">
          <a:extLst>
            <a:ext uri="{FF2B5EF4-FFF2-40B4-BE49-F238E27FC236}">
              <a16:creationId xmlns:a16="http://schemas.microsoft.com/office/drawing/2014/main" id="{B7D9B7B1-D02E-4719-ADB3-A3C64D7A764C}"/>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113" name="Text Box 337" hidden="1">
          <a:extLst>
            <a:ext uri="{FF2B5EF4-FFF2-40B4-BE49-F238E27FC236}">
              <a16:creationId xmlns:a16="http://schemas.microsoft.com/office/drawing/2014/main" id="{9D9BFF66-2970-4A2D-87F8-83EBE280B51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85</xdr:row>
      <xdr:rowOff>480</xdr:rowOff>
    </xdr:to>
    <xdr:sp macro="" textlink="">
      <xdr:nvSpPr>
        <xdr:cNvPr id="1114" name="Text Box 336" hidden="1">
          <a:extLst>
            <a:ext uri="{FF2B5EF4-FFF2-40B4-BE49-F238E27FC236}">
              <a16:creationId xmlns:a16="http://schemas.microsoft.com/office/drawing/2014/main" id="{25A786D2-6EF7-4190-9879-0DA7321327EC}"/>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85</xdr:row>
      <xdr:rowOff>27878</xdr:rowOff>
    </xdr:to>
    <xdr:sp macro="" textlink="">
      <xdr:nvSpPr>
        <xdr:cNvPr id="1115" name="Text Box 335" hidden="1">
          <a:extLst>
            <a:ext uri="{FF2B5EF4-FFF2-40B4-BE49-F238E27FC236}">
              <a16:creationId xmlns:a16="http://schemas.microsoft.com/office/drawing/2014/main" id="{EC919394-6E4C-4C0A-9A37-04323791C735}"/>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105335</xdr:colOff>
      <xdr:row>87</xdr:row>
      <xdr:rowOff>93575</xdr:rowOff>
    </xdr:to>
    <xdr:sp macro="" textlink="">
      <xdr:nvSpPr>
        <xdr:cNvPr id="1116" name="Text Box 334" hidden="1">
          <a:extLst>
            <a:ext uri="{FF2B5EF4-FFF2-40B4-BE49-F238E27FC236}">
              <a16:creationId xmlns:a16="http://schemas.microsoft.com/office/drawing/2014/main" id="{BE13F722-BFE6-4CA5-BDB9-9C48784972FD}"/>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1117" name="Text Box 333" hidden="1">
          <a:extLst>
            <a:ext uri="{FF2B5EF4-FFF2-40B4-BE49-F238E27FC236}">
              <a16:creationId xmlns:a16="http://schemas.microsoft.com/office/drawing/2014/main" id="{8175BBC8-64CD-4BF5-86F7-F6924DB7C5A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63859</xdr:rowOff>
    </xdr:to>
    <xdr:sp macro="" textlink="">
      <xdr:nvSpPr>
        <xdr:cNvPr id="1118" name="Text Box 332" hidden="1">
          <a:extLst>
            <a:ext uri="{FF2B5EF4-FFF2-40B4-BE49-F238E27FC236}">
              <a16:creationId xmlns:a16="http://schemas.microsoft.com/office/drawing/2014/main" id="{02ADE2F1-26B9-4732-86C4-7CD5A4B911E2}"/>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105335</xdr:colOff>
      <xdr:row>95</xdr:row>
      <xdr:rowOff>146015</xdr:rowOff>
    </xdr:to>
    <xdr:sp macro="" textlink="">
      <xdr:nvSpPr>
        <xdr:cNvPr id="1119" name="Text Box 331" hidden="1">
          <a:extLst>
            <a:ext uri="{FF2B5EF4-FFF2-40B4-BE49-F238E27FC236}">
              <a16:creationId xmlns:a16="http://schemas.microsoft.com/office/drawing/2014/main" id="{62363847-BB46-4E24-A5E7-1C1E38615701}"/>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97</xdr:row>
      <xdr:rowOff>153998</xdr:rowOff>
    </xdr:to>
    <xdr:sp macro="" textlink="">
      <xdr:nvSpPr>
        <xdr:cNvPr id="1120" name="Text Box 330" hidden="1">
          <a:extLst>
            <a:ext uri="{FF2B5EF4-FFF2-40B4-BE49-F238E27FC236}">
              <a16:creationId xmlns:a16="http://schemas.microsoft.com/office/drawing/2014/main" id="{03E7AB36-2792-4F32-8417-186FF7846EE0}"/>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21" name="Text Box 329" hidden="1">
          <a:extLst>
            <a:ext uri="{FF2B5EF4-FFF2-40B4-BE49-F238E27FC236}">
              <a16:creationId xmlns:a16="http://schemas.microsoft.com/office/drawing/2014/main" id="{6BF5B442-1208-40AE-B043-5896A1B41F57}"/>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1122" name="Text Box 328" hidden="1">
          <a:extLst>
            <a:ext uri="{FF2B5EF4-FFF2-40B4-BE49-F238E27FC236}">
              <a16:creationId xmlns:a16="http://schemas.microsoft.com/office/drawing/2014/main" id="{E298BD16-6A90-42F0-BC33-E8AC38757283}"/>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123" name="Text Box 327" hidden="1">
          <a:extLst>
            <a:ext uri="{FF2B5EF4-FFF2-40B4-BE49-F238E27FC236}">
              <a16:creationId xmlns:a16="http://schemas.microsoft.com/office/drawing/2014/main" id="{BD0CD1E8-2D7F-4C8F-B935-D005F0E290F3}"/>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199662</xdr:rowOff>
    </xdr:to>
    <xdr:sp macro="" textlink="">
      <xdr:nvSpPr>
        <xdr:cNvPr id="1124" name="Text Box 326" hidden="1">
          <a:extLst>
            <a:ext uri="{FF2B5EF4-FFF2-40B4-BE49-F238E27FC236}">
              <a16:creationId xmlns:a16="http://schemas.microsoft.com/office/drawing/2014/main" id="{75C59BC6-0278-4AE4-8976-D8E53673FBAB}"/>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25" name="Text Box 325" hidden="1">
          <a:extLst>
            <a:ext uri="{FF2B5EF4-FFF2-40B4-BE49-F238E27FC236}">
              <a16:creationId xmlns:a16="http://schemas.microsoft.com/office/drawing/2014/main" id="{051C4AB3-C3E0-47A2-8507-F7C90A5A63F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126" name="Text Box 324" hidden="1">
          <a:extLst>
            <a:ext uri="{FF2B5EF4-FFF2-40B4-BE49-F238E27FC236}">
              <a16:creationId xmlns:a16="http://schemas.microsoft.com/office/drawing/2014/main" id="{19D2F454-FB48-4B05-9A6B-213181487243}"/>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EEB8E53E-D7AA-4031-BF4E-69D72ACFF070}"/>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28" name="Text Box 322" hidden="1">
          <a:extLst>
            <a:ext uri="{FF2B5EF4-FFF2-40B4-BE49-F238E27FC236}">
              <a16:creationId xmlns:a16="http://schemas.microsoft.com/office/drawing/2014/main" id="{AF42804A-EE07-4E32-9186-C6D639D61EA2}"/>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33CB3323-2F54-4308-89AF-2575B2172D3D}"/>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130" name="Text Box 320" hidden="1">
          <a:extLst>
            <a:ext uri="{FF2B5EF4-FFF2-40B4-BE49-F238E27FC236}">
              <a16:creationId xmlns:a16="http://schemas.microsoft.com/office/drawing/2014/main" id="{F334F1FA-42DD-41C6-8F6E-B189F01EF4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A9ABF0D6-218E-4BD7-9ECA-9B658516FB72}"/>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32" name="Text Box 318" hidden="1">
          <a:extLst>
            <a:ext uri="{FF2B5EF4-FFF2-40B4-BE49-F238E27FC236}">
              <a16:creationId xmlns:a16="http://schemas.microsoft.com/office/drawing/2014/main" id="{F458D519-96C9-4E56-85F2-9115A34D112A}"/>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296209</xdr:rowOff>
    </xdr:to>
    <xdr:sp macro="" textlink="">
      <xdr:nvSpPr>
        <xdr:cNvPr id="1133" name="Text Box 317" hidden="1">
          <a:extLst>
            <a:ext uri="{FF2B5EF4-FFF2-40B4-BE49-F238E27FC236}">
              <a16:creationId xmlns:a16="http://schemas.microsoft.com/office/drawing/2014/main" id="{D6BB01E4-3E16-4B5A-AF0E-F3F2457639A9}"/>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2047C595-5997-4C4B-945F-3E2653D6D435}"/>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35" name="Text Box 315" hidden="1">
          <a:extLst>
            <a:ext uri="{FF2B5EF4-FFF2-40B4-BE49-F238E27FC236}">
              <a16:creationId xmlns:a16="http://schemas.microsoft.com/office/drawing/2014/main" id="{374ABFB9-B36B-4F3E-BFBD-8ED4CCBFD60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64CCF21C-6005-4ECF-B5F3-F3832F6402F0}"/>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5B2E7F9C-CD86-411F-B7BB-FA9EE9077D82}"/>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BDD7CF4-5F24-473D-B5FA-059689AD6853}"/>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39" name="Text Box 381" hidden="1">
          <a:extLst>
            <a:ext uri="{FF2B5EF4-FFF2-40B4-BE49-F238E27FC236}">
              <a16:creationId xmlns:a16="http://schemas.microsoft.com/office/drawing/2014/main" id="{359656C7-16CE-47CD-9B52-54204275E055}"/>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40" name="Text Box 380" hidden="1">
          <a:extLst>
            <a:ext uri="{FF2B5EF4-FFF2-40B4-BE49-F238E27FC236}">
              <a16:creationId xmlns:a16="http://schemas.microsoft.com/office/drawing/2014/main" id="{F2856066-C311-4581-B08E-A749F17FADDF}"/>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41" name="Text Box 379" hidden="1">
          <a:extLst>
            <a:ext uri="{FF2B5EF4-FFF2-40B4-BE49-F238E27FC236}">
              <a16:creationId xmlns:a16="http://schemas.microsoft.com/office/drawing/2014/main" id="{3DBA3063-8BE5-47E2-A51B-AE1225ACF960}"/>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42" name="Text Box 378" hidden="1">
          <a:extLst>
            <a:ext uri="{FF2B5EF4-FFF2-40B4-BE49-F238E27FC236}">
              <a16:creationId xmlns:a16="http://schemas.microsoft.com/office/drawing/2014/main" id="{7E3DC59F-B315-4822-BC19-D407A2EA790C}"/>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43" name="Text Box 377" hidden="1">
          <a:extLst>
            <a:ext uri="{FF2B5EF4-FFF2-40B4-BE49-F238E27FC236}">
              <a16:creationId xmlns:a16="http://schemas.microsoft.com/office/drawing/2014/main" id="{5C847CCC-97B8-4491-80AE-5A756D3461BF}"/>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44" name="Text Box 376" hidden="1">
          <a:extLst>
            <a:ext uri="{FF2B5EF4-FFF2-40B4-BE49-F238E27FC236}">
              <a16:creationId xmlns:a16="http://schemas.microsoft.com/office/drawing/2014/main" id="{96C6C860-2782-4A51-A690-3D5AD60E9D9F}"/>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45" name="Text Box 375" hidden="1">
          <a:extLst>
            <a:ext uri="{FF2B5EF4-FFF2-40B4-BE49-F238E27FC236}">
              <a16:creationId xmlns:a16="http://schemas.microsoft.com/office/drawing/2014/main" id="{BD3A29D0-B57C-46D7-869E-FF39FBB1A7B7}"/>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46" name="Text Box 374" hidden="1">
          <a:extLst>
            <a:ext uri="{FF2B5EF4-FFF2-40B4-BE49-F238E27FC236}">
              <a16:creationId xmlns:a16="http://schemas.microsoft.com/office/drawing/2014/main" id="{E7F4A78A-4B9F-4E09-8F0C-C053A982F0F3}"/>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64</xdr:row>
      <xdr:rowOff>67683</xdr:rowOff>
    </xdr:to>
    <xdr:sp macro="" textlink="">
      <xdr:nvSpPr>
        <xdr:cNvPr id="1147" name="Text Box 373" hidden="1">
          <a:extLst>
            <a:ext uri="{FF2B5EF4-FFF2-40B4-BE49-F238E27FC236}">
              <a16:creationId xmlns:a16="http://schemas.microsoft.com/office/drawing/2014/main" id="{A1B40CC9-9A9B-4823-B628-2552D6184375}"/>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148" name="Text Box 372" hidden="1">
          <a:extLst>
            <a:ext uri="{FF2B5EF4-FFF2-40B4-BE49-F238E27FC236}">
              <a16:creationId xmlns:a16="http://schemas.microsoft.com/office/drawing/2014/main" id="{B9F8356F-CB9D-415E-A4A4-983A35C3555C}"/>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67683</xdr:rowOff>
    </xdr:from>
    <xdr:to>
      <xdr:col>5</xdr:col>
      <xdr:colOff>105335</xdr:colOff>
      <xdr:row>85</xdr:row>
      <xdr:rowOff>480</xdr:rowOff>
    </xdr:to>
    <xdr:sp macro="" textlink="">
      <xdr:nvSpPr>
        <xdr:cNvPr id="1149" name="Text Box 371" hidden="1">
          <a:extLst>
            <a:ext uri="{FF2B5EF4-FFF2-40B4-BE49-F238E27FC236}">
              <a16:creationId xmlns:a16="http://schemas.microsoft.com/office/drawing/2014/main" id="{19E17FF8-6CD2-43E8-A0BD-6AFED0CD2FFF}"/>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86733</xdr:rowOff>
    </xdr:from>
    <xdr:to>
      <xdr:col>5</xdr:col>
      <xdr:colOff>105335</xdr:colOff>
      <xdr:row>85</xdr:row>
      <xdr:rowOff>27878</xdr:rowOff>
    </xdr:to>
    <xdr:sp macro="" textlink="">
      <xdr:nvSpPr>
        <xdr:cNvPr id="1150" name="Text Box 370" hidden="1">
          <a:extLst>
            <a:ext uri="{FF2B5EF4-FFF2-40B4-BE49-F238E27FC236}">
              <a16:creationId xmlns:a16="http://schemas.microsoft.com/office/drawing/2014/main" id="{730F1DE4-3742-4223-AF42-59C13750C6B3}"/>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105335</xdr:colOff>
      <xdr:row>87</xdr:row>
      <xdr:rowOff>93575</xdr:rowOff>
    </xdr:to>
    <xdr:sp macro="" textlink="">
      <xdr:nvSpPr>
        <xdr:cNvPr id="1151" name="Text Box 369" hidden="1">
          <a:extLst>
            <a:ext uri="{FF2B5EF4-FFF2-40B4-BE49-F238E27FC236}">
              <a16:creationId xmlns:a16="http://schemas.microsoft.com/office/drawing/2014/main" id="{998DFD1E-B4C3-481C-B186-70B6BB124DCE}"/>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87088</xdr:rowOff>
    </xdr:to>
    <xdr:sp macro="" textlink="">
      <xdr:nvSpPr>
        <xdr:cNvPr id="1152" name="Text Box 368" hidden="1">
          <a:extLst>
            <a:ext uri="{FF2B5EF4-FFF2-40B4-BE49-F238E27FC236}">
              <a16:creationId xmlns:a16="http://schemas.microsoft.com/office/drawing/2014/main" id="{CB373038-40FC-4015-9BA7-85FCBD88A526}"/>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63859</xdr:rowOff>
    </xdr:to>
    <xdr:sp macro="" textlink="">
      <xdr:nvSpPr>
        <xdr:cNvPr id="1153" name="Text Box 367" hidden="1">
          <a:extLst>
            <a:ext uri="{FF2B5EF4-FFF2-40B4-BE49-F238E27FC236}">
              <a16:creationId xmlns:a16="http://schemas.microsoft.com/office/drawing/2014/main" id="{CF64FE78-B9F4-49D9-80F4-F7557BC3D08D}"/>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105335</xdr:colOff>
      <xdr:row>95</xdr:row>
      <xdr:rowOff>146015</xdr:rowOff>
    </xdr:to>
    <xdr:sp macro="" textlink="">
      <xdr:nvSpPr>
        <xdr:cNvPr id="1154" name="Text Box 366" hidden="1">
          <a:extLst>
            <a:ext uri="{FF2B5EF4-FFF2-40B4-BE49-F238E27FC236}">
              <a16:creationId xmlns:a16="http://schemas.microsoft.com/office/drawing/2014/main" id="{1E0DC3BA-9941-446B-B5FF-B39A1E1B5EBD}"/>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97</xdr:row>
      <xdr:rowOff>153998</xdr:rowOff>
    </xdr:to>
    <xdr:sp macro="" textlink="">
      <xdr:nvSpPr>
        <xdr:cNvPr id="1155" name="Text Box 365" hidden="1">
          <a:extLst>
            <a:ext uri="{FF2B5EF4-FFF2-40B4-BE49-F238E27FC236}">
              <a16:creationId xmlns:a16="http://schemas.microsoft.com/office/drawing/2014/main" id="{5A18778E-C711-44EE-ABFE-1BD8EE028354}"/>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56" name="Text Box 364" hidden="1">
          <a:extLst>
            <a:ext uri="{FF2B5EF4-FFF2-40B4-BE49-F238E27FC236}">
              <a16:creationId xmlns:a16="http://schemas.microsoft.com/office/drawing/2014/main" id="{9C52D36F-F28B-4F4E-8874-5395CD69088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87612</xdr:rowOff>
    </xdr:to>
    <xdr:sp macro="" textlink="">
      <xdr:nvSpPr>
        <xdr:cNvPr id="1157" name="Text Box 363" hidden="1">
          <a:extLst>
            <a:ext uri="{FF2B5EF4-FFF2-40B4-BE49-F238E27FC236}">
              <a16:creationId xmlns:a16="http://schemas.microsoft.com/office/drawing/2014/main" id="{568AC20E-ADDF-4BE4-89F9-0DA79EDE14E8}"/>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158" name="Text Box 362" hidden="1">
          <a:extLst>
            <a:ext uri="{FF2B5EF4-FFF2-40B4-BE49-F238E27FC236}">
              <a16:creationId xmlns:a16="http://schemas.microsoft.com/office/drawing/2014/main" id="{209683C4-E63C-4162-87DB-788D0404078A}"/>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199662</xdr:rowOff>
    </xdr:to>
    <xdr:sp macro="" textlink="">
      <xdr:nvSpPr>
        <xdr:cNvPr id="1159" name="Text Box 361" hidden="1">
          <a:extLst>
            <a:ext uri="{FF2B5EF4-FFF2-40B4-BE49-F238E27FC236}">
              <a16:creationId xmlns:a16="http://schemas.microsoft.com/office/drawing/2014/main" id="{90A1FC78-ED3D-44B7-8DBE-752317FA54E5}"/>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60" name="Text Box 360" hidden="1">
          <a:extLst>
            <a:ext uri="{FF2B5EF4-FFF2-40B4-BE49-F238E27FC236}">
              <a16:creationId xmlns:a16="http://schemas.microsoft.com/office/drawing/2014/main" id="{41B9940E-E671-44BA-A0A6-C0250637D26D}"/>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161" name="Text Box 359" hidden="1">
          <a:extLst>
            <a:ext uri="{FF2B5EF4-FFF2-40B4-BE49-F238E27FC236}">
              <a16:creationId xmlns:a16="http://schemas.microsoft.com/office/drawing/2014/main" id="{E3FB6DA4-3D20-4F70-B618-65933F8C3ECF}"/>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79B7A387-A33E-4D44-B5F7-B5627FF738F4}"/>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63" name="Text Box 357" hidden="1">
          <a:extLst>
            <a:ext uri="{FF2B5EF4-FFF2-40B4-BE49-F238E27FC236}">
              <a16:creationId xmlns:a16="http://schemas.microsoft.com/office/drawing/2014/main" id="{7DF154FF-9C18-4123-B529-AF0ACAC10230}"/>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231E98AC-AF70-476F-8400-BFB3B203A33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165" name="Text Box 355" hidden="1">
          <a:extLst>
            <a:ext uri="{FF2B5EF4-FFF2-40B4-BE49-F238E27FC236}">
              <a16:creationId xmlns:a16="http://schemas.microsoft.com/office/drawing/2014/main" id="{AD723404-9D4A-4278-9122-AD1AD9225689}"/>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E12326B5-5A92-46BE-9C10-59CB26DC13D1}"/>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67" name="Text Box 353" hidden="1">
          <a:extLst>
            <a:ext uri="{FF2B5EF4-FFF2-40B4-BE49-F238E27FC236}">
              <a16:creationId xmlns:a16="http://schemas.microsoft.com/office/drawing/2014/main" id="{2A3D1FF8-CA47-408F-8FDF-50CF02771C14}"/>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296209</xdr:rowOff>
    </xdr:to>
    <xdr:sp macro="" textlink="">
      <xdr:nvSpPr>
        <xdr:cNvPr id="1168" name="Text Box 352" hidden="1">
          <a:extLst>
            <a:ext uri="{FF2B5EF4-FFF2-40B4-BE49-F238E27FC236}">
              <a16:creationId xmlns:a16="http://schemas.microsoft.com/office/drawing/2014/main" id="{71C6E6CA-C945-4834-84DA-780544A3667F}"/>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DD21C14-902F-45A1-9E78-5956844705F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70" name="Text Box 350" hidden="1">
          <a:extLst>
            <a:ext uri="{FF2B5EF4-FFF2-40B4-BE49-F238E27FC236}">
              <a16:creationId xmlns:a16="http://schemas.microsoft.com/office/drawing/2014/main" id="{3A4BE697-88C6-4AD9-8F98-6471D1401732}"/>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780CC5A0-B332-4BDB-9A5B-876007066710}"/>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3C6728B6-5DCB-4856-A71F-65E13AD3F3B5}"/>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F9D2A3CF-F9D2-4F80-83BE-BE27C5D547DC}"/>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105335</xdr:colOff>
      <xdr:row>239</xdr:row>
      <xdr:rowOff>121723</xdr:rowOff>
    </xdr:to>
    <xdr:sp macro="" textlink="">
      <xdr:nvSpPr>
        <xdr:cNvPr id="1174" name="Text Box 36" hidden="1">
          <a:extLst>
            <a:ext uri="{FF2B5EF4-FFF2-40B4-BE49-F238E27FC236}">
              <a16:creationId xmlns:a16="http://schemas.microsoft.com/office/drawing/2014/main" id="{96E74ECB-14C0-4059-B65E-C4E98EFF00C6}"/>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105848</xdr:rowOff>
    </xdr:from>
    <xdr:to>
      <xdr:col>5</xdr:col>
      <xdr:colOff>105335</xdr:colOff>
      <xdr:row>239</xdr:row>
      <xdr:rowOff>58962</xdr:rowOff>
    </xdr:to>
    <xdr:sp macro="" textlink="">
      <xdr:nvSpPr>
        <xdr:cNvPr id="1175" name="Text Box 35" hidden="1">
          <a:extLst>
            <a:ext uri="{FF2B5EF4-FFF2-40B4-BE49-F238E27FC236}">
              <a16:creationId xmlns:a16="http://schemas.microsoft.com/office/drawing/2014/main" id="{16708434-C0ED-4593-9F26-1F9693FBD462}"/>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240</xdr:row>
      <xdr:rowOff>121722</xdr:rowOff>
    </xdr:to>
    <xdr:sp macro="" textlink="">
      <xdr:nvSpPr>
        <xdr:cNvPr id="1176" name="Text Box 34" hidden="1">
          <a:extLst>
            <a:ext uri="{FF2B5EF4-FFF2-40B4-BE49-F238E27FC236}">
              <a16:creationId xmlns:a16="http://schemas.microsoft.com/office/drawing/2014/main" id="{DB86C37F-76D8-4ACD-A528-D8724AA5E333}"/>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105848</xdr:rowOff>
    </xdr:from>
    <xdr:to>
      <xdr:col>5</xdr:col>
      <xdr:colOff>105335</xdr:colOff>
      <xdr:row>228</xdr:row>
      <xdr:rowOff>58962</xdr:rowOff>
    </xdr:to>
    <xdr:sp macro="" textlink="">
      <xdr:nvSpPr>
        <xdr:cNvPr id="1177" name="Text Box 33" hidden="1">
          <a:extLst>
            <a:ext uri="{FF2B5EF4-FFF2-40B4-BE49-F238E27FC236}">
              <a16:creationId xmlns:a16="http://schemas.microsoft.com/office/drawing/2014/main" id="{7063599A-DC5F-4EF0-9EC8-554B15840516}"/>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105335</xdr:colOff>
      <xdr:row>205</xdr:row>
      <xdr:rowOff>58962</xdr:rowOff>
    </xdr:to>
    <xdr:sp macro="" textlink="">
      <xdr:nvSpPr>
        <xdr:cNvPr id="1178" name="Text Box 32" hidden="1">
          <a:extLst>
            <a:ext uri="{FF2B5EF4-FFF2-40B4-BE49-F238E27FC236}">
              <a16:creationId xmlns:a16="http://schemas.microsoft.com/office/drawing/2014/main" id="{25574C5A-1986-42BE-B71D-85D936D60CD9}"/>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206</xdr:row>
      <xdr:rowOff>121723</xdr:rowOff>
    </xdr:to>
    <xdr:sp macro="" textlink="">
      <xdr:nvSpPr>
        <xdr:cNvPr id="1179" name="Text Box 31" hidden="1">
          <a:extLst>
            <a:ext uri="{FF2B5EF4-FFF2-40B4-BE49-F238E27FC236}">
              <a16:creationId xmlns:a16="http://schemas.microsoft.com/office/drawing/2014/main" id="{0060A175-BD17-4BBB-9E7D-72DBAC8B65C4}"/>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105847</xdr:rowOff>
    </xdr:from>
    <xdr:to>
      <xdr:col>5</xdr:col>
      <xdr:colOff>105335</xdr:colOff>
      <xdr:row>207</xdr:row>
      <xdr:rowOff>121722</xdr:rowOff>
    </xdr:to>
    <xdr:sp macro="" textlink="">
      <xdr:nvSpPr>
        <xdr:cNvPr id="1180" name="Text Box 30" hidden="1">
          <a:extLst>
            <a:ext uri="{FF2B5EF4-FFF2-40B4-BE49-F238E27FC236}">
              <a16:creationId xmlns:a16="http://schemas.microsoft.com/office/drawing/2014/main" id="{E3A35974-8EE9-47C5-96E6-128E86A1C8C3}"/>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105847</xdr:rowOff>
    </xdr:from>
    <xdr:to>
      <xdr:col>5</xdr:col>
      <xdr:colOff>105335</xdr:colOff>
      <xdr:row>214</xdr:row>
      <xdr:rowOff>121722</xdr:rowOff>
    </xdr:to>
    <xdr:sp macro="" textlink="">
      <xdr:nvSpPr>
        <xdr:cNvPr id="1181" name="Text Box 29" hidden="1">
          <a:extLst>
            <a:ext uri="{FF2B5EF4-FFF2-40B4-BE49-F238E27FC236}">
              <a16:creationId xmlns:a16="http://schemas.microsoft.com/office/drawing/2014/main" id="{414BFA8C-5701-4684-BEA0-48FE5EF933B4}"/>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50786</xdr:rowOff>
    </xdr:from>
    <xdr:to>
      <xdr:col>5</xdr:col>
      <xdr:colOff>105335</xdr:colOff>
      <xdr:row>66</xdr:row>
      <xdr:rowOff>50786</xdr:rowOff>
    </xdr:to>
    <xdr:sp macro="" textlink="">
      <xdr:nvSpPr>
        <xdr:cNvPr id="1182" name="Text Box 28" hidden="1">
          <a:extLst>
            <a:ext uri="{FF2B5EF4-FFF2-40B4-BE49-F238E27FC236}">
              <a16:creationId xmlns:a16="http://schemas.microsoft.com/office/drawing/2014/main" id="{1403B27D-3582-4A71-95BD-A39C8C9F8A3A}"/>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200471</xdr:rowOff>
    </xdr:from>
    <xdr:to>
      <xdr:col>5</xdr:col>
      <xdr:colOff>124385</xdr:colOff>
      <xdr:row>88</xdr:row>
      <xdr:rowOff>84609</xdr:rowOff>
    </xdr:to>
    <xdr:sp macro="" textlink="">
      <xdr:nvSpPr>
        <xdr:cNvPr id="1183" name="Text Box 27" hidden="1">
          <a:extLst>
            <a:ext uri="{FF2B5EF4-FFF2-40B4-BE49-F238E27FC236}">
              <a16:creationId xmlns:a16="http://schemas.microsoft.com/office/drawing/2014/main" id="{2706B87F-EAFC-4CA5-A694-B83792D16ED2}"/>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50786</xdr:rowOff>
    </xdr:from>
    <xdr:to>
      <xdr:col>5</xdr:col>
      <xdr:colOff>105335</xdr:colOff>
      <xdr:row>86</xdr:row>
      <xdr:rowOff>218892</xdr:rowOff>
    </xdr:to>
    <xdr:sp macro="" textlink="">
      <xdr:nvSpPr>
        <xdr:cNvPr id="1184" name="Text Box 26" hidden="1">
          <a:extLst>
            <a:ext uri="{FF2B5EF4-FFF2-40B4-BE49-F238E27FC236}">
              <a16:creationId xmlns:a16="http://schemas.microsoft.com/office/drawing/2014/main" id="{BF1D461E-A538-4915-AB92-7BDED1162274}"/>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63859</xdr:rowOff>
    </xdr:from>
    <xdr:to>
      <xdr:col>5</xdr:col>
      <xdr:colOff>105335</xdr:colOff>
      <xdr:row>86</xdr:row>
      <xdr:rowOff>246263</xdr:rowOff>
    </xdr:to>
    <xdr:sp macro="" textlink="">
      <xdr:nvSpPr>
        <xdr:cNvPr id="1185" name="Text Box 25" hidden="1">
          <a:extLst>
            <a:ext uri="{FF2B5EF4-FFF2-40B4-BE49-F238E27FC236}">
              <a16:creationId xmlns:a16="http://schemas.microsoft.com/office/drawing/2014/main" id="{FF333C07-45E9-4E9C-A97A-FBD5FD196059}"/>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10625</xdr:rowOff>
    </xdr:from>
    <xdr:to>
      <xdr:col>5</xdr:col>
      <xdr:colOff>105335</xdr:colOff>
      <xdr:row>88</xdr:row>
      <xdr:rowOff>112293</xdr:rowOff>
    </xdr:to>
    <xdr:sp macro="" textlink="">
      <xdr:nvSpPr>
        <xdr:cNvPr id="1186" name="Text Box 24" hidden="1">
          <a:extLst>
            <a:ext uri="{FF2B5EF4-FFF2-40B4-BE49-F238E27FC236}">
              <a16:creationId xmlns:a16="http://schemas.microsoft.com/office/drawing/2014/main" id="{2DCDC730-79EF-4C9B-88DB-F610F4D22321}"/>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105335</xdr:colOff>
      <xdr:row>97</xdr:row>
      <xdr:rowOff>76770</xdr:rowOff>
    </xdr:to>
    <xdr:sp macro="" textlink="">
      <xdr:nvSpPr>
        <xdr:cNvPr id="1187" name="Text Box 23" hidden="1">
          <a:extLst>
            <a:ext uri="{FF2B5EF4-FFF2-40B4-BE49-F238E27FC236}">
              <a16:creationId xmlns:a16="http://schemas.microsoft.com/office/drawing/2014/main" id="{CE7BC7CA-7B8C-4907-8BA0-1DA4BD6520AA}"/>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9591</xdr:rowOff>
    </xdr:from>
    <xdr:to>
      <xdr:col>5</xdr:col>
      <xdr:colOff>105335</xdr:colOff>
      <xdr:row>96</xdr:row>
      <xdr:rowOff>64399</xdr:rowOff>
    </xdr:to>
    <xdr:sp macro="" textlink="">
      <xdr:nvSpPr>
        <xdr:cNvPr id="1188" name="Text Box 22" hidden="1">
          <a:extLst>
            <a:ext uri="{FF2B5EF4-FFF2-40B4-BE49-F238E27FC236}">
              <a16:creationId xmlns:a16="http://schemas.microsoft.com/office/drawing/2014/main" id="{00EB2B0E-E460-4334-ACA6-9CFDCB507C4E}"/>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105335</xdr:colOff>
      <xdr:row>96</xdr:row>
      <xdr:rowOff>140503</xdr:rowOff>
    </xdr:to>
    <xdr:sp macro="" textlink="">
      <xdr:nvSpPr>
        <xdr:cNvPr id="1189" name="Text Box 21" hidden="1">
          <a:extLst>
            <a:ext uri="{FF2B5EF4-FFF2-40B4-BE49-F238E27FC236}">
              <a16:creationId xmlns:a16="http://schemas.microsoft.com/office/drawing/2014/main" id="{576197CE-8D60-467F-941B-922FA66CB07A}"/>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315152</xdr:rowOff>
    </xdr:from>
    <xdr:to>
      <xdr:col>5</xdr:col>
      <xdr:colOff>105335</xdr:colOff>
      <xdr:row>98</xdr:row>
      <xdr:rowOff>123360</xdr:rowOff>
    </xdr:to>
    <xdr:sp macro="" textlink="">
      <xdr:nvSpPr>
        <xdr:cNvPr id="1190" name="Text Box 20" hidden="1">
          <a:extLst>
            <a:ext uri="{FF2B5EF4-FFF2-40B4-BE49-F238E27FC236}">
              <a16:creationId xmlns:a16="http://schemas.microsoft.com/office/drawing/2014/main" id="{46558DF0-EA4F-440E-9DD6-99FE0A3BCCCB}"/>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64041</xdr:rowOff>
    </xdr:from>
    <xdr:to>
      <xdr:col>5</xdr:col>
      <xdr:colOff>105335</xdr:colOff>
      <xdr:row>119</xdr:row>
      <xdr:rowOff>21975</xdr:rowOff>
    </xdr:to>
    <xdr:sp macro="" textlink="">
      <xdr:nvSpPr>
        <xdr:cNvPr id="1191" name="Text Box 19" hidden="1">
          <a:extLst>
            <a:ext uri="{FF2B5EF4-FFF2-40B4-BE49-F238E27FC236}">
              <a16:creationId xmlns:a16="http://schemas.microsoft.com/office/drawing/2014/main" id="{17106175-5686-4711-9533-4E7069B1F97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116</xdr:row>
      <xdr:rowOff>121846</xdr:rowOff>
    </xdr:to>
    <xdr:sp macro="" textlink="">
      <xdr:nvSpPr>
        <xdr:cNvPr id="1192" name="Text Box 18" hidden="1">
          <a:extLst>
            <a:ext uri="{FF2B5EF4-FFF2-40B4-BE49-F238E27FC236}">
              <a16:creationId xmlns:a16="http://schemas.microsoft.com/office/drawing/2014/main" id="{88351E57-B727-4781-9DC3-21C6E14D822B}"/>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105335</xdr:colOff>
      <xdr:row>116</xdr:row>
      <xdr:rowOff>87018</xdr:rowOff>
    </xdr:to>
    <xdr:sp macro="" textlink="">
      <xdr:nvSpPr>
        <xdr:cNvPr id="1193" name="Text Box 17" hidden="1">
          <a:extLst>
            <a:ext uri="{FF2B5EF4-FFF2-40B4-BE49-F238E27FC236}">
              <a16:creationId xmlns:a16="http://schemas.microsoft.com/office/drawing/2014/main" id="{1C6C4EA7-456F-4CAF-B7F7-FC64DCA1D387}"/>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105335</xdr:colOff>
      <xdr:row>116</xdr:row>
      <xdr:rowOff>87018</xdr:rowOff>
    </xdr:to>
    <xdr:sp macro="" textlink="">
      <xdr:nvSpPr>
        <xdr:cNvPr id="1194" name="Text Box 16" hidden="1">
          <a:extLst>
            <a:ext uri="{FF2B5EF4-FFF2-40B4-BE49-F238E27FC236}">
              <a16:creationId xmlns:a16="http://schemas.microsoft.com/office/drawing/2014/main" id="{107BEE0D-7114-48FA-AFB5-9775B1DDAE1A}"/>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135</xdr:row>
      <xdr:rowOff>7716</xdr:rowOff>
    </xdr:from>
    <xdr:to>
      <xdr:col>21</xdr:col>
      <xdr:colOff>257697</xdr:colOff>
      <xdr:row>139</xdr:row>
      <xdr:rowOff>1678</xdr:rowOff>
    </xdr:to>
    <xdr:sp macro="" textlink="">
      <xdr:nvSpPr>
        <xdr:cNvPr id="1195" name="Text Box 15" hidden="1">
          <a:extLst>
            <a:ext uri="{FF2B5EF4-FFF2-40B4-BE49-F238E27FC236}">
              <a16:creationId xmlns:a16="http://schemas.microsoft.com/office/drawing/2014/main" id="{6651D68B-ED68-4CAF-B534-50918B723999}"/>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196" name="Text Box 14" hidden="1">
          <a:extLst>
            <a:ext uri="{FF2B5EF4-FFF2-40B4-BE49-F238E27FC236}">
              <a16:creationId xmlns:a16="http://schemas.microsoft.com/office/drawing/2014/main" id="{50BF0E0E-BD53-4D55-9B3B-79A0A4A258E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6A6AFEF0-8D2F-40EE-BDB1-56F47290CD1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139</xdr:row>
      <xdr:rowOff>1678</xdr:rowOff>
    </xdr:from>
    <xdr:to>
      <xdr:col>22</xdr:col>
      <xdr:colOff>429146</xdr:colOff>
      <xdr:row>142</xdr:row>
      <xdr:rowOff>161671</xdr:rowOff>
    </xdr:to>
    <xdr:sp macro="" textlink="">
      <xdr:nvSpPr>
        <xdr:cNvPr id="1198" name="Text Box 12" hidden="1">
          <a:extLst>
            <a:ext uri="{FF2B5EF4-FFF2-40B4-BE49-F238E27FC236}">
              <a16:creationId xmlns:a16="http://schemas.microsoft.com/office/drawing/2014/main" id="{FD60545B-ED12-425A-9F23-7A1ADCDBAF5D}"/>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645D2C6-F91D-4006-8616-A4D1EC38814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200" name="Text Box 10" hidden="1">
          <a:extLst>
            <a:ext uri="{FF2B5EF4-FFF2-40B4-BE49-F238E27FC236}">
              <a16:creationId xmlns:a16="http://schemas.microsoft.com/office/drawing/2014/main" id="{49EB16F0-BB74-4F80-9010-9D9FD1C5D8A6}"/>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691C7431-510E-4E1F-BA63-6D492B23A40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467247</xdr:colOff>
      <xdr:row>143</xdr:row>
      <xdr:rowOff>66813</xdr:rowOff>
    </xdr:to>
    <xdr:sp macro="" textlink="">
      <xdr:nvSpPr>
        <xdr:cNvPr id="1202" name="Text Box 8" hidden="1">
          <a:extLst>
            <a:ext uri="{FF2B5EF4-FFF2-40B4-BE49-F238E27FC236}">
              <a16:creationId xmlns:a16="http://schemas.microsoft.com/office/drawing/2014/main" id="{EB9E4254-09A2-4F6B-A01C-C8408C151ADF}"/>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296209</xdr:rowOff>
    </xdr:to>
    <xdr:sp macro="" textlink="">
      <xdr:nvSpPr>
        <xdr:cNvPr id="1203" name="Text Box 7" hidden="1">
          <a:extLst>
            <a:ext uri="{FF2B5EF4-FFF2-40B4-BE49-F238E27FC236}">
              <a16:creationId xmlns:a16="http://schemas.microsoft.com/office/drawing/2014/main" id="{E33D0FA9-A60D-4F7E-A576-56D0C96A1F0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E4AF041-4C87-4059-B8C5-31589AF21C27}"/>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8508</xdr:rowOff>
    </xdr:from>
    <xdr:to>
      <xdr:col>25</xdr:col>
      <xdr:colOff>467247</xdr:colOff>
      <xdr:row>143</xdr:row>
      <xdr:rowOff>60165</xdr:rowOff>
    </xdr:to>
    <xdr:sp macro="" textlink="">
      <xdr:nvSpPr>
        <xdr:cNvPr id="1205" name="Text Box 5" hidden="1">
          <a:extLst>
            <a:ext uri="{FF2B5EF4-FFF2-40B4-BE49-F238E27FC236}">
              <a16:creationId xmlns:a16="http://schemas.microsoft.com/office/drawing/2014/main" id="{6F68CF58-BD04-4E84-A555-FCB82212E617}"/>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41A54A68-4DEB-41FB-AF40-139996DDB05D}"/>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F68A4347-963D-4888-984D-50199BA482EF}"/>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83282</xdr:rowOff>
    </xdr:from>
    <xdr:to>
      <xdr:col>30</xdr:col>
      <xdr:colOff>439039</xdr:colOff>
      <xdr:row>29</xdr:row>
      <xdr:rowOff>145116</xdr:rowOff>
    </xdr:to>
    <xdr:sp macro="" textlink="">
      <xdr:nvSpPr>
        <xdr:cNvPr id="1208" name="Text Box 2" hidden="1">
          <a:extLst>
            <a:ext uri="{FF2B5EF4-FFF2-40B4-BE49-F238E27FC236}">
              <a16:creationId xmlns:a16="http://schemas.microsoft.com/office/drawing/2014/main" id="{8B98B84B-B14B-4A2C-AD6A-5E6F83F5A752}"/>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467246</xdr:colOff>
      <xdr:row>33</xdr:row>
      <xdr:rowOff>152386</xdr:rowOff>
    </xdr:to>
    <xdr:sp macro="" textlink="">
      <xdr:nvSpPr>
        <xdr:cNvPr id="1209" name="Text Box 1" hidden="1">
          <a:extLst>
            <a:ext uri="{FF2B5EF4-FFF2-40B4-BE49-F238E27FC236}">
              <a16:creationId xmlns:a16="http://schemas.microsoft.com/office/drawing/2014/main" id="{E8129A83-D287-473B-A4A9-938CE928E7C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AF4DC370-413D-4F3A-B1FA-F68DA3C04657}"/>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105335</xdr:colOff>
      <xdr:row>58</xdr:row>
      <xdr:rowOff>369701</xdr:rowOff>
    </xdr:to>
    <xdr:sp macro="" textlink="">
      <xdr:nvSpPr>
        <xdr:cNvPr id="1211" name="Text Box 65" hidden="1">
          <a:extLst>
            <a:ext uri="{FF2B5EF4-FFF2-40B4-BE49-F238E27FC236}">
              <a16:creationId xmlns:a16="http://schemas.microsoft.com/office/drawing/2014/main" id="{89250E47-90FD-4E01-A7CC-69F24AD6E15D}"/>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124385</xdr:colOff>
      <xdr:row>78</xdr:row>
      <xdr:rowOff>274540</xdr:rowOff>
    </xdr:to>
    <xdr:sp macro="" textlink="">
      <xdr:nvSpPr>
        <xdr:cNvPr id="1212" name="Text Box 64" hidden="1">
          <a:extLst>
            <a:ext uri="{FF2B5EF4-FFF2-40B4-BE49-F238E27FC236}">
              <a16:creationId xmlns:a16="http://schemas.microsoft.com/office/drawing/2014/main" id="{8686058A-62BA-41AB-93D2-7A292699652E}"/>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105335</xdr:colOff>
      <xdr:row>77</xdr:row>
      <xdr:rowOff>20838</xdr:rowOff>
    </xdr:to>
    <xdr:sp macro="" textlink="">
      <xdr:nvSpPr>
        <xdr:cNvPr id="1213" name="Text Box 63" hidden="1">
          <a:extLst>
            <a:ext uri="{FF2B5EF4-FFF2-40B4-BE49-F238E27FC236}">
              <a16:creationId xmlns:a16="http://schemas.microsoft.com/office/drawing/2014/main" id="{DD211B26-66E7-43BC-B8F3-7E0E90C249D7}"/>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105335</xdr:colOff>
      <xdr:row>77</xdr:row>
      <xdr:rowOff>67140</xdr:rowOff>
    </xdr:to>
    <xdr:sp macro="" textlink="">
      <xdr:nvSpPr>
        <xdr:cNvPr id="1214" name="Text Box 62" hidden="1">
          <a:extLst>
            <a:ext uri="{FF2B5EF4-FFF2-40B4-BE49-F238E27FC236}">
              <a16:creationId xmlns:a16="http://schemas.microsoft.com/office/drawing/2014/main" id="{60C364DA-B2C4-4DC9-AAC6-F9769629D488}"/>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105335</xdr:colOff>
      <xdr:row>81</xdr:row>
      <xdr:rowOff>28043</xdr:rowOff>
    </xdr:to>
    <xdr:sp macro="" textlink="">
      <xdr:nvSpPr>
        <xdr:cNvPr id="1215" name="Text Box 61" hidden="1">
          <a:extLst>
            <a:ext uri="{FF2B5EF4-FFF2-40B4-BE49-F238E27FC236}">
              <a16:creationId xmlns:a16="http://schemas.microsoft.com/office/drawing/2014/main" id="{71D2DB14-19A6-4A4E-A5A7-B4B3E58210D6}"/>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105335</xdr:colOff>
      <xdr:row>89</xdr:row>
      <xdr:rowOff>85701</xdr:rowOff>
    </xdr:to>
    <xdr:sp macro="" textlink="">
      <xdr:nvSpPr>
        <xdr:cNvPr id="1216" name="Text Box 60" hidden="1">
          <a:extLst>
            <a:ext uri="{FF2B5EF4-FFF2-40B4-BE49-F238E27FC236}">
              <a16:creationId xmlns:a16="http://schemas.microsoft.com/office/drawing/2014/main" id="{4511645B-4CE2-4063-81D3-34B9F9F58C6E}"/>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105335</xdr:colOff>
      <xdr:row>88</xdr:row>
      <xdr:rowOff>88316</xdr:rowOff>
    </xdr:to>
    <xdr:sp macro="" textlink="">
      <xdr:nvSpPr>
        <xdr:cNvPr id="1217" name="Text Box 59" hidden="1">
          <a:extLst>
            <a:ext uri="{FF2B5EF4-FFF2-40B4-BE49-F238E27FC236}">
              <a16:creationId xmlns:a16="http://schemas.microsoft.com/office/drawing/2014/main" id="{189ADD17-B0A6-44B4-8CE8-7008259DA54F}"/>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105335</xdr:colOff>
      <xdr:row>89</xdr:row>
      <xdr:rowOff>3151</xdr:rowOff>
    </xdr:to>
    <xdr:sp macro="" textlink="">
      <xdr:nvSpPr>
        <xdr:cNvPr id="1218" name="Text Box 58" hidden="1">
          <a:extLst>
            <a:ext uri="{FF2B5EF4-FFF2-40B4-BE49-F238E27FC236}">
              <a16:creationId xmlns:a16="http://schemas.microsoft.com/office/drawing/2014/main" id="{8F78310E-AEB7-4013-940E-F2CFCCF9C78E}"/>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45609</xdr:rowOff>
    </xdr:from>
    <xdr:to>
      <xdr:col>5</xdr:col>
      <xdr:colOff>105335</xdr:colOff>
      <xdr:row>90</xdr:row>
      <xdr:rowOff>170868</xdr:rowOff>
    </xdr:to>
    <xdr:sp macro="" textlink="">
      <xdr:nvSpPr>
        <xdr:cNvPr id="1219" name="Text Box 57" hidden="1">
          <a:extLst>
            <a:ext uri="{FF2B5EF4-FFF2-40B4-BE49-F238E27FC236}">
              <a16:creationId xmlns:a16="http://schemas.microsoft.com/office/drawing/2014/main" id="{38512F2F-C479-4AFF-8DD7-C00C44B3E8BE}"/>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20" name="Text Box 56" hidden="1">
          <a:extLst>
            <a:ext uri="{FF2B5EF4-FFF2-40B4-BE49-F238E27FC236}">
              <a16:creationId xmlns:a16="http://schemas.microsoft.com/office/drawing/2014/main" id="{BE7AC992-5292-4633-8DD6-FB17D02D9D4B}"/>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141892</xdr:rowOff>
    </xdr:to>
    <xdr:sp macro="" textlink="">
      <xdr:nvSpPr>
        <xdr:cNvPr id="1221" name="Text Box 55" hidden="1">
          <a:extLst>
            <a:ext uri="{FF2B5EF4-FFF2-40B4-BE49-F238E27FC236}">
              <a16:creationId xmlns:a16="http://schemas.microsoft.com/office/drawing/2014/main" id="{0F140CAE-4E3A-4AAC-8917-BF3EE47006B6}"/>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105335</xdr:colOff>
      <xdr:row>106</xdr:row>
      <xdr:rowOff>141892</xdr:rowOff>
    </xdr:to>
    <xdr:sp macro="" textlink="">
      <xdr:nvSpPr>
        <xdr:cNvPr id="1222" name="Text Box 54" hidden="1">
          <a:extLst>
            <a:ext uri="{FF2B5EF4-FFF2-40B4-BE49-F238E27FC236}">
              <a16:creationId xmlns:a16="http://schemas.microsoft.com/office/drawing/2014/main" id="{65870EF6-9CFA-4BEC-A269-AAA424F4AD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141892</xdr:rowOff>
    </xdr:to>
    <xdr:sp macro="" textlink="">
      <xdr:nvSpPr>
        <xdr:cNvPr id="1223" name="Text Box 53" hidden="1">
          <a:extLst>
            <a:ext uri="{FF2B5EF4-FFF2-40B4-BE49-F238E27FC236}">
              <a16:creationId xmlns:a16="http://schemas.microsoft.com/office/drawing/2014/main" id="{28842470-380F-4AEA-818A-05BF6FFADE0B}"/>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24" name="Text Box 52" hidden="1">
          <a:extLst>
            <a:ext uri="{FF2B5EF4-FFF2-40B4-BE49-F238E27FC236}">
              <a16:creationId xmlns:a16="http://schemas.microsoft.com/office/drawing/2014/main" id="{AA52AAA9-C7E1-4B4A-BA62-ADE3B6083305}"/>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225" name="Text Box 51" hidden="1">
          <a:extLst>
            <a:ext uri="{FF2B5EF4-FFF2-40B4-BE49-F238E27FC236}">
              <a16:creationId xmlns:a16="http://schemas.microsoft.com/office/drawing/2014/main" id="{6CE8A729-FF3D-4A99-B435-4D8EB916D908}"/>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5445C433-B443-4401-9FEB-AB12B728486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27" name="Text Box 49" hidden="1">
          <a:extLst>
            <a:ext uri="{FF2B5EF4-FFF2-40B4-BE49-F238E27FC236}">
              <a16:creationId xmlns:a16="http://schemas.microsoft.com/office/drawing/2014/main" id="{C88B0DBC-EFB0-4148-B5F0-228FCF3C13E7}"/>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1F88D954-2946-452B-BD21-B2F9A635B3D5}"/>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229" name="Text Box 47" hidden="1">
          <a:extLst>
            <a:ext uri="{FF2B5EF4-FFF2-40B4-BE49-F238E27FC236}">
              <a16:creationId xmlns:a16="http://schemas.microsoft.com/office/drawing/2014/main" id="{F77EFDB3-07D6-497B-91D6-6682761D6E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20242032-3749-4FA2-AF79-2EA9FD055C03}"/>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31" name="Text Box 45" hidden="1">
          <a:extLst>
            <a:ext uri="{FF2B5EF4-FFF2-40B4-BE49-F238E27FC236}">
              <a16:creationId xmlns:a16="http://schemas.microsoft.com/office/drawing/2014/main" id="{0D9B6B69-4E09-4D72-A418-CAE47983865C}"/>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296209</xdr:rowOff>
    </xdr:to>
    <xdr:sp macro="" textlink="">
      <xdr:nvSpPr>
        <xdr:cNvPr id="1232" name="Text Box 44" hidden="1">
          <a:extLst>
            <a:ext uri="{FF2B5EF4-FFF2-40B4-BE49-F238E27FC236}">
              <a16:creationId xmlns:a16="http://schemas.microsoft.com/office/drawing/2014/main" id="{FAD162CF-A8BE-40E2-B818-ACD3FD857E92}"/>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AAB08C46-443E-48CD-93B0-0B2C3BF90BF5}"/>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34" name="Text Box 42" hidden="1">
          <a:extLst>
            <a:ext uri="{FF2B5EF4-FFF2-40B4-BE49-F238E27FC236}">
              <a16:creationId xmlns:a16="http://schemas.microsoft.com/office/drawing/2014/main" id="{97240140-1618-4BD4-9E4F-AAC41E82EAAA}"/>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6267E593-9B47-43D0-911C-C15615E2A895}"/>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C20C9ADC-404E-4BD2-80DB-815351480385}"/>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1237" name="Text Box 39" hidden="1">
          <a:extLst>
            <a:ext uri="{FF2B5EF4-FFF2-40B4-BE49-F238E27FC236}">
              <a16:creationId xmlns:a16="http://schemas.microsoft.com/office/drawing/2014/main" id="{EAB49EFF-528E-4A1E-8113-A8185FB96887}"/>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467246</xdr:colOff>
      <xdr:row>33</xdr:row>
      <xdr:rowOff>152386</xdr:rowOff>
    </xdr:to>
    <xdr:sp macro="" textlink="">
      <xdr:nvSpPr>
        <xdr:cNvPr id="1238" name="Text Box 38" hidden="1">
          <a:extLst>
            <a:ext uri="{FF2B5EF4-FFF2-40B4-BE49-F238E27FC236}">
              <a16:creationId xmlns:a16="http://schemas.microsoft.com/office/drawing/2014/main" id="{DD130B1F-BFA7-4B49-9257-98F89B093059}"/>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60</xdr:row>
      <xdr:rowOff>352465</xdr:rowOff>
    </xdr:to>
    <xdr:sp macro="" textlink="">
      <xdr:nvSpPr>
        <xdr:cNvPr id="1239" name="Text Box 75" hidden="1">
          <a:extLst>
            <a:ext uri="{FF2B5EF4-FFF2-40B4-BE49-F238E27FC236}">
              <a16:creationId xmlns:a16="http://schemas.microsoft.com/office/drawing/2014/main" id="{12091D51-6B1F-4827-B0F5-AC6BF4DE78E5}"/>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447650</xdr:colOff>
      <xdr:row>64</xdr:row>
      <xdr:rowOff>88321</xdr:rowOff>
    </xdr:to>
    <xdr:sp macro="" textlink="">
      <xdr:nvSpPr>
        <xdr:cNvPr id="1240" name="Text Box 78" hidden="1">
          <a:extLst>
            <a:ext uri="{FF2B5EF4-FFF2-40B4-BE49-F238E27FC236}">
              <a16:creationId xmlns:a16="http://schemas.microsoft.com/office/drawing/2014/main" id="{4395AE16-80E2-47C4-9001-95E575468848}"/>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55C1ECC8-31FF-4964-83EA-9B900169209B}"/>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237640</xdr:rowOff>
    </xdr:from>
    <xdr:to>
      <xdr:col>5</xdr:col>
      <xdr:colOff>297329</xdr:colOff>
      <xdr:row>62</xdr:row>
      <xdr:rowOff>174556</xdr:rowOff>
    </xdr:to>
    <xdr:sp macro="" textlink="">
      <xdr:nvSpPr>
        <xdr:cNvPr id="1242" name="Text Box 82" hidden="1">
          <a:extLst>
            <a:ext uri="{FF2B5EF4-FFF2-40B4-BE49-F238E27FC236}">
              <a16:creationId xmlns:a16="http://schemas.microsoft.com/office/drawing/2014/main" id="{4B17CCA5-0917-4A76-B709-88665CED7075}"/>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141F5827-66C0-4454-8F77-6860DB74B2B7}"/>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105335</xdr:colOff>
      <xdr:row>58</xdr:row>
      <xdr:rowOff>369701</xdr:rowOff>
    </xdr:to>
    <xdr:sp macro="" textlink="">
      <xdr:nvSpPr>
        <xdr:cNvPr id="1244" name="Text Box 114" hidden="1">
          <a:extLst>
            <a:ext uri="{FF2B5EF4-FFF2-40B4-BE49-F238E27FC236}">
              <a16:creationId xmlns:a16="http://schemas.microsoft.com/office/drawing/2014/main" id="{ED31F073-7FFE-4237-B930-51DD49D274CF}"/>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124385</xdr:colOff>
      <xdr:row>79</xdr:row>
      <xdr:rowOff>10353</xdr:rowOff>
    </xdr:to>
    <xdr:sp macro="" textlink="">
      <xdr:nvSpPr>
        <xdr:cNvPr id="1245" name="Text Box 113" hidden="1">
          <a:extLst>
            <a:ext uri="{FF2B5EF4-FFF2-40B4-BE49-F238E27FC236}">
              <a16:creationId xmlns:a16="http://schemas.microsoft.com/office/drawing/2014/main" id="{253D448C-57E8-492A-A123-DBE132FC66D8}"/>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105335</xdr:colOff>
      <xdr:row>78</xdr:row>
      <xdr:rowOff>163752</xdr:rowOff>
    </xdr:to>
    <xdr:sp macro="" textlink="">
      <xdr:nvSpPr>
        <xdr:cNvPr id="1246" name="Text Box 112" hidden="1">
          <a:extLst>
            <a:ext uri="{FF2B5EF4-FFF2-40B4-BE49-F238E27FC236}">
              <a16:creationId xmlns:a16="http://schemas.microsoft.com/office/drawing/2014/main" id="{C6698451-7B25-4D52-8B04-59F06E744684}"/>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105335</xdr:colOff>
      <xdr:row>78</xdr:row>
      <xdr:rowOff>196981</xdr:rowOff>
    </xdr:to>
    <xdr:sp macro="" textlink="">
      <xdr:nvSpPr>
        <xdr:cNvPr id="1247" name="Text Box 111" hidden="1">
          <a:extLst>
            <a:ext uri="{FF2B5EF4-FFF2-40B4-BE49-F238E27FC236}">
              <a16:creationId xmlns:a16="http://schemas.microsoft.com/office/drawing/2014/main" id="{E6E7B31F-B8F3-42B4-9021-6E64FE47A782}"/>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105335</xdr:colOff>
      <xdr:row>81</xdr:row>
      <xdr:rowOff>8847</xdr:rowOff>
    </xdr:to>
    <xdr:sp macro="" textlink="">
      <xdr:nvSpPr>
        <xdr:cNvPr id="1248" name="Text Box 110" hidden="1">
          <a:extLst>
            <a:ext uri="{FF2B5EF4-FFF2-40B4-BE49-F238E27FC236}">
              <a16:creationId xmlns:a16="http://schemas.microsoft.com/office/drawing/2014/main" id="{5ADBD059-FF8C-45FC-A3D7-45914A302FCD}"/>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105335</xdr:colOff>
      <xdr:row>89</xdr:row>
      <xdr:rowOff>85701</xdr:rowOff>
    </xdr:to>
    <xdr:sp macro="" textlink="">
      <xdr:nvSpPr>
        <xdr:cNvPr id="1249" name="Text Box 109" hidden="1">
          <a:extLst>
            <a:ext uri="{FF2B5EF4-FFF2-40B4-BE49-F238E27FC236}">
              <a16:creationId xmlns:a16="http://schemas.microsoft.com/office/drawing/2014/main" id="{343C595E-5DA3-46F2-9F3C-B5FBAF5EE7AC}"/>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105335</xdr:colOff>
      <xdr:row>88</xdr:row>
      <xdr:rowOff>88316</xdr:rowOff>
    </xdr:to>
    <xdr:sp macro="" textlink="">
      <xdr:nvSpPr>
        <xdr:cNvPr id="1250" name="Text Box 108" hidden="1">
          <a:extLst>
            <a:ext uri="{FF2B5EF4-FFF2-40B4-BE49-F238E27FC236}">
              <a16:creationId xmlns:a16="http://schemas.microsoft.com/office/drawing/2014/main" id="{CD54A771-D012-4A32-B5A7-36D5D9A7AD9E}"/>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105335</xdr:colOff>
      <xdr:row>88</xdr:row>
      <xdr:rowOff>170866</xdr:rowOff>
    </xdr:to>
    <xdr:sp macro="" textlink="">
      <xdr:nvSpPr>
        <xdr:cNvPr id="1251" name="Text Box 107" hidden="1">
          <a:extLst>
            <a:ext uri="{FF2B5EF4-FFF2-40B4-BE49-F238E27FC236}">
              <a16:creationId xmlns:a16="http://schemas.microsoft.com/office/drawing/2014/main" id="{A3004216-2E8C-44D9-A28A-F9789DE123E7}"/>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45609</xdr:rowOff>
    </xdr:from>
    <xdr:to>
      <xdr:col>5</xdr:col>
      <xdr:colOff>105335</xdr:colOff>
      <xdr:row>90</xdr:row>
      <xdr:rowOff>170868</xdr:rowOff>
    </xdr:to>
    <xdr:sp macro="" textlink="">
      <xdr:nvSpPr>
        <xdr:cNvPr id="1252" name="Text Box 106" hidden="1">
          <a:extLst>
            <a:ext uri="{FF2B5EF4-FFF2-40B4-BE49-F238E27FC236}">
              <a16:creationId xmlns:a16="http://schemas.microsoft.com/office/drawing/2014/main" id="{08499D63-9C4B-4596-8DBC-E85C7ABBB795}"/>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53" name="Text Box 105" hidden="1">
          <a:extLst>
            <a:ext uri="{FF2B5EF4-FFF2-40B4-BE49-F238E27FC236}">
              <a16:creationId xmlns:a16="http://schemas.microsoft.com/office/drawing/2014/main" id="{F5C8BC74-AADE-4A0E-BBB7-94F8A01E7914}"/>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160942</xdr:rowOff>
    </xdr:to>
    <xdr:sp macro="" textlink="">
      <xdr:nvSpPr>
        <xdr:cNvPr id="1254" name="Text Box 104" hidden="1">
          <a:extLst>
            <a:ext uri="{FF2B5EF4-FFF2-40B4-BE49-F238E27FC236}">
              <a16:creationId xmlns:a16="http://schemas.microsoft.com/office/drawing/2014/main" id="{279F07B6-61BA-420E-A9A1-65F031B2ADCD}"/>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105335</xdr:colOff>
      <xdr:row>106</xdr:row>
      <xdr:rowOff>160942</xdr:rowOff>
    </xdr:to>
    <xdr:sp macro="" textlink="">
      <xdr:nvSpPr>
        <xdr:cNvPr id="1255" name="Text Box 103" hidden="1">
          <a:extLst>
            <a:ext uri="{FF2B5EF4-FFF2-40B4-BE49-F238E27FC236}">
              <a16:creationId xmlns:a16="http://schemas.microsoft.com/office/drawing/2014/main" id="{4C08837C-ADDD-40CB-BA89-F7F5EEC48A3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160942</xdr:rowOff>
    </xdr:to>
    <xdr:sp macro="" textlink="">
      <xdr:nvSpPr>
        <xdr:cNvPr id="1256" name="Text Box 102" hidden="1">
          <a:extLst>
            <a:ext uri="{FF2B5EF4-FFF2-40B4-BE49-F238E27FC236}">
              <a16:creationId xmlns:a16="http://schemas.microsoft.com/office/drawing/2014/main" id="{D85FF748-1CBA-493B-A649-506C7331585B}"/>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57" name="Text Box 101" hidden="1">
          <a:extLst>
            <a:ext uri="{FF2B5EF4-FFF2-40B4-BE49-F238E27FC236}">
              <a16:creationId xmlns:a16="http://schemas.microsoft.com/office/drawing/2014/main" id="{1BFB1F6B-5C43-455A-8457-7EF4DFA45DCF}"/>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258" name="Text Box 100" hidden="1">
          <a:extLst>
            <a:ext uri="{FF2B5EF4-FFF2-40B4-BE49-F238E27FC236}">
              <a16:creationId xmlns:a16="http://schemas.microsoft.com/office/drawing/2014/main" id="{26CCD4C2-40DA-42B0-8145-6D98F56BBEBB}"/>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DF101455-5E21-4609-9D0D-7C19F88BA922}"/>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60" name="Text Box 98" hidden="1">
          <a:extLst>
            <a:ext uri="{FF2B5EF4-FFF2-40B4-BE49-F238E27FC236}">
              <a16:creationId xmlns:a16="http://schemas.microsoft.com/office/drawing/2014/main" id="{D36749DA-E0A9-408C-A78E-C456BCB457F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D36594CC-90C6-49C5-8B98-7239BDB5EDC0}"/>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262" name="Text Box 96" hidden="1">
          <a:extLst>
            <a:ext uri="{FF2B5EF4-FFF2-40B4-BE49-F238E27FC236}">
              <a16:creationId xmlns:a16="http://schemas.microsoft.com/office/drawing/2014/main" id="{16478A59-759A-4338-AD87-5DD8450332B6}"/>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337A6BA3-4B64-45CF-8937-AC8F040F9EC6}"/>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64" name="Text Box 94" hidden="1">
          <a:extLst>
            <a:ext uri="{FF2B5EF4-FFF2-40B4-BE49-F238E27FC236}">
              <a16:creationId xmlns:a16="http://schemas.microsoft.com/office/drawing/2014/main" id="{C12F0625-387E-4FD2-9A9D-D498A980D777}"/>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296209</xdr:rowOff>
    </xdr:to>
    <xdr:sp macro="" textlink="">
      <xdr:nvSpPr>
        <xdr:cNvPr id="1265" name="Text Box 93" hidden="1">
          <a:extLst>
            <a:ext uri="{FF2B5EF4-FFF2-40B4-BE49-F238E27FC236}">
              <a16:creationId xmlns:a16="http://schemas.microsoft.com/office/drawing/2014/main" id="{E753031F-F668-4235-8F7F-44CFF08EEDC4}"/>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9E5A5900-8844-4397-9F6C-F33FF5F23AED}"/>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67" name="Text Box 91" hidden="1">
          <a:extLst>
            <a:ext uri="{FF2B5EF4-FFF2-40B4-BE49-F238E27FC236}">
              <a16:creationId xmlns:a16="http://schemas.microsoft.com/office/drawing/2014/main" id="{C3F66D12-AFC4-43B1-BE12-2C9D10B906FB}"/>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572657DB-72B0-4D43-BE9C-609F5DD2D44D}"/>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4648AE56-DEC4-471D-8475-1282607FB02A}"/>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270" name="Text Box 88" hidden="1">
          <a:extLst>
            <a:ext uri="{FF2B5EF4-FFF2-40B4-BE49-F238E27FC236}">
              <a16:creationId xmlns:a16="http://schemas.microsoft.com/office/drawing/2014/main" id="{63739455-CF33-4D1D-9D93-75C639E9430A}"/>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61</xdr:row>
      <xdr:rowOff>75541</xdr:rowOff>
    </xdr:to>
    <xdr:sp macro="" textlink="">
      <xdr:nvSpPr>
        <xdr:cNvPr id="1271" name="Text Box 86" hidden="1">
          <a:extLst>
            <a:ext uri="{FF2B5EF4-FFF2-40B4-BE49-F238E27FC236}">
              <a16:creationId xmlns:a16="http://schemas.microsoft.com/office/drawing/2014/main" id="{701B3C5A-B9AF-45A0-8F8C-5B537BBE1952}"/>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447650</xdr:colOff>
      <xdr:row>64</xdr:row>
      <xdr:rowOff>45075</xdr:rowOff>
    </xdr:to>
    <xdr:sp macro="" textlink="">
      <xdr:nvSpPr>
        <xdr:cNvPr id="1272" name="Text Box 85" hidden="1">
          <a:extLst>
            <a:ext uri="{FF2B5EF4-FFF2-40B4-BE49-F238E27FC236}">
              <a16:creationId xmlns:a16="http://schemas.microsoft.com/office/drawing/2014/main" id="{7801D64D-A1FF-42E9-BEF3-465DAD26061B}"/>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04433833-32EC-4C4D-B238-B9412FF7E97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237640</xdr:rowOff>
    </xdr:from>
    <xdr:to>
      <xdr:col>5</xdr:col>
      <xdr:colOff>268754</xdr:colOff>
      <xdr:row>62</xdr:row>
      <xdr:rowOff>364516</xdr:rowOff>
    </xdr:to>
    <xdr:sp macro="" textlink="">
      <xdr:nvSpPr>
        <xdr:cNvPr id="1274" name="Text Box 83" hidden="1">
          <a:extLst>
            <a:ext uri="{FF2B5EF4-FFF2-40B4-BE49-F238E27FC236}">
              <a16:creationId xmlns:a16="http://schemas.microsoft.com/office/drawing/2014/main" id="{795A81D3-2735-46BA-ACC0-BED3F5E970A3}"/>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23</xdr:row>
      <xdr:rowOff>315259</xdr:rowOff>
    </xdr:to>
    <xdr:sp macro="" textlink="">
      <xdr:nvSpPr>
        <xdr:cNvPr id="1275" name="Text Box 116" hidden="1">
          <a:extLst>
            <a:ext uri="{FF2B5EF4-FFF2-40B4-BE49-F238E27FC236}">
              <a16:creationId xmlns:a16="http://schemas.microsoft.com/office/drawing/2014/main" id="{E4314990-64FB-4863-B1A0-FD2F871D399E}"/>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115048</xdr:rowOff>
    </xdr:to>
    <xdr:sp macro="" textlink="">
      <xdr:nvSpPr>
        <xdr:cNvPr id="1276" name="Text Box 117" hidden="1">
          <a:extLst>
            <a:ext uri="{FF2B5EF4-FFF2-40B4-BE49-F238E27FC236}">
              <a16:creationId xmlns:a16="http://schemas.microsoft.com/office/drawing/2014/main" id="{A2142078-29D7-402A-97C1-6020212A4070}"/>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9139</xdr:rowOff>
    </xdr:from>
    <xdr:to>
      <xdr:col>26</xdr:col>
      <xdr:colOff>486298</xdr:colOff>
      <xdr:row>135</xdr:row>
      <xdr:rowOff>44857</xdr:rowOff>
    </xdr:to>
    <xdr:sp macro="" textlink="">
      <xdr:nvSpPr>
        <xdr:cNvPr id="1277" name="Text Box 118" hidden="1">
          <a:extLst>
            <a:ext uri="{FF2B5EF4-FFF2-40B4-BE49-F238E27FC236}">
              <a16:creationId xmlns:a16="http://schemas.microsoft.com/office/drawing/2014/main" id="{874ED890-B1A9-44F9-8E89-68490CFC59E2}"/>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957EC111-8D46-46A3-84FF-E91E54637BA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61</xdr:row>
      <xdr:rowOff>226472</xdr:rowOff>
    </xdr:to>
    <xdr:sp macro="" textlink="">
      <xdr:nvSpPr>
        <xdr:cNvPr id="1279" name="Text Box 152" hidden="1">
          <a:extLst>
            <a:ext uri="{FF2B5EF4-FFF2-40B4-BE49-F238E27FC236}">
              <a16:creationId xmlns:a16="http://schemas.microsoft.com/office/drawing/2014/main" id="{4DE84D0C-B93A-4681-90A4-4D33084FF961}"/>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124385</xdr:colOff>
      <xdr:row>85</xdr:row>
      <xdr:rowOff>97299</xdr:rowOff>
    </xdr:to>
    <xdr:sp macro="" textlink="">
      <xdr:nvSpPr>
        <xdr:cNvPr id="1280" name="Text Box 151" hidden="1">
          <a:extLst>
            <a:ext uri="{FF2B5EF4-FFF2-40B4-BE49-F238E27FC236}">
              <a16:creationId xmlns:a16="http://schemas.microsoft.com/office/drawing/2014/main" id="{24CB3275-6E7E-4EFA-B170-01E8C006F100}"/>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84</xdr:row>
      <xdr:rowOff>85015</xdr:rowOff>
    </xdr:to>
    <xdr:sp macro="" textlink="">
      <xdr:nvSpPr>
        <xdr:cNvPr id="1281" name="Text Box 150" hidden="1">
          <a:extLst>
            <a:ext uri="{FF2B5EF4-FFF2-40B4-BE49-F238E27FC236}">
              <a16:creationId xmlns:a16="http://schemas.microsoft.com/office/drawing/2014/main" id="{20127DF9-D884-43E8-8579-C39072D8ED71}"/>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84</xdr:row>
      <xdr:rowOff>123115</xdr:rowOff>
    </xdr:to>
    <xdr:sp macro="" textlink="">
      <xdr:nvSpPr>
        <xdr:cNvPr id="1282" name="Text Box 149" hidden="1">
          <a:extLst>
            <a:ext uri="{FF2B5EF4-FFF2-40B4-BE49-F238E27FC236}">
              <a16:creationId xmlns:a16="http://schemas.microsoft.com/office/drawing/2014/main" id="{5A2CC4E1-C02F-432F-91E0-931A42EF864B}"/>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1235</xdr:rowOff>
    </xdr:to>
    <xdr:sp macro="" textlink="">
      <xdr:nvSpPr>
        <xdr:cNvPr id="1283" name="Text Box 148" hidden="1">
          <a:extLst>
            <a:ext uri="{FF2B5EF4-FFF2-40B4-BE49-F238E27FC236}">
              <a16:creationId xmlns:a16="http://schemas.microsoft.com/office/drawing/2014/main" id="{10B77C08-E1F1-494F-8249-50FB8249A7D0}"/>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153788</xdr:rowOff>
    </xdr:to>
    <xdr:sp macro="" textlink="">
      <xdr:nvSpPr>
        <xdr:cNvPr id="1284" name="Text Box 147" hidden="1">
          <a:extLst>
            <a:ext uri="{FF2B5EF4-FFF2-40B4-BE49-F238E27FC236}">
              <a16:creationId xmlns:a16="http://schemas.microsoft.com/office/drawing/2014/main" id="{2D84C5E0-A2A4-47B9-B6A3-02F2C0D7607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1285" name="Text Box 146" hidden="1">
          <a:extLst>
            <a:ext uri="{FF2B5EF4-FFF2-40B4-BE49-F238E27FC236}">
              <a16:creationId xmlns:a16="http://schemas.microsoft.com/office/drawing/2014/main" id="{EC89FF25-9A38-47AF-9F12-05CDA794619B}"/>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123801</xdr:rowOff>
    </xdr:to>
    <xdr:sp macro="" textlink="">
      <xdr:nvSpPr>
        <xdr:cNvPr id="1286" name="Text Box 145" hidden="1">
          <a:extLst>
            <a:ext uri="{FF2B5EF4-FFF2-40B4-BE49-F238E27FC236}">
              <a16:creationId xmlns:a16="http://schemas.microsoft.com/office/drawing/2014/main" id="{429EEB89-6649-4A1C-BCEE-8A5B2315E01D}"/>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105335</xdr:colOff>
      <xdr:row>97</xdr:row>
      <xdr:rowOff>78732</xdr:rowOff>
    </xdr:to>
    <xdr:sp macro="" textlink="">
      <xdr:nvSpPr>
        <xdr:cNvPr id="1287" name="Text Box 144" hidden="1">
          <a:extLst>
            <a:ext uri="{FF2B5EF4-FFF2-40B4-BE49-F238E27FC236}">
              <a16:creationId xmlns:a16="http://schemas.microsoft.com/office/drawing/2014/main" id="{846D6106-4F30-43FC-B659-477FBF4122CA}"/>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69231</xdr:rowOff>
    </xdr:from>
    <xdr:to>
      <xdr:col>5</xdr:col>
      <xdr:colOff>105335</xdr:colOff>
      <xdr:row>115</xdr:row>
      <xdr:rowOff>35360</xdr:rowOff>
    </xdr:to>
    <xdr:sp macro="" textlink="">
      <xdr:nvSpPr>
        <xdr:cNvPr id="1288" name="Text Box 143" hidden="1">
          <a:extLst>
            <a:ext uri="{FF2B5EF4-FFF2-40B4-BE49-F238E27FC236}">
              <a16:creationId xmlns:a16="http://schemas.microsoft.com/office/drawing/2014/main" id="{8D483602-9E48-423E-970F-17E0D0E66DCD}"/>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105335</xdr:colOff>
      <xdr:row>112</xdr:row>
      <xdr:rowOff>39178</xdr:rowOff>
    </xdr:to>
    <xdr:sp macro="" textlink="">
      <xdr:nvSpPr>
        <xdr:cNvPr id="1289" name="Text Box 142" hidden="1">
          <a:extLst>
            <a:ext uri="{FF2B5EF4-FFF2-40B4-BE49-F238E27FC236}">
              <a16:creationId xmlns:a16="http://schemas.microsoft.com/office/drawing/2014/main" id="{780ADCB2-39F1-44BD-BEF6-9C15607717CB}"/>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105335</xdr:colOff>
      <xdr:row>111</xdr:row>
      <xdr:rowOff>169996</xdr:rowOff>
    </xdr:to>
    <xdr:sp macro="" textlink="">
      <xdr:nvSpPr>
        <xdr:cNvPr id="1290" name="Text Box 141" hidden="1">
          <a:extLst>
            <a:ext uri="{FF2B5EF4-FFF2-40B4-BE49-F238E27FC236}">
              <a16:creationId xmlns:a16="http://schemas.microsoft.com/office/drawing/2014/main" id="{C2D5528A-0F9F-4900-9DE8-6FFCFF7711B4}"/>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105335</xdr:colOff>
      <xdr:row>111</xdr:row>
      <xdr:rowOff>169996</xdr:rowOff>
    </xdr:to>
    <xdr:sp macro="" textlink="">
      <xdr:nvSpPr>
        <xdr:cNvPr id="1291" name="Text Box 140" hidden="1">
          <a:extLst>
            <a:ext uri="{FF2B5EF4-FFF2-40B4-BE49-F238E27FC236}">
              <a16:creationId xmlns:a16="http://schemas.microsoft.com/office/drawing/2014/main" id="{517B903F-912B-46B8-B4B5-C5A2BBD5D601}"/>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292" name="Text Box 139" hidden="1">
          <a:extLst>
            <a:ext uri="{FF2B5EF4-FFF2-40B4-BE49-F238E27FC236}">
              <a16:creationId xmlns:a16="http://schemas.microsoft.com/office/drawing/2014/main" id="{EDF888FE-A70C-4359-A94D-1A47CDF795A2}"/>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293" name="Text Box 138" hidden="1">
          <a:extLst>
            <a:ext uri="{FF2B5EF4-FFF2-40B4-BE49-F238E27FC236}">
              <a16:creationId xmlns:a16="http://schemas.microsoft.com/office/drawing/2014/main" id="{9D19FB76-F696-401E-8CCA-E1E472712FCB}"/>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AD6D871B-DF84-4ACF-AAB3-16351DBB596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295" name="Text Box 136" hidden="1">
          <a:extLst>
            <a:ext uri="{FF2B5EF4-FFF2-40B4-BE49-F238E27FC236}">
              <a16:creationId xmlns:a16="http://schemas.microsoft.com/office/drawing/2014/main" id="{B36FF69D-00A7-45C6-890B-D9E2B85DF3BC}"/>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B4EB3DC9-BD29-4C6A-AD58-3D6B373BC8C3}"/>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297" name="Text Box 134" hidden="1">
          <a:extLst>
            <a:ext uri="{FF2B5EF4-FFF2-40B4-BE49-F238E27FC236}">
              <a16:creationId xmlns:a16="http://schemas.microsoft.com/office/drawing/2014/main" id="{CD5ECD27-517D-4D97-BD6A-3923CC90AFF2}"/>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D2BAA1D0-1993-48F0-B2B2-F20FB4107312}"/>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299" name="Text Box 132" hidden="1">
          <a:extLst>
            <a:ext uri="{FF2B5EF4-FFF2-40B4-BE49-F238E27FC236}">
              <a16:creationId xmlns:a16="http://schemas.microsoft.com/office/drawing/2014/main" id="{1C23AAC9-4E68-4187-BA0C-5DDB1006C82A}"/>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296209</xdr:rowOff>
    </xdr:to>
    <xdr:sp macro="" textlink="">
      <xdr:nvSpPr>
        <xdr:cNvPr id="1300" name="Text Box 131" hidden="1">
          <a:extLst>
            <a:ext uri="{FF2B5EF4-FFF2-40B4-BE49-F238E27FC236}">
              <a16:creationId xmlns:a16="http://schemas.microsoft.com/office/drawing/2014/main" id="{03050B42-3AC7-4A71-BD29-C13656A6D82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523FEFC9-5362-4E76-A992-0204A5B7FE11}"/>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02" name="Text Box 129" hidden="1">
          <a:extLst>
            <a:ext uri="{FF2B5EF4-FFF2-40B4-BE49-F238E27FC236}">
              <a16:creationId xmlns:a16="http://schemas.microsoft.com/office/drawing/2014/main" id="{0CF6FF37-AFBE-479D-837E-BF75D3646C00}"/>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5E1EE5E8-EC70-4481-85A9-869AFB648971}"/>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E4E9EFE-7583-416B-8E49-E87E28B7851D}"/>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305" name="Text Box 126" hidden="1">
          <a:extLst>
            <a:ext uri="{FF2B5EF4-FFF2-40B4-BE49-F238E27FC236}">
              <a16:creationId xmlns:a16="http://schemas.microsoft.com/office/drawing/2014/main" id="{833F341E-D228-4743-9F7A-C04AA14364A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06" name="Text Box 125" hidden="1">
          <a:extLst>
            <a:ext uri="{FF2B5EF4-FFF2-40B4-BE49-F238E27FC236}">
              <a16:creationId xmlns:a16="http://schemas.microsoft.com/office/drawing/2014/main" id="{E9157B69-F0D5-45E2-A6FF-9D15CA3E533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447650</xdr:colOff>
      <xdr:row>74</xdr:row>
      <xdr:rowOff>67634</xdr:rowOff>
    </xdr:to>
    <xdr:sp macro="" textlink="">
      <xdr:nvSpPr>
        <xdr:cNvPr id="1307" name="Text Box 124" hidden="1">
          <a:extLst>
            <a:ext uri="{FF2B5EF4-FFF2-40B4-BE49-F238E27FC236}">
              <a16:creationId xmlns:a16="http://schemas.microsoft.com/office/drawing/2014/main" id="{BA67BA47-00DC-4D21-AB8A-3C6AD8C378B2}"/>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612BA5FF-1BA5-4F08-83B8-6439A6D38EC6}"/>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198297</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AF73D636-3AF8-4174-8D69-0590721C848C}"/>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315259</xdr:rowOff>
    </xdr:to>
    <xdr:sp macro="" textlink="">
      <xdr:nvSpPr>
        <xdr:cNvPr id="1310" name="Text Box 121" hidden="1">
          <a:extLst>
            <a:ext uri="{FF2B5EF4-FFF2-40B4-BE49-F238E27FC236}">
              <a16:creationId xmlns:a16="http://schemas.microsoft.com/office/drawing/2014/main" id="{A60007CC-873A-48F5-B8E6-54E12AFD8F01}"/>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311" name="Text Box 120" hidden="1">
          <a:extLst>
            <a:ext uri="{FF2B5EF4-FFF2-40B4-BE49-F238E27FC236}">
              <a16:creationId xmlns:a16="http://schemas.microsoft.com/office/drawing/2014/main" id="{C251FA23-4978-40C4-AB3E-0FE32F8CAE0A}"/>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12" name="Text Box 119" hidden="1">
          <a:extLst>
            <a:ext uri="{FF2B5EF4-FFF2-40B4-BE49-F238E27FC236}">
              <a16:creationId xmlns:a16="http://schemas.microsoft.com/office/drawing/2014/main" id="{C22A8743-F15A-4C92-B63F-192E4C894FF9}"/>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486296</xdr:colOff>
      <xdr:row>23</xdr:row>
      <xdr:rowOff>315259</xdr:rowOff>
    </xdr:to>
    <xdr:sp macro="" textlink="">
      <xdr:nvSpPr>
        <xdr:cNvPr id="1313" name="Text Box 154" hidden="1">
          <a:extLst>
            <a:ext uri="{FF2B5EF4-FFF2-40B4-BE49-F238E27FC236}">
              <a16:creationId xmlns:a16="http://schemas.microsoft.com/office/drawing/2014/main" id="{61F5481D-4FDF-4E73-AA16-22DDBDC067A6}"/>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486296</xdr:colOff>
      <xdr:row>33</xdr:row>
      <xdr:rowOff>115048</xdr:rowOff>
    </xdr:to>
    <xdr:sp macro="" textlink="">
      <xdr:nvSpPr>
        <xdr:cNvPr id="1314" name="Text Box 155" hidden="1">
          <a:extLst>
            <a:ext uri="{FF2B5EF4-FFF2-40B4-BE49-F238E27FC236}">
              <a16:creationId xmlns:a16="http://schemas.microsoft.com/office/drawing/2014/main" id="{1615266A-F484-4CFA-899E-08612602AF24}"/>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9139</xdr:rowOff>
    </xdr:from>
    <xdr:to>
      <xdr:col>27</xdr:col>
      <xdr:colOff>486296</xdr:colOff>
      <xdr:row>139</xdr:row>
      <xdr:rowOff>27922</xdr:rowOff>
    </xdr:to>
    <xdr:sp macro="" textlink="">
      <xdr:nvSpPr>
        <xdr:cNvPr id="1315" name="Text Box 156" hidden="1">
          <a:extLst>
            <a:ext uri="{FF2B5EF4-FFF2-40B4-BE49-F238E27FC236}">
              <a16:creationId xmlns:a16="http://schemas.microsoft.com/office/drawing/2014/main" id="{81D4324D-5FD4-4224-9FED-059CEEDE714F}"/>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33974524-BFBF-476A-8CD1-CD509CD9DFE0}"/>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61</xdr:row>
      <xdr:rowOff>226472</xdr:rowOff>
    </xdr:to>
    <xdr:sp macro="" textlink="">
      <xdr:nvSpPr>
        <xdr:cNvPr id="1317" name="Text Box 37" hidden="1">
          <a:extLst>
            <a:ext uri="{FF2B5EF4-FFF2-40B4-BE49-F238E27FC236}">
              <a16:creationId xmlns:a16="http://schemas.microsoft.com/office/drawing/2014/main" id="{205D5586-47B3-413D-BF83-6C81369DFDF2}"/>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124385</xdr:colOff>
      <xdr:row>85</xdr:row>
      <xdr:rowOff>97299</xdr:rowOff>
    </xdr:to>
    <xdr:sp macro="" textlink="">
      <xdr:nvSpPr>
        <xdr:cNvPr id="1318" name="Text Box 36" hidden="1">
          <a:extLst>
            <a:ext uri="{FF2B5EF4-FFF2-40B4-BE49-F238E27FC236}">
              <a16:creationId xmlns:a16="http://schemas.microsoft.com/office/drawing/2014/main" id="{85E6E244-DC28-4879-AAC6-06A22674093A}"/>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84</xdr:row>
      <xdr:rowOff>85015</xdr:rowOff>
    </xdr:to>
    <xdr:sp macro="" textlink="">
      <xdr:nvSpPr>
        <xdr:cNvPr id="1319" name="Text Box 35" hidden="1">
          <a:extLst>
            <a:ext uri="{FF2B5EF4-FFF2-40B4-BE49-F238E27FC236}">
              <a16:creationId xmlns:a16="http://schemas.microsoft.com/office/drawing/2014/main" id="{830387D2-4876-4332-8263-2166BA96AE7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84</xdr:row>
      <xdr:rowOff>126290</xdr:rowOff>
    </xdr:to>
    <xdr:sp macro="" textlink="">
      <xdr:nvSpPr>
        <xdr:cNvPr id="1320" name="Text Box 34" hidden="1">
          <a:extLst>
            <a:ext uri="{FF2B5EF4-FFF2-40B4-BE49-F238E27FC236}">
              <a16:creationId xmlns:a16="http://schemas.microsoft.com/office/drawing/2014/main" id="{657251A1-BFCF-4636-9044-6DCE6C31F651}"/>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8599</xdr:rowOff>
    </xdr:to>
    <xdr:sp macro="" textlink="">
      <xdr:nvSpPr>
        <xdr:cNvPr id="1321" name="Text Box 33" hidden="1">
          <a:extLst>
            <a:ext uri="{FF2B5EF4-FFF2-40B4-BE49-F238E27FC236}">
              <a16:creationId xmlns:a16="http://schemas.microsoft.com/office/drawing/2014/main" id="{28271C1A-48BE-4752-99D1-A62F39E37BDA}"/>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153788</xdr:rowOff>
    </xdr:to>
    <xdr:sp macro="" textlink="">
      <xdr:nvSpPr>
        <xdr:cNvPr id="1322" name="Text Box 32" hidden="1">
          <a:extLst>
            <a:ext uri="{FF2B5EF4-FFF2-40B4-BE49-F238E27FC236}">
              <a16:creationId xmlns:a16="http://schemas.microsoft.com/office/drawing/2014/main" id="{034B5F25-2C71-4ADA-BF8B-8709300812BC}"/>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1323" name="Text Box 31" hidden="1">
          <a:extLst>
            <a:ext uri="{FF2B5EF4-FFF2-40B4-BE49-F238E27FC236}">
              <a16:creationId xmlns:a16="http://schemas.microsoft.com/office/drawing/2014/main" id="{558B83ED-F9A0-4AA5-8688-A009A31F14C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126976</xdr:rowOff>
    </xdr:to>
    <xdr:sp macro="" textlink="">
      <xdr:nvSpPr>
        <xdr:cNvPr id="1324" name="Text Box 30" hidden="1">
          <a:extLst>
            <a:ext uri="{FF2B5EF4-FFF2-40B4-BE49-F238E27FC236}">
              <a16:creationId xmlns:a16="http://schemas.microsoft.com/office/drawing/2014/main" id="{D31430DE-73C6-4E9B-9832-29C3E0250CFA}"/>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105335</xdr:colOff>
      <xdr:row>97</xdr:row>
      <xdr:rowOff>78193</xdr:rowOff>
    </xdr:to>
    <xdr:sp macro="" textlink="">
      <xdr:nvSpPr>
        <xdr:cNvPr id="1325" name="Text Box 29" hidden="1">
          <a:extLst>
            <a:ext uri="{FF2B5EF4-FFF2-40B4-BE49-F238E27FC236}">
              <a16:creationId xmlns:a16="http://schemas.microsoft.com/office/drawing/2014/main" id="{36CC65FB-95FB-460C-9A81-A5D2995297B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69231</xdr:rowOff>
    </xdr:from>
    <xdr:to>
      <xdr:col>5</xdr:col>
      <xdr:colOff>105335</xdr:colOff>
      <xdr:row>115</xdr:row>
      <xdr:rowOff>35360</xdr:rowOff>
    </xdr:to>
    <xdr:sp macro="" textlink="">
      <xdr:nvSpPr>
        <xdr:cNvPr id="1326" name="Text Box 28" hidden="1">
          <a:extLst>
            <a:ext uri="{FF2B5EF4-FFF2-40B4-BE49-F238E27FC236}">
              <a16:creationId xmlns:a16="http://schemas.microsoft.com/office/drawing/2014/main" id="{297EC9E7-AD61-40CE-9FCB-9E177EEE2CB6}"/>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105335</xdr:colOff>
      <xdr:row>112</xdr:row>
      <xdr:rowOff>45528</xdr:rowOff>
    </xdr:to>
    <xdr:sp macro="" textlink="">
      <xdr:nvSpPr>
        <xdr:cNvPr id="1327" name="Text Box 27" hidden="1">
          <a:extLst>
            <a:ext uri="{FF2B5EF4-FFF2-40B4-BE49-F238E27FC236}">
              <a16:creationId xmlns:a16="http://schemas.microsoft.com/office/drawing/2014/main" id="{CBAB3B21-28AD-4158-A732-06010B8BBBC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105335</xdr:colOff>
      <xdr:row>111</xdr:row>
      <xdr:rowOff>169996</xdr:rowOff>
    </xdr:to>
    <xdr:sp macro="" textlink="">
      <xdr:nvSpPr>
        <xdr:cNvPr id="1328" name="Text Box 26" hidden="1">
          <a:extLst>
            <a:ext uri="{FF2B5EF4-FFF2-40B4-BE49-F238E27FC236}">
              <a16:creationId xmlns:a16="http://schemas.microsoft.com/office/drawing/2014/main" id="{60859DBD-4A59-4D7E-9B1D-4039AF236C54}"/>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105335</xdr:colOff>
      <xdr:row>111</xdr:row>
      <xdr:rowOff>169996</xdr:rowOff>
    </xdr:to>
    <xdr:sp macro="" textlink="">
      <xdr:nvSpPr>
        <xdr:cNvPr id="1329" name="Text Box 25" hidden="1">
          <a:extLst>
            <a:ext uri="{FF2B5EF4-FFF2-40B4-BE49-F238E27FC236}">
              <a16:creationId xmlns:a16="http://schemas.microsoft.com/office/drawing/2014/main" id="{92580621-4D36-4307-AFEC-443028B36C5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30" name="Text Box 24" hidden="1">
          <a:extLst>
            <a:ext uri="{FF2B5EF4-FFF2-40B4-BE49-F238E27FC236}">
              <a16:creationId xmlns:a16="http://schemas.microsoft.com/office/drawing/2014/main" id="{1EE46A7F-84F5-4254-A46B-C4CD41B25C4C}"/>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331" name="Text Box 23" hidden="1">
          <a:extLst>
            <a:ext uri="{FF2B5EF4-FFF2-40B4-BE49-F238E27FC236}">
              <a16:creationId xmlns:a16="http://schemas.microsoft.com/office/drawing/2014/main" id="{236D751C-00B3-4738-BC69-C0897F9D8FB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115AE218-DFAB-4E70-83D8-2AA623639019}"/>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33" name="Text Box 21" hidden="1">
          <a:extLst>
            <a:ext uri="{FF2B5EF4-FFF2-40B4-BE49-F238E27FC236}">
              <a16:creationId xmlns:a16="http://schemas.microsoft.com/office/drawing/2014/main" id="{915F810A-B621-4DB9-8507-BC2E019489C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D1443832-EFA2-43F7-8FC4-9FC4E3C9516A}"/>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335" name="Text Box 19" hidden="1">
          <a:extLst>
            <a:ext uri="{FF2B5EF4-FFF2-40B4-BE49-F238E27FC236}">
              <a16:creationId xmlns:a16="http://schemas.microsoft.com/office/drawing/2014/main" id="{0B39B6CA-0323-406F-A199-2520F96FA6C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BB2A1757-ACAF-4775-B910-50834F34BBE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37" name="Text Box 17" hidden="1">
          <a:extLst>
            <a:ext uri="{FF2B5EF4-FFF2-40B4-BE49-F238E27FC236}">
              <a16:creationId xmlns:a16="http://schemas.microsoft.com/office/drawing/2014/main" id="{345CCA5D-C1AD-4B7B-8737-05BE58C83524}"/>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296209</xdr:rowOff>
    </xdr:to>
    <xdr:sp macro="" textlink="">
      <xdr:nvSpPr>
        <xdr:cNvPr id="1338" name="Text Box 16" hidden="1">
          <a:extLst>
            <a:ext uri="{FF2B5EF4-FFF2-40B4-BE49-F238E27FC236}">
              <a16:creationId xmlns:a16="http://schemas.microsoft.com/office/drawing/2014/main" id="{9832D5C2-088C-4F51-9BA1-E0D52B906075}"/>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122132F6-2A67-45D7-BA35-6021FE9888C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40" name="Text Box 14" hidden="1">
          <a:extLst>
            <a:ext uri="{FF2B5EF4-FFF2-40B4-BE49-F238E27FC236}">
              <a16:creationId xmlns:a16="http://schemas.microsoft.com/office/drawing/2014/main" id="{18370FE0-817C-4D2A-AB81-666953685E55}"/>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A17CCA9F-7061-4250-B51F-6FE9C0CF375E}"/>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6925E824-E443-4983-A1B9-A4810D1A44B6}"/>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343" name="Text Box 11" hidden="1">
          <a:extLst>
            <a:ext uri="{FF2B5EF4-FFF2-40B4-BE49-F238E27FC236}">
              <a16:creationId xmlns:a16="http://schemas.microsoft.com/office/drawing/2014/main" id="{5C19A77B-BE64-410A-AD70-AA4BB6881086}"/>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44" name="Text Box 10" hidden="1">
          <a:extLst>
            <a:ext uri="{FF2B5EF4-FFF2-40B4-BE49-F238E27FC236}">
              <a16:creationId xmlns:a16="http://schemas.microsoft.com/office/drawing/2014/main" id="{8B78B9F8-FEE3-48CC-AE86-A4C805B0FB51}"/>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447650</xdr:colOff>
      <xdr:row>74</xdr:row>
      <xdr:rowOff>67634</xdr:rowOff>
    </xdr:to>
    <xdr:sp macro="" textlink="">
      <xdr:nvSpPr>
        <xdr:cNvPr id="1345" name="Text Box 9" hidden="1">
          <a:extLst>
            <a:ext uri="{FF2B5EF4-FFF2-40B4-BE49-F238E27FC236}">
              <a16:creationId xmlns:a16="http://schemas.microsoft.com/office/drawing/2014/main" id="{1CECC69E-C597-4035-A41E-DB5F86817E16}"/>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FDBA9AC0-7565-457A-A4C6-1891F539BA1F}"/>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197876</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2D328E23-A6F8-42C7-A307-C72FD6AB9BA9}"/>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315259</xdr:rowOff>
    </xdr:to>
    <xdr:sp macro="" textlink="">
      <xdr:nvSpPr>
        <xdr:cNvPr id="1348" name="Text Box 6" hidden="1">
          <a:extLst>
            <a:ext uri="{FF2B5EF4-FFF2-40B4-BE49-F238E27FC236}">
              <a16:creationId xmlns:a16="http://schemas.microsoft.com/office/drawing/2014/main" id="{6856B1FE-3F36-4D50-BE81-659CC9EAF9A9}"/>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349" name="Text Box 5" hidden="1">
          <a:extLst>
            <a:ext uri="{FF2B5EF4-FFF2-40B4-BE49-F238E27FC236}">
              <a16:creationId xmlns:a16="http://schemas.microsoft.com/office/drawing/2014/main" id="{A434D982-F2A5-43D1-94B2-6FA6E9A76B0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50" name="Text Box 4" hidden="1">
          <a:extLst>
            <a:ext uri="{FF2B5EF4-FFF2-40B4-BE49-F238E27FC236}">
              <a16:creationId xmlns:a16="http://schemas.microsoft.com/office/drawing/2014/main" id="{153AE93F-87BE-4A4C-85FA-819EC6F96EB0}"/>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23</xdr:row>
      <xdr:rowOff>315259</xdr:rowOff>
    </xdr:to>
    <xdr:sp macro="" textlink="">
      <xdr:nvSpPr>
        <xdr:cNvPr id="1351" name="Text Box 3" hidden="1">
          <a:extLst>
            <a:ext uri="{FF2B5EF4-FFF2-40B4-BE49-F238E27FC236}">
              <a16:creationId xmlns:a16="http://schemas.microsoft.com/office/drawing/2014/main" id="{80224ECC-3E94-4C71-AB9D-404EE450D6F3}"/>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1352" name="Text Box 2" hidden="1">
          <a:extLst>
            <a:ext uri="{FF2B5EF4-FFF2-40B4-BE49-F238E27FC236}">
              <a16:creationId xmlns:a16="http://schemas.microsoft.com/office/drawing/2014/main" id="{4840EFB1-6A13-48B6-8557-98F0350D0584}"/>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486296</xdr:colOff>
      <xdr:row>139</xdr:row>
      <xdr:rowOff>27922</xdr:rowOff>
    </xdr:to>
    <xdr:sp macro="" textlink="">
      <xdr:nvSpPr>
        <xdr:cNvPr id="1353" name="Text Box 1" hidden="1">
          <a:extLst>
            <a:ext uri="{FF2B5EF4-FFF2-40B4-BE49-F238E27FC236}">
              <a16:creationId xmlns:a16="http://schemas.microsoft.com/office/drawing/2014/main" id="{A02DC67F-39E5-447F-AA45-115EA261C413}"/>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2DB4233D-F331-4E3B-8E6B-0884E6E821B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61</xdr:row>
      <xdr:rowOff>226472</xdr:rowOff>
    </xdr:to>
    <xdr:sp macro="" textlink="">
      <xdr:nvSpPr>
        <xdr:cNvPr id="1355" name="Text Box 75" hidden="1">
          <a:extLst>
            <a:ext uri="{FF2B5EF4-FFF2-40B4-BE49-F238E27FC236}">
              <a16:creationId xmlns:a16="http://schemas.microsoft.com/office/drawing/2014/main" id="{496DBD25-613A-4511-B4ED-EE3AD65934E4}"/>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124385</xdr:colOff>
      <xdr:row>85</xdr:row>
      <xdr:rowOff>97299</xdr:rowOff>
    </xdr:to>
    <xdr:sp macro="" textlink="">
      <xdr:nvSpPr>
        <xdr:cNvPr id="1356" name="Text Box 74" hidden="1">
          <a:extLst>
            <a:ext uri="{FF2B5EF4-FFF2-40B4-BE49-F238E27FC236}">
              <a16:creationId xmlns:a16="http://schemas.microsoft.com/office/drawing/2014/main" id="{ED8C064C-134E-400B-B73D-CAA37518809C}"/>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84</xdr:row>
      <xdr:rowOff>85015</xdr:rowOff>
    </xdr:to>
    <xdr:sp macro="" textlink="">
      <xdr:nvSpPr>
        <xdr:cNvPr id="1357" name="Text Box 73" hidden="1">
          <a:extLst>
            <a:ext uri="{FF2B5EF4-FFF2-40B4-BE49-F238E27FC236}">
              <a16:creationId xmlns:a16="http://schemas.microsoft.com/office/drawing/2014/main" id="{A8E60AEE-6E40-4BBA-A4D6-7726CC774D2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105335</xdr:colOff>
      <xdr:row>84</xdr:row>
      <xdr:rowOff>126290</xdr:rowOff>
    </xdr:to>
    <xdr:sp macro="" textlink="">
      <xdr:nvSpPr>
        <xdr:cNvPr id="1358" name="Text Box 72" hidden="1">
          <a:extLst>
            <a:ext uri="{FF2B5EF4-FFF2-40B4-BE49-F238E27FC236}">
              <a16:creationId xmlns:a16="http://schemas.microsoft.com/office/drawing/2014/main" id="{5E09896B-7BE2-468D-BF4C-BC3F61D1D5E5}"/>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105335</xdr:colOff>
      <xdr:row>87</xdr:row>
      <xdr:rowOff>8599</xdr:rowOff>
    </xdr:to>
    <xdr:sp macro="" textlink="">
      <xdr:nvSpPr>
        <xdr:cNvPr id="1359" name="Text Box 71" hidden="1">
          <a:extLst>
            <a:ext uri="{FF2B5EF4-FFF2-40B4-BE49-F238E27FC236}">
              <a16:creationId xmlns:a16="http://schemas.microsoft.com/office/drawing/2014/main" id="{7210483F-8D22-4373-8884-AC3818F878E4}"/>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163993</xdr:rowOff>
    </xdr:from>
    <xdr:to>
      <xdr:col>5</xdr:col>
      <xdr:colOff>105335</xdr:colOff>
      <xdr:row>95</xdr:row>
      <xdr:rowOff>153788</xdr:rowOff>
    </xdr:to>
    <xdr:sp macro="" textlink="">
      <xdr:nvSpPr>
        <xdr:cNvPr id="1360" name="Text Box 70" hidden="1">
          <a:extLst>
            <a:ext uri="{FF2B5EF4-FFF2-40B4-BE49-F238E27FC236}">
              <a16:creationId xmlns:a16="http://schemas.microsoft.com/office/drawing/2014/main" id="{320655F2-08A3-42FE-8584-62F0609E1102}"/>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105335</xdr:colOff>
      <xdr:row>94</xdr:row>
      <xdr:rowOff>45220</xdr:rowOff>
    </xdr:to>
    <xdr:sp macro="" textlink="">
      <xdr:nvSpPr>
        <xdr:cNvPr id="1361" name="Text Box 69" hidden="1">
          <a:extLst>
            <a:ext uri="{FF2B5EF4-FFF2-40B4-BE49-F238E27FC236}">
              <a16:creationId xmlns:a16="http://schemas.microsoft.com/office/drawing/2014/main" id="{9047B0F7-8D04-4D6E-9FB5-3752FA290C4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105335</xdr:colOff>
      <xdr:row>94</xdr:row>
      <xdr:rowOff>126976</xdr:rowOff>
    </xdr:to>
    <xdr:sp macro="" textlink="">
      <xdr:nvSpPr>
        <xdr:cNvPr id="1362" name="Text Box 68" hidden="1">
          <a:extLst>
            <a:ext uri="{FF2B5EF4-FFF2-40B4-BE49-F238E27FC236}">
              <a16:creationId xmlns:a16="http://schemas.microsoft.com/office/drawing/2014/main" id="{193042D0-B487-458C-AF88-B7AC310FF955}"/>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105335</xdr:colOff>
      <xdr:row>97</xdr:row>
      <xdr:rowOff>78193</xdr:rowOff>
    </xdr:to>
    <xdr:sp macro="" textlink="">
      <xdr:nvSpPr>
        <xdr:cNvPr id="1363" name="Text Box 67" hidden="1">
          <a:extLst>
            <a:ext uri="{FF2B5EF4-FFF2-40B4-BE49-F238E27FC236}">
              <a16:creationId xmlns:a16="http://schemas.microsoft.com/office/drawing/2014/main" id="{78925A94-7742-4D31-A9F0-57CB79BB4FA4}"/>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69231</xdr:rowOff>
    </xdr:from>
    <xdr:to>
      <xdr:col>5</xdr:col>
      <xdr:colOff>105335</xdr:colOff>
      <xdr:row>115</xdr:row>
      <xdr:rowOff>35360</xdr:rowOff>
    </xdr:to>
    <xdr:sp macro="" textlink="">
      <xdr:nvSpPr>
        <xdr:cNvPr id="1364" name="Text Box 66" hidden="1">
          <a:extLst>
            <a:ext uri="{FF2B5EF4-FFF2-40B4-BE49-F238E27FC236}">
              <a16:creationId xmlns:a16="http://schemas.microsoft.com/office/drawing/2014/main" id="{33E1E9A8-CE77-4759-9115-93BC435D3BF1}"/>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105335</xdr:colOff>
      <xdr:row>112</xdr:row>
      <xdr:rowOff>45528</xdr:rowOff>
    </xdr:to>
    <xdr:sp macro="" textlink="">
      <xdr:nvSpPr>
        <xdr:cNvPr id="1365" name="Text Box 65" hidden="1">
          <a:extLst>
            <a:ext uri="{FF2B5EF4-FFF2-40B4-BE49-F238E27FC236}">
              <a16:creationId xmlns:a16="http://schemas.microsoft.com/office/drawing/2014/main" id="{080D8466-3635-4465-BC22-4D9816CF997B}"/>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105335</xdr:colOff>
      <xdr:row>111</xdr:row>
      <xdr:rowOff>169996</xdr:rowOff>
    </xdr:to>
    <xdr:sp macro="" textlink="">
      <xdr:nvSpPr>
        <xdr:cNvPr id="1366" name="Text Box 64" hidden="1">
          <a:extLst>
            <a:ext uri="{FF2B5EF4-FFF2-40B4-BE49-F238E27FC236}">
              <a16:creationId xmlns:a16="http://schemas.microsoft.com/office/drawing/2014/main" id="{6AA511DB-8211-4303-B940-373383551E27}"/>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105335</xdr:colOff>
      <xdr:row>111</xdr:row>
      <xdr:rowOff>169996</xdr:rowOff>
    </xdr:to>
    <xdr:sp macro="" textlink="">
      <xdr:nvSpPr>
        <xdr:cNvPr id="1367" name="Text Box 63" hidden="1">
          <a:extLst>
            <a:ext uri="{FF2B5EF4-FFF2-40B4-BE49-F238E27FC236}">
              <a16:creationId xmlns:a16="http://schemas.microsoft.com/office/drawing/2014/main" id="{E5BB8E51-0F44-4FA9-B826-877E19483345}"/>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68" name="Text Box 62" hidden="1">
          <a:extLst>
            <a:ext uri="{FF2B5EF4-FFF2-40B4-BE49-F238E27FC236}">
              <a16:creationId xmlns:a16="http://schemas.microsoft.com/office/drawing/2014/main" id="{666E5632-2554-4907-BF92-2FBCD112010B}"/>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369" name="Text Box 61" hidden="1">
          <a:extLst>
            <a:ext uri="{FF2B5EF4-FFF2-40B4-BE49-F238E27FC236}">
              <a16:creationId xmlns:a16="http://schemas.microsoft.com/office/drawing/2014/main" id="{E505D941-3866-4EC7-BA7B-BB280346C632}"/>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B10A9EF3-6942-44AC-A3BB-9778E7B30D4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71" name="Text Box 59" hidden="1">
          <a:extLst>
            <a:ext uri="{FF2B5EF4-FFF2-40B4-BE49-F238E27FC236}">
              <a16:creationId xmlns:a16="http://schemas.microsoft.com/office/drawing/2014/main" id="{229650C2-CF19-45D2-8CF0-2ED5D63E152F}"/>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5810A4A0-A6E8-4B23-9C33-972B61978FD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373" name="Text Box 57" hidden="1">
          <a:extLst>
            <a:ext uri="{FF2B5EF4-FFF2-40B4-BE49-F238E27FC236}">
              <a16:creationId xmlns:a16="http://schemas.microsoft.com/office/drawing/2014/main" id="{FB619368-3773-4D71-B91A-8A55A99731E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FA5817FB-5038-477C-956D-404C26E2725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75" name="Text Box 55" hidden="1">
          <a:extLst>
            <a:ext uri="{FF2B5EF4-FFF2-40B4-BE49-F238E27FC236}">
              <a16:creationId xmlns:a16="http://schemas.microsoft.com/office/drawing/2014/main" id="{16238FFE-D7F1-4C26-8C9D-7128B9EA6CFB}"/>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296209</xdr:rowOff>
    </xdr:to>
    <xdr:sp macro="" textlink="">
      <xdr:nvSpPr>
        <xdr:cNvPr id="1376" name="Text Box 54" hidden="1">
          <a:extLst>
            <a:ext uri="{FF2B5EF4-FFF2-40B4-BE49-F238E27FC236}">
              <a16:creationId xmlns:a16="http://schemas.microsoft.com/office/drawing/2014/main" id="{D9BD8E47-9B8F-4052-8750-98F28AA28C1B}"/>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F6FE9BD5-7B84-4DAB-BAB9-6F1550128425}"/>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78" name="Text Box 52" hidden="1">
          <a:extLst>
            <a:ext uri="{FF2B5EF4-FFF2-40B4-BE49-F238E27FC236}">
              <a16:creationId xmlns:a16="http://schemas.microsoft.com/office/drawing/2014/main" id="{D45D0E1D-20FA-4A31-9D86-979A61D8C78A}"/>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04B9D707-A3A9-4F69-BD8B-62CE4CB5B549}"/>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BA8644C4-1CBE-4D53-BDCD-A1D2E3307343}"/>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381" name="Text Box 49" hidden="1">
          <a:extLst>
            <a:ext uri="{FF2B5EF4-FFF2-40B4-BE49-F238E27FC236}">
              <a16:creationId xmlns:a16="http://schemas.microsoft.com/office/drawing/2014/main" id="{2A1C99F8-F814-4972-99D5-287F8AE30A3A}"/>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82" name="Text Box 48" hidden="1">
          <a:extLst>
            <a:ext uri="{FF2B5EF4-FFF2-40B4-BE49-F238E27FC236}">
              <a16:creationId xmlns:a16="http://schemas.microsoft.com/office/drawing/2014/main" id="{E2DAF954-CF06-408E-B157-2637A6B69742}"/>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447650</xdr:colOff>
      <xdr:row>74</xdr:row>
      <xdr:rowOff>67634</xdr:rowOff>
    </xdr:to>
    <xdr:sp macro="" textlink="">
      <xdr:nvSpPr>
        <xdr:cNvPr id="1383" name="Text Box 47" hidden="1">
          <a:extLst>
            <a:ext uri="{FF2B5EF4-FFF2-40B4-BE49-F238E27FC236}">
              <a16:creationId xmlns:a16="http://schemas.microsoft.com/office/drawing/2014/main" id="{6C4AFF1F-246B-4853-BF8C-AA20B900FBE7}"/>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1527F1FD-9F16-4D25-9767-51AE807D15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197876</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B1622A37-D363-4E3C-BA36-1B3711F9EDF6}"/>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315259</xdr:rowOff>
    </xdr:to>
    <xdr:sp macro="" textlink="">
      <xdr:nvSpPr>
        <xdr:cNvPr id="1386" name="Text Box 44" hidden="1">
          <a:extLst>
            <a:ext uri="{FF2B5EF4-FFF2-40B4-BE49-F238E27FC236}">
              <a16:creationId xmlns:a16="http://schemas.microsoft.com/office/drawing/2014/main" id="{5DD86B5D-A656-4DB0-B233-CDF15EEA1AC9}"/>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387" name="Text Box 43" hidden="1">
          <a:extLst>
            <a:ext uri="{FF2B5EF4-FFF2-40B4-BE49-F238E27FC236}">
              <a16:creationId xmlns:a16="http://schemas.microsoft.com/office/drawing/2014/main" id="{788D9CFD-6CCE-4239-AD6F-F294FA3D9E78}"/>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88" name="Text Box 42" hidden="1">
          <a:extLst>
            <a:ext uri="{FF2B5EF4-FFF2-40B4-BE49-F238E27FC236}">
              <a16:creationId xmlns:a16="http://schemas.microsoft.com/office/drawing/2014/main" id="{0586EC7F-60CF-4C96-8E67-04279D656AB4}"/>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23</xdr:row>
      <xdr:rowOff>315259</xdr:rowOff>
    </xdr:to>
    <xdr:sp macro="" textlink="">
      <xdr:nvSpPr>
        <xdr:cNvPr id="1389" name="Text Box 41" hidden="1">
          <a:extLst>
            <a:ext uri="{FF2B5EF4-FFF2-40B4-BE49-F238E27FC236}">
              <a16:creationId xmlns:a16="http://schemas.microsoft.com/office/drawing/2014/main" id="{EBE61500-B15D-4F95-AB6A-6FA627FC9A42}"/>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1390" name="Text Box 40" hidden="1">
          <a:extLst>
            <a:ext uri="{FF2B5EF4-FFF2-40B4-BE49-F238E27FC236}">
              <a16:creationId xmlns:a16="http://schemas.microsoft.com/office/drawing/2014/main" id="{133B7007-EBF2-40A5-AFE7-272550DAABA3}"/>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486296</xdr:colOff>
      <xdr:row>139</xdr:row>
      <xdr:rowOff>27922</xdr:rowOff>
    </xdr:to>
    <xdr:sp macro="" textlink="">
      <xdr:nvSpPr>
        <xdr:cNvPr id="1391" name="Text Box 39" hidden="1">
          <a:extLst>
            <a:ext uri="{FF2B5EF4-FFF2-40B4-BE49-F238E27FC236}">
              <a16:creationId xmlns:a16="http://schemas.microsoft.com/office/drawing/2014/main" id="{82D37584-F3A5-482C-A156-F9171D43A9BE}"/>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2F61D752-7DD9-46C0-9EF2-A5D81F5F1A03}"/>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64</xdr:row>
      <xdr:rowOff>1780</xdr:rowOff>
    </xdr:to>
    <xdr:sp macro="" textlink="">
      <xdr:nvSpPr>
        <xdr:cNvPr id="1393" name="Text Box 113" hidden="1">
          <a:extLst>
            <a:ext uri="{FF2B5EF4-FFF2-40B4-BE49-F238E27FC236}">
              <a16:creationId xmlns:a16="http://schemas.microsoft.com/office/drawing/2014/main" id="{C251D7D0-414E-4B97-8D45-FD0B408F2D7D}"/>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124385</xdr:colOff>
      <xdr:row>89</xdr:row>
      <xdr:rowOff>44626</xdr:rowOff>
    </xdr:to>
    <xdr:sp macro="" textlink="">
      <xdr:nvSpPr>
        <xdr:cNvPr id="1394" name="Text Box 112" hidden="1">
          <a:extLst>
            <a:ext uri="{FF2B5EF4-FFF2-40B4-BE49-F238E27FC236}">
              <a16:creationId xmlns:a16="http://schemas.microsoft.com/office/drawing/2014/main" id="{E9B1CFBA-C570-41F8-8033-4911D0263629}"/>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88</xdr:row>
      <xdr:rowOff>26668</xdr:rowOff>
    </xdr:to>
    <xdr:sp macro="" textlink="">
      <xdr:nvSpPr>
        <xdr:cNvPr id="1395" name="Text Box 111" hidden="1">
          <a:extLst>
            <a:ext uri="{FF2B5EF4-FFF2-40B4-BE49-F238E27FC236}">
              <a16:creationId xmlns:a16="http://schemas.microsoft.com/office/drawing/2014/main" id="{0943F2A1-293C-4FE3-BEE3-60C5DBE97DA1}"/>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105335</xdr:colOff>
      <xdr:row>88</xdr:row>
      <xdr:rowOff>75449</xdr:rowOff>
    </xdr:to>
    <xdr:sp macro="" textlink="">
      <xdr:nvSpPr>
        <xdr:cNvPr id="1396" name="Text Box 110" hidden="1">
          <a:extLst>
            <a:ext uri="{FF2B5EF4-FFF2-40B4-BE49-F238E27FC236}">
              <a16:creationId xmlns:a16="http://schemas.microsoft.com/office/drawing/2014/main" id="{D327D806-7C14-4C36-9DAA-F261F011229F}"/>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27667</xdr:rowOff>
    </xdr:from>
    <xdr:to>
      <xdr:col>5</xdr:col>
      <xdr:colOff>105335</xdr:colOff>
      <xdr:row>90</xdr:row>
      <xdr:rowOff>1349</xdr:rowOff>
    </xdr:to>
    <xdr:sp macro="" textlink="">
      <xdr:nvSpPr>
        <xdr:cNvPr id="1397" name="Text Box 109" hidden="1">
          <a:extLst>
            <a:ext uri="{FF2B5EF4-FFF2-40B4-BE49-F238E27FC236}">
              <a16:creationId xmlns:a16="http://schemas.microsoft.com/office/drawing/2014/main" id="{B98E2C02-00CC-40F6-81A4-DC08CADD7BAB}"/>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160654</xdr:rowOff>
    </xdr:from>
    <xdr:to>
      <xdr:col>5</xdr:col>
      <xdr:colOff>105335</xdr:colOff>
      <xdr:row>99</xdr:row>
      <xdr:rowOff>44495</xdr:rowOff>
    </xdr:to>
    <xdr:sp macro="" textlink="">
      <xdr:nvSpPr>
        <xdr:cNvPr id="1398" name="Text Box 108" hidden="1">
          <a:extLst>
            <a:ext uri="{FF2B5EF4-FFF2-40B4-BE49-F238E27FC236}">
              <a16:creationId xmlns:a16="http://schemas.microsoft.com/office/drawing/2014/main" id="{26F8748E-24CB-44E2-AFFD-D68D18268AD8}"/>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85553</xdr:rowOff>
    </xdr:from>
    <xdr:to>
      <xdr:col>5</xdr:col>
      <xdr:colOff>105335</xdr:colOff>
      <xdr:row>97</xdr:row>
      <xdr:rowOff>68501</xdr:rowOff>
    </xdr:to>
    <xdr:sp macro="" textlink="">
      <xdr:nvSpPr>
        <xdr:cNvPr id="1399" name="Text Box 107" hidden="1">
          <a:extLst>
            <a:ext uri="{FF2B5EF4-FFF2-40B4-BE49-F238E27FC236}">
              <a16:creationId xmlns:a16="http://schemas.microsoft.com/office/drawing/2014/main" id="{0C6FCB05-3B27-4B29-8C6D-2B4395D2F63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105335</xdr:colOff>
      <xdr:row>97</xdr:row>
      <xdr:rowOff>152246</xdr:rowOff>
    </xdr:to>
    <xdr:sp macro="" textlink="">
      <xdr:nvSpPr>
        <xdr:cNvPr id="1400" name="Text Box 106" hidden="1">
          <a:extLst>
            <a:ext uri="{FF2B5EF4-FFF2-40B4-BE49-F238E27FC236}">
              <a16:creationId xmlns:a16="http://schemas.microsoft.com/office/drawing/2014/main" id="{45E9C83D-4CAD-4EA8-A55B-510E43CCBACC}"/>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26889</xdr:rowOff>
    </xdr:from>
    <xdr:to>
      <xdr:col>5</xdr:col>
      <xdr:colOff>105335</xdr:colOff>
      <xdr:row>101</xdr:row>
      <xdr:rowOff>84019</xdr:rowOff>
    </xdr:to>
    <xdr:sp macro="" textlink="">
      <xdr:nvSpPr>
        <xdr:cNvPr id="1401" name="Text Box 105" hidden="1">
          <a:extLst>
            <a:ext uri="{FF2B5EF4-FFF2-40B4-BE49-F238E27FC236}">
              <a16:creationId xmlns:a16="http://schemas.microsoft.com/office/drawing/2014/main" id="{9C9B80C4-85AE-42AF-975D-34A0933E736E}"/>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149924</xdr:rowOff>
    </xdr:from>
    <xdr:to>
      <xdr:col>5</xdr:col>
      <xdr:colOff>105335</xdr:colOff>
      <xdr:row>118</xdr:row>
      <xdr:rowOff>63713</xdr:rowOff>
    </xdr:to>
    <xdr:sp macro="" textlink="">
      <xdr:nvSpPr>
        <xdr:cNvPr id="1402" name="Text Box 104" hidden="1">
          <a:extLst>
            <a:ext uri="{FF2B5EF4-FFF2-40B4-BE49-F238E27FC236}">
              <a16:creationId xmlns:a16="http://schemas.microsoft.com/office/drawing/2014/main" id="{A8FB1FDC-A513-4B2D-8B08-8E5B4013BBDA}"/>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87917</xdr:rowOff>
    </xdr:from>
    <xdr:to>
      <xdr:col>5</xdr:col>
      <xdr:colOff>105335</xdr:colOff>
      <xdr:row>115</xdr:row>
      <xdr:rowOff>58443</xdr:rowOff>
    </xdr:to>
    <xdr:sp macro="" textlink="">
      <xdr:nvSpPr>
        <xdr:cNvPr id="1403" name="Text Box 103" hidden="1">
          <a:extLst>
            <a:ext uri="{FF2B5EF4-FFF2-40B4-BE49-F238E27FC236}">
              <a16:creationId xmlns:a16="http://schemas.microsoft.com/office/drawing/2014/main" id="{52F40C5E-2AE9-41D1-A7C9-CCB16CF59DE1}"/>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5</xdr:col>
      <xdr:colOff>105335</xdr:colOff>
      <xdr:row>114</xdr:row>
      <xdr:rowOff>124820</xdr:rowOff>
    </xdr:to>
    <xdr:sp macro="" textlink="">
      <xdr:nvSpPr>
        <xdr:cNvPr id="1404" name="Text Box 102" hidden="1">
          <a:extLst>
            <a:ext uri="{FF2B5EF4-FFF2-40B4-BE49-F238E27FC236}">
              <a16:creationId xmlns:a16="http://schemas.microsoft.com/office/drawing/2014/main" id="{CCFC76F7-65F9-48DC-BE69-57DD8333E32D}"/>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85302</xdr:rowOff>
    </xdr:from>
    <xdr:to>
      <xdr:col>5</xdr:col>
      <xdr:colOff>105335</xdr:colOff>
      <xdr:row>114</xdr:row>
      <xdr:rowOff>124820</xdr:rowOff>
    </xdr:to>
    <xdr:sp macro="" textlink="">
      <xdr:nvSpPr>
        <xdr:cNvPr id="1405" name="Text Box 101" hidden="1">
          <a:extLst>
            <a:ext uri="{FF2B5EF4-FFF2-40B4-BE49-F238E27FC236}">
              <a16:creationId xmlns:a16="http://schemas.microsoft.com/office/drawing/2014/main" id="{A08C232D-A056-4C4D-A0C9-D92202EFD3F5}"/>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59771</xdr:rowOff>
    </xdr:from>
    <xdr:to>
      <xdr:col>21</xdr:col>
      <xdr:colOff>257697</xdr:colOff>
      <xdr:row>135</xdr:row>
      <xdr:rowOff>85877</xdr:rowOff>
    </xdr:to>
    <xdr:sp macro="" textlink="">
      <xdr:nvSpPr>
        <xdr:cNvPr id="1406" name="Text Box 100" hidden="1">
          <a:extLst>
            <a:ext uri="{FF2B5EF4-FFF2-40B4-BE49-F238E27FC236}">
              <a16:creationId xmlns:a16="http://schemas.microsoft.com/office/drawing/2014/main" id="{C1D87F4B-A72C-4E01-8D7A-A26AA290CA3D}"/>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239059</xdr:rowOff>
    </xdr:to>
    <xdr:sp macro="" textlink="">
      <xdr:nvSpPr>
        <xdr:cNvPr id="1407" name="Text Box 99" hidden="1">
          <a:extLst>
            <a:ext uri="{FF2B5EF4-FFF2-40B4-BE49-F238E27FC236}">
              <a16:creationId xmlns:a16="http://schemas.microsoft.com/office/drawing/2014/main" id="{47DE8D5A-6BF1-46FB-9148-692BFCBD5A1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BA3F49AD-81D7-41F2-9729-8E4B1C572F2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85877</xdr:rowOff>
    </xdr:from>
    <xdr:to>
      <xdr:col>22</xdr:col>
      <xdr:colOff>429146</xdr:colOff>
      <xdr:row>139</xdr:row>
      <xdr:rowOff>68236</xdr:rowOff>
    </xdr:to>
    <xdr:sp macro="" textlink="">
      <xdr:nvSpPr>
        <xdr:cNvPr id="1409" name="Text Box 97" hidden="1">
          <a:extLst>
            <a:ext uri="{FF2B5EF4-FFF2-40B4-BE49-F238E27FC236}">
              <a16:creationId xmlns:a16="http://schemas.microsoft.com/office/drawing/2014/main" id="{5F036E61-585F-4BDD-B09A-2C308DE54A29}"/>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CCE510E4-13D1-4407-9809-0FBD19DFFDF4}"/>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334309</xdr:rowOff>
    </xdr:to>
    <xdr:sp macro="" textlink="">
      <xdr:nvSpPr>
        <xdr:cNvPr id="1411" name="Text Box 95" hidden="1">
          <a:extLst>
            <a:ext uri="{FF2B5EF4-FFF2-40B4-BE49-F238E27FC236}">
              <a16:creationId xmlns:a16="http://schemas.microsoft.com/office/drawing/2014/main" id="{91D1781B-D724-4E3A-B674-2FE436F7EEB7}"/>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0A048812-12B1-4D88-8B1D-3CE94A421F7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85877</xdr:rowOff>
    </xdr:from>
    <xdr:to>
      <xdr:col>24</xdr:col>
      <xdr:colOff>467247</xdr:colOff>
      <xdr:row>139</xdr:row>
      <xdr:rowOff>163093</xdr:rowOff>
    </xdr:to>
    <xdr:sp macro="" textlink="">
      <xdr:nvSpPr>
        <xdr:cNvPr id="1413" name="Text Box 93" hidden="1">
          <a:extLst>
            <a:ext uri="{FF2B5EF4-FFF2-40B4-BE49-F238E27FC236}">
              <a16:creationId xmlns:a16="http://schemas.microsoft.com/office/drawing/2014/main" id="{8C4C2F95-BE8B-4FFB-BCE0-099E8503C64A}"/>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296209</xdr:rowOff>
    </xdr:to>
    <xdr:sp macro="" textlink="">
      <xdr:nvSpPr>
        <xdr:cNvPr id="1414" name="Text Box 92" hidden="1">
          <a:extLst>
            <a:ext uri="{FF2B5EF4-FFF2-40B4-BE49-F238E27FC236}">
              <a16:creationId xmlns:a16="http://schemas.microsoft.com/office/drawing/2014/main" id="{42907AF0-76B1-4275-8B62-53E4E4BACC13}"/>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7FE748D1-A195-4EF8-8540-C736549E6AC5}"/>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467247</xdr:colOff>
      <xdr:row>139</xdr:row>
      <xdr:rowOff>163093</xdr:rowOff>
    </xdr:to>
    <xdr:sp macro="" textlink="">
      <xdr:nvSpPr>
        <xdr:cNvPr id="1416" name="Text Box 90" hidden="1">
          <a:extLst>
            <a:ext uri="{FF2B5EF4-FFF2-40B4-BE49-F238E27FC236}">
              <a16:creationId xmlns:a16="http://schemas.microsoft.com/office/drawing/2014/main" id="{AA841B06-B45D-4B5A-99EF-612CB37EB12E}"/>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11E977E-04A9-48C7-A3B5-996F33B0D0FF}"/>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ED3098C-F42C-4D98-A935-2258EC7A8239}"/>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164166</xdr:rowOff>
    </xdr:to>
    <xdr:sp macro="" textlink="">
      <xdr:nvSpPr>
        <xdr:cNvPr id="1419" name="Text Box 87" hidden="1">
          <a:extLst>
            <a:ext uri="{FF2B5EF4-FFF2-40B4-BE49-F238E27FC236}">
              <a16:creationId xmlns:a16="http://schemas.microsoft.com/office/drawing/2014/main" id="{2339EFB0-DA61-4F08-A602-611CED01301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6757</xdr:rowOff>
    </xdr:to>
    <xdr:sp macro="" textlink="">
      <xdr:nvSpPr>
        <xdr:cNvPr id="1420" name="Text Box 86" hidden="1">
          <a:extLst>
            <a:ext uri="{FF2B5EF4-FFF2-40B4-BE49-F238E27FC236}">
              <a16:creationId xmlns:a16="http://schemas.microsoft.com/office/drawing/2014/main" id="{914B8CB8-5005-46D9-BC70-7A2247C88AA0}"/>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180067</xdr:rowOff>
    </xdr:from>
    <xdr:to>
      <xdr:col>14</xdr:col>
      <xdr:colOff>447650</xdr:colOff>
      <xdr:row>78</xdr:row>
      <xdr:rowOff>45609</xdr:rowOff>
    </xdr:to>
    <xdr:sp macro="" textlink="">
      <xdr:nvSpPr>
        <xdr:cNvPr id="1421" name="Text Box 85" hidden="1">
          <a:extLst>
            <a:ext uri="{FF2B5EF4-FFF2-40B4-BE49-F238E27FC236}">
              <a16:creationId xmlns:a16="http://schemas.microsoft.com/office/drawing/2014/main" id="{5C97AF17-B56A-4517-9570-F9E0458C4BD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CC4CBC69-6602-44B5-8229-F41BFD91F6ED}"/>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163752</xdr:rowOff>
    </xdr:to>
    <xdr:sp macro="" textlink="">
      <xdr:nvSpPr>
        <xdr:cNvPr id="1423" name="Text Box 83" hidden="1">
          <a:extLst>
            <a:ext uri="{FF2B5EF4-FFF2-40B4-BE49-F238E27FC236}">
              <a16:creationId xmlns:a16="http://schemas.microsoft.com/office/drawing/2014/main" id="{E4839BAA-E9F2-4EB0-93D0-B5F8EE16BA88}"/>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315259</xdr:rowOff>
    </xdr:to>
    <xdr:sp macro="" textlink="">
      <xdr:nvSpPr>
        <xdr:cNvPr id="1424" name="Text Box 82" hidden="1">
          <a:extLst>
            <a:ext uri="{FF2B5EF4-FFF2-40B4-BE49-F238E27FC236}">
              <a16:creationId xmlns:a16="http://schemas.microsoft.com/office/drawing/2014/main" id="{B62E9D2E-4A1C-404D-B8A0-F328E7B929D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115048</xdr:rowOff>
    </xdr:to>
    <xdr:sp macro="" textlink="">
      <xdr:nvSpPr>
        <xdr:cNvPr id="1425" name="Text Box 81" hidden="1">
          <a:extLst>
            <a:ext uri="{FF2B5EF4-FFF2-40B4-BE49-F238E27FC236}">
              <a16:creationId xmlns:a16="http://schemas.microsoft.com/office/drawing/2014/main" id="{8B70E2D7-77C4-48B8-8BB5-E9D1C595058C}"/>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486298</xdr:colOff>
      <xdr:row>142</xdr:row>
      <xdr:rowOff>27922</xdr:rowOff>
    </xdr:to>
    <xdr:sp macro="" textlink="">
      <xdr:nvSpPr>
        <xdr:cNvPr id="1426" name="Text Box 80" hidden="1">
          <a:extLst>
            <a:ext uri="{FF2B5EF4-FFF2-40B4-BE49-F238E27FC236}">
              <a16:creationId xmlns:a16="http://schemas.microsoft.com/office/drawing/2014/main" id="{9A1EC83F-0C76-4033-8DE2-00AF769F1E38}"/>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486296</xdr:colOff>
      <xdr:row>23</xdr:row>
      <xdr:rowOff>315259</xdr:rowOff>
    </xdr:to>
    <xdr:sp macro="" textlink="">
      <xdr:nvSpPr>
        <xdr:cNvPr id="1427" name="Text Box 79" hidden="1">
          <a:extLst>
            <a:ext uri="{FF2B5EF4-FFF2-40B4-BE49-F238E27FC236}">
              <a16:creationId xmlns:a16="http://schemas.microsoft.com/office/drawing/2014/main" id="{2EDCADC9-5172-488C-8815-780DBAB5CFBE}"/>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486296</xdr:colOff>
      <xdr:row>33</xdr:row>
      <xdr:rowOff>115048</xdr:rowOff>
    </xdr:to>
    <xdr:sp macro="" textlink="">
      <xdr:nvSpPr>
        <xdr:cNvPr id="1428" name="Text Box 78" hidden="1">
          <a:extLst>
            <a:ext uri="{FF2B5EF4-FFF2-40B4-BE49-F238E27FC236}">
              <a16:creationId xmlns:a16="http://schemas.microsoft.com/office/drawing/2014/main" id="{B6199B31-CA26-4DA4-B82F-428784300587}"/>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486296</xdr:colOff>
      <xdr:row>142</xdr:row>
      <xdr:rowOff>27922</xdr:rowOff>
    </xdr:to>
    <xdr:sp macro="" textlink="">
      <xdr:nvSpPr>
        <xdr:cNvPr id="1429" name="Text Box 77" hidden="1">
          <a:extLst>
            <a:ext uri="{FF2B5EF4-FFF2-40B4-BE49-F238E27FC236}">
              <a16:creationId xmlns:a16="http://schemas.microsoft.com/office/drawing/2014/main" id="{AF5932DE-C94B-4954-8B33-04461BA048C1}"/>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611982</xdr:colOff>
      <xdr:row>23</xdr:row>
      <xdr:rowOff>258109</xdr:rowOff>
    </xdr:to>
    <xdr:sp macro="" textlink="">
      <xdr:nvSpPr>
        <xdr:cNvPr id="1430" name="Text Box 115" hidden="1">
          <a:extLst>
            <a:ext uri="{FF2B5EF4-FFF2-40B4-BE49-F238E27FC236}">
              <a16:creationId xmlns:a16="http://schemas.microsoft.com/office/drawing/2014/main" id="{DF2C78E5-C5ED-4ADE-A255-836DE04AF54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611982</xdr:colOff>
      <xdr:row>33</xdr:row>
      <xdr:rowOff>76948</xdr:rowOff>
    </xdr:to>
    <xdr:sp macro="" textlink="">
      <xdr:nvSpPr>
        <xdr:cNvPr id="1431" name="Text Box 116" hidden="1">
          <a:extLst>
            <a:ext uri="{FF2B5EF4-FFF2-40B4-BE49-F238E27FC236}">
              <a16:creationId xmlns:a16="http://schemas.microsoft.com/office/drawing/2014/main" id="{27BCC987-E26F-4EFC-B02E-B4D89BC19388}"/>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115047</xdr:rowOff>
    </xdr:to>
    <xdr:sp macro="" textlink="">
      <xdr:nvSpPr>
        <xdr:cNvPr id="1432" name="Text Box 156" hidden="1">
          <a:extLst>
            <a:ext uri="{FF2B5EF4-FFF2-40B4-BE49-F238E27FC236}">
              <a16:creationId xmlns:a16="http://schemas.microsoft.com/office/drawing/2014/main" id="{E8818F6D-79C0-4DA1-B9BA-F83E56F3CFCD}"/>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102160</xdr:colOff>
      <xdr:row>83</xdr:row>
      <xdr:rowOff>76381</xdr:rowOff>
    </xdr:to>
    <xdr:sp macro="" textlink="">
      <xdr:nvSpPr>
        <xdr:cNvPr id="1433" name="Text Box 155" hidden="1">
          <a:extLst>
            <a:ext uri="{FF2B5EF4-FFF2-40B4-BE49-F238E27FC236}">
              <a16:creationId xmlns:a16="http://schemas.microsoft.com/office/drawing/2014/main" id="{594FF46E-E96E-4FFE-BC7C-0557C6F5B84B}"/>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193522</xdr:rowOff>
    </xdr:from>
    <xdr:to>
      <xdr:col>9</xdr:col>
      <xdr:colOff>121210</xdr:colOff>
      <xdr:row>83</xdr:row>
      <xdr:rowOff>76381</xdr:rowOff>
    </xdr:to>
    <xdr:sp macro="" textlink="">
      <xdr:nvSpPr>
        <xdr:cNvPr id="1434" name="Text Box 154" hidden="1">
          <a:extLst>
            <a:ext uri="{FF2B5EF4-FFF2-40B4-BE49-F238E27FC236}">
              <a16:creationId xmlns:a16="http://schemas.microsoft.com/office/drawing/2014/main" id="{8B3DB30C-2BBB-4B13-9538-98425D521BE0}"/>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102160</xdr:colOff>
      <xdr:row>84</xdr:row>
      <xdr:rowOff>39388</xdr:rowOff>
    </xdr:to>
    <xdr:sp macro="" textlink="">
      <xdr:nvSpPr>
        <xdr:cNvPr id="1435" name="Text Box 153" hidden="1">
          <a:extLst>
            <a:ext uri="{FF2B5EF4-FFF2-40B4-BE49-F238E27FC236}">
              <a16:creationId xmlns:a16="http://schemas.microsoft.com/office/drawing/2014/main" id="{61FA252C-216E-4D15-8842-60C29A9995F7}"/>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102160</xdr:colOff>
      <xdr:row>83</xdr:row>
      <xdr:rowOff>85014</xdr:rowOff>
    </xdr:to>
    <xdr:sp macro="" textlink="">
      <xdr:nvSpPr>
        <xdr:cNvPr id="1436" name="Text Box 152" hidden="1">
          <a:extLst>
            <a:ext uri="{FF2B5EF4-FFF2-40B4-BE49-F238E27FC236}">
              <a16:creationId xmlns:a16="http://schemas.microsoft.com/office/drawing/2014/main" id="{5DAC24D1-B109-4F33-AB17-7BF73C4E2474}"/>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11792</xdr:rowOff>
    </xdr:from>
    <xdr:to>
      <xdr:col>9</xdr:col>
      <xdr:colOff>102160</xdr:colOff>
      <xdr:row>88</xdr:row>
      <xdr:rowOff>8942</xdr:rowOff>
    </xdr:to>
    <xdr:sp macro="" textlink="">
      <xdr:nvSpPr>
        <xdr:cNvPr id="1437" name="Text Box 151" hidden="1">
          <a:extLst>
            <a:ext uri="{FF2B5EF4-FFF2-40B4-BE49-F238E27FC236}">
              <a16:creationId xmlns:a16="http://schemas.microsoft.com/office/drawing/2014/main" id="{9C484419-5D65-4985-B085-CDFB79ED43BF}"/>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102160</xdr:colOff>
      <xdr:row>103</xdr:row>
      <xdr:rowOff>199535</xdr:rowOff>
    </xdr:to>
    <xdr:sp macro="" textlink="">
      <xdr:nvSpPr>
        <xdr:cNvPr id="1438" name="Text Box 150" hidden="1">
          <a:extLst>
            <a:ext uri="{FF2B5EF4-FFF2-40B4-BE49-F238E27FC236}">
              <a16:creationId xmlns:a16="http://schemas.microsoft.com/office/drawing/2014/main" id="{A2FE19A5-90C4-4FB4-A9EB-1B9ECF621BA8}"/>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85015</xdr:rowOff>
    </xdr:from>
    <xdr:to>
      <xdr:col>9</xdr:col>
      <xdr:colOff>102160</xdr:colOff>
      <xdr:row>105</xdr:row>
      <xdr:rowOff>97445</xdr:rowOff>
    </xdr:to>
    <xdr:sp macro="" textlink="">
      <xdr:nvSpPr>
        <xdr:cNvPr id="1439" name="Text Box 149" hidden="1">
          <a:extLst>
            <a:ext uri="{FF2B5EF4-FFF2-40B4-BE49-F238E27FC236}">
              <a16:creationId xmlns:a16="http://schemas.microsoft.com/office/drawing/2014/main" id="{C8E9F0E5-D9FD-4AF9-BC53-077377642A29}"/>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102160</xdr:colOff>
      <xdr:row>105</xdr:row>
      <xdr:rowOff>18873</xdr:rowOff>
    </xdr:to>
    <xdr:sp macro="" textlink="">
      <xdr:nvSpPr>
        <xdr:cNvPr id="1440" name="Text Box 148" hidden="1">
          <a:extLst>
            <a:ext uri="{FF2B5EF4-FFF2-40B4-BE49-F238E27FC236}">
              <a16:creationId xmlns:a16="http://schemas.microsoft.com/office/drawing/2014/main" id="{DE0C8F41-57FB-4619-8BC7-5C55F782CF74}"/>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7839</xdr:rowOff>
    </xdr:from>
    <xdr:to>
      <xdr:col>9</xdr:col>
      <xdr:colOff>102160</xdr:colOff>
      <xdr:row>105</xdr:row>
      <xdr:rowOff>107563</xdr:rowOff>
    </xdr:to>
    <xdr:sp macro="" textlink="">
      <xdr:nvSpPr>
        <xdr:cNvPr id="1441" name="Text Box 147" hidden="1">
          <a:extLst>
            <a:ext uri="{FF2B5EF4-FFF2-40B4-BE49-F238E27FC236}">
              <a16:creationId xmlns:a16="http://schemas.microsoft.com/office/drawing/2014/main" id="{6CF5B282-BCCF-48AC-91C9-097E52FC35B1}"/>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159449</xdr:rowOff>
    </xdr:from>
    <xdr:to>
      <xdr:col>9</xdr:col>
      <xdr:colOff>102160</xdr:colOff>
      <xdr:row>125</xdr:row>
      <xdr:rowOff>69295</xdr:rowOff>
    </xdr:to>
    <xdr:sp macro="" textlink="">
      <xdr:nvSpPr>
        <xdr:cNvPr id="1442" name="Text Box 146" hidden="1">
          <a:extLst>
            <a:ext uri="{FF2B5EF4-FFF2-40B4-BE49-F238E27FC236}">
              <a16:creationId xmlns:a16="http://schemas.microsoft.com/office/drawing/2014/main" id="{F436DC09-6DD3-42D8-A36B-D0AEA3757061}"/>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102160</xdr:colOff>
      <xdr:row>127</xdr:row>
      <xdr:rowOff>986</xdr:rowOff>
    </xdr:to>
    <xdr:sp macro="" textlink="">
      <xdr:nvSpPr>
        <xdr:cNvPr id="1443" name="Text Box 145" hidden="1">
          <a:extLst>
            <a:ext uri="{FF2B5EF4-FFF2-40B4-BE49-F238E27FC236}">
              <a16:creationId xmlns:a16="http://schemas.microsoft.com/office/drawing/2014/main" id="{0BBF88EA-F946-4A0A-A468-7748B4EBF50C}"/>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126577</xdr:rowOff>
    </xdr:from>
    <xdr:to>
      <xdr:col>9</xdr:col>
      <xdr:colOff>102160</xdr:colOff>
      <xdr:row>127</xdr:row>
      <xdr:rowOff>78988</xdr:rowOff>
    </xdr:to>
    <xdr:sp macro="" textlink="">
      <xdr:nvSpPr>
        <xdr:cNvPr id="1444" name="Text Box 144" hidden="1">
          <a:extLst>
            <a:ext uri="{FF2B5EF4-FFF2-40B4-BE49-F238E27FC236}">
              <a16:creationId xmlns:a16="http://schemas.microsoft.com/office/drawing/2014/main" id="{77759FF8-CB4F-41C5-B271-EBC696B9BF9F}"/>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102160</xdr:colOff>
      <xdr:row>127</xdr:row>
      <xdr:rowOff>78988</xdr:rowOff>
    </xdr:to>
    <xdr:sp macro="" textlink="">
      <xdr:nvSpPr>
        <xdr:cNvPr id="1445" name="Text Box 143" hidden="1">
          <a:extLst>
            <a:ext uri="{FF2B5EF4-FFF2-40B4-BE49-F238E27FC236}">
              <a16:creationId xmlns:a16="http://schemas.microsoft.com/office/drawing/2014/main" id="{E1A1ABA6-45F7-4C1D-BE6D-F7825F1DD8B1}"/>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69296</xdr:rowOff>
    </xdr:from>
    <xdr:to>
      <xdr:col>24</xdr:col>
      <xdr:colOff>257697</xdr:colOff>
      <xdr:row>151</xdr:row>
      <xdr:rowOff>78988</xdr:rowOff>
    </xdr:to>
    <xdr:sp macro="" textlink="">
      <xdr:nvSpPr>
        <xdr:cNvPr id="1446" name="Text Box 142" hidden="1">
          <a:extLst>
            <a:ext uri="{FF2B5EF4-FFF2-40B4-BE49-F238E27FC236}">
              <a16:creationId xmlns:a16="http://schemas.microsoft.com/office/drawing/2014/main" id="{22D30A0A-2478-4E94-A2A4-258414331BDF}"/>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C66C800D-FEC7-4CB7-9036-971A07C6069E}"/>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9B5CADA9-2023-44F5-892A-BEA46C248156}"/>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78988</xdr:rowOff>
    </xdr:from>
    <xdr:to>
      <xdr:col>25</xdr:col>
      <xdr:colOff>429147</xdr:colOff>
      <xdr:row>155</xdr:row>
      <xdr:rowOff>69295</xdr:rowOff>
    </xdr:to>
    <xdr:sp macro="" textlink="">
      <xdr:nvSpPr>
        <xdr:cNvPr id="1449" name="Text Box 139" hidden="1">
          <a:extLst>
            <a:ext uri="{FF2B5EF4-FFF2-40B4-BE49-F238E27FC236}">
              <a16:creationId xmlns:a16="http://schemas.microsoft.com/office/drawing/2014/main" id="{27473255-FA17-4517-A3CF-E28FFC5DAA2B}"/>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61</xdr:row>
      <xdr:rowOff>245522</xdr:rowOff>
    </xdr:to>
    <xdr:sp macro="" textlink="">
      <xdr:nvSpPr>
        <xdr:cNvPr id="1450" name="Text Box 138" hidden="1">
          <a:extLst>
            <a:ext uri="{FF2B5EF4-FFF2-40B4-BE49-F238E27FC236}">
              <a16:creationId xmlns:a16="http://schemas.microsoft.com/office/drawing/2014/main" id="{8F4355AC-34CD-42E8-BF87-BC3AA8A0B96A}"/>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467246</xdr:colOff>
      <xdr:row>40</xdr:row>
      <xdr:rowOff>123452</xdr:rowOff>
    </xdr:to>
    <xdr:sp macro="" textlink="">
      <xdr:nvSpPr>
        <xdr:cNvPr id="1451" name="Text Box 137" hidden="1">
          <a:extLst>
            <a:ext uri="{FF2B5EF4-FFF2-40B4-BE49-F238E27FC236}">
              <a16:creationId xmlns:a16="http://schemas.microsoft.com/office/drawing/2014/main" id="{2C77F482-F4E4-4FB0-8696-CB3BCD1D46A4}"/>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467246</xdr:colOff>
      <xdr:row>49</xdr:row>
      <xdr:rowOff>104401</xdr:rowOff>
    </xdr:to>
    <xdr:sp macro="" textlink="">
      <xdr:nvSpPr>
        <xdr:cNvPr id="1452" name="Text Box 136" hidden="1">
          <a:extLst>
            <a:ext uri="{FF2B5EF4-FFF2-40B4-BE49-F238E27FC236}">
              <a16:creationId xmlns:a16="http://schemas.microsoft.com/office/drawing/2014/main" id="{060A11B1-9A95-4CB0-9557-407336F7758A}"/>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467246</xdr:colOff>
      <xdr:row>155</xdr:row>
      <xdr:rowOff>164151</xdr:rowOff>
    </xdr:to>
    <xdr:sp macro="" textlink="">
      <xdr:nvSpPr>
        <xdr:cNvPr id="1453" name="Text Box 135" hidden="1">
          <a:extLst>
            <a:ext uri="{FF2B5EF4-FFF2-40B4-BE49-F238E27FC236}">
              <a16:creationId xmlns:a16="http://schemas.microsoft.com/office/drawing/2014/main" id="{8791F9DF-C2EA-45DE-B2B1-ADFBC0025A83}"/>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467246</xdr:colOff>
      <xdr:row>40</xdr:row>
      <xdr:rowOff>85352</xdr:rowOff>
    </xdr:to>
    <xdr:sp macro="" textlink="">
      <xdr:nvSpPr>
        <xdr:cNvPr id="1454" name="Text Box 134" hidden="1">
          <a:extLst>
            <a:ext uri="{FF2B5EF4-FFF2-40B4-BE49-F238E27FC236}">
              <a16:creationId xmlns:a16="http://schemas.microsoft.com/office/drawing/2014/main" id="{31B79F65-C72F-41BA-B68C-F15A094EAFAE}"/>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467246</xdr:colOff>
      <xdr:row>49</xdr:row>
      <xdr:rowOff>47251</xdr:rowOff>
    </xdr:to>
    <xdr:sp macro="" textlink="">
      <xdr:nvSpPr>
        <xdr:cNvPr id="1455" name="Text Box 133" hidden="1">
          <a:extLst>
            <a:ext uri="{FF2B5EF4-FFF2-40B4-BE49-F238E27FC236}">
              <a16:creationId xmlns:a16="http://schemas.microsoft.com/office/drawing/2014/main" id="{729CADCF-23F4-4D6F-B419-C81F9E7327ED}"/>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123438</xdr:rowOff>
    </xdr:from>
    <xdr:to>
      <xdr:col>29</xdr:col>
      <xdr:colOff>467246</xdr:colOff>
      <xdr:row>155</xdr:row>
      <xdr:rowOff>164151</xdr:rowOff>
    </xdr:to>
    <xdr:sp macro="" textlink="">
      <xdr:nvSpPr>
        <xdr:cNvPr id="1456" name="Text Box 132" hidden="1">
          <a:extLst>
            <a:ext uri="{FF2B5EF4-FFF2-40B4-BE49-F238E27FC236}">
              <a16:creationId xmlns:a16="http://schemas.microsoft.com/office/drawing/2014/main" id="{2B4D9CAC-27D5-49FC-9A9B-858592056FC5}"/>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66</xdr:row>
      <xdr:rowOff>64516</xdr:rowOff>
    </xdr:to>
    <xdr:sp macro="" textlink="">
      <xdr:nvSpPr>
        <xdr:cNvPr id="1457" name="Text Box 131" hidden="1">
          <a:extLst>
            <a:ext uri="{FF2B5EF4-FFF2-40B4-BE49-F238E27FC236}">
              <a16:creationId xmlns:a16="http://schemas.microsoft.com/office/drawing/2014/main" id="{DC184705-6883-496D-B160-267349296F9B}"/>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66</xdr:row>
      <xdr:rowOff>64516</xdr:rowOff>
    </xdr:to>
    <xdr:sp macro="" textlink="">
      <xdr:nvSpPr>
        <xdr:cNvPr id="1458" name="Text Box 130" hidden="1">
          <a:extLst>
            <a:ext uri="{FF2B5EF4-FFF2-40B4-BE49-F238E27FC236}">
              <a16:creationId xmlns:a16="http://schemas.microsoft.com/office/drawing/2014/main" id="{3617A08C-5098-4451-AB2A-3FEE5BF45BB0}"/>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467247</xdr:colOff>
      <xdr:row>45</xdr:row>
      <xdr:rowOff>164166</xdr:rowOff>
    </xdr:to>
    <xdr:sp macro="" textlink="">
      <xdr:nvSpPr>
        <xdr:cNvPr id="1459" name="Text Box 129" hidden="1">
          <a:extLst>
            <a:ext uri="{FF2B5EF4-FFF2-40B4-BE49-F238E27FC236}">
              <a16:creationId xmlns:a16="http://schemas.microsoft.com/office/drawing/2014/main" id="{1BA86519-5733-41B8-B2BB-EFC545AB7BA5}"/>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193522</xdr:rowOff>
    </xdr:from>
    <xdr:to>
      <xdr:col>18</xdr:col>
      <xdr:colOff>410406</xdr:colOff>
      <xdr:row>83</xdr:row>
      <xdr:rowOff>107239</xdr:rowOff>
    </xdr:to>
    <xdr:sp macro="" textlink="">
      <xdr:nvSpPr>
        <xdr:cNvPr id="1460" name="Text Box 128" hidden="1">
          <a:extLst>
            <a:ext uri="{FF2B5EF4-FFF2-40B4-BE49-F238E27FC236}">
              <a16:creationId xmlns:a16="http://schemas.microsoft.com/office/drawing/2014/main" id="{05FFBF2F-223D-4E07-9B7F-E8AB400D12D5}"/>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149278</xdr:rowOff>
    </xdr:from>
    <xdr:to>
      <xdr:col>18</xdr:col>
      <xdr:colOff>448506</xdr:colOff>
      <xdr:row>88</xdr:row>
      <xdr:rowOff>36932</xdr:rowOff>
    </xdr:to>
    <xdr:sp macro="" textlink="">
      <xdr:nvSpPr>
        <xdr:cNvPr id="1461" name="Text Box 127" hidden="1">
          <a:extLst>
            <a:ext uri="{FF2B5EF4-FFF2-40B4-BE49-F238E27FC236}">
              <a16:creationId xmlns:a16="http://schemas.microsoft.com/office/drawing/2014/main" id="{472C94AD-5849-4544-9EF6-E998FD689A2C}"/>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66</xdr:row>
      <xdr:rowOff>64516</xdr:rowOff>
    </xdr:to>
    <xdr:sp macro="" textlink="">
      <xdr:nvSpPr>
        <xdr:cNvPr id="1462" name="Text Box 126" hidden="1">
          <a:extLst>
            <a:ext uri="{FF2B5EF4-FFF2-40B4-BE49-F238E27FC236}">
              <a16:creationId xmlns:a16="http://schemas.microsoft.com/office/drawing/2014/main" id="{E5015BE3-CE65-4BD1-8707-F2F42CC78488}"/>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161983</xdr:rowOff>
    </xdr:from>
    <xdr:to>
      <xdr:col>8</xdr:col>
      <xdr:colOff>268754</xdr:colOff>
      <xdr:row>83</xdr:row>
      <xdr:rowOff>126289</xdr:rowOff>
    </xdr:to>
    <xdr:sp macro="" textlink="">
      <xdr:nvSpPr>
        <xdr:cNvPr id="1463" name="Text Box 125" hidden="1">
          <a:extLst>
            <a:ext uri="{FF2B5EF4-FFF2-40B4-BE49-F238E27FC236}">
              <a16:creationId xmlns:a16="http://schemas.microsoft.com/office/drawing/2014/main" id="{C4D13BB0-625C-45BF-8389-95F9377ECE37}"/>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458089</xdr:colOff>
      <xdr:row>40</xdr:row>
      <xdr:rowOff>104402</xdr:rowOff>
    </xdr:to>
    <xdr:sp macro="" textlink="">
      <xdr:nvSpPr>
        <xdr:cNvPr id="1464" name="Text Box 124" hidden="1">
          <a:extLst>
            <a:ext uri="{FF2B5EF4-FFF2-40B4-BE49-F238E27FC236}">
              <a16:creationId xmlns:a16="http://schemas.microsoft.com/office/drawing/2014/main" id="{A73BC4F9-6566-427E-A63E-0322D43815AD}"/>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458089</xdr:colOff>
      <xdr:row>49</xdr:row>
      <xdr:rowOff>104401</xdr:rowOff>
    </xdr:to>
    <xdr:sp macro="" textlink="">
      <xdr:nvSpPr>
        <xdr:cNvPr id="1465" name="Text Box 123" hidden="1">
          <a:extLst>
            <a:ext uri="{FF2B5EF4-FFF2-40B4-BE49-F238E27FC236}">
              <a16:creationId xmlns:a16="http://schemas.microsoft.com/office/drawing/2014/main" id="{9AC45B4D-923B-47AE-8026-7E6A071495E8}"/>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25806</xdr:rowOff>
    </xdr:to>
    <xdr:sp macro="" textlink="">
      <xdr:nvSpPr>
        <xdr:cNvPr id="1466" name="Text Box 122" hidden="1">
          <a:extLst>
            <a:ext uri="{FF2B5EF4-FFF2-40B4-BE49-F238E27FC236}">
              <a16:creationId xmlns:a16="http://schemas.microsoft.com/office/drawing/2014/main" id="{960EFCDF-3349-4D14-B5E8-AECB5EA2B98E}"/>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486297</xdr:colOff>
      <xdr:row>40</xdr:row>
      <xdr:rowOff>104402</xdr:rowOff>
    </xdr:to>
    <xdr:sp macro="" textlink="">
      <xdr:nvSpPr>
        <xdr:cNvPr id="1467" name="Text Box 121" hidden="1">
          <a:extLst>
            <a:ext uri="{FF2B5EF4-FFF2-40B4-BE49-F238E27FC236}">
              <a16:creationId xmlns:a16="http://schemas.microsoft.com/office/drawing/2014/main" id="{F1FE56F9-E267-4691-A460-EA92FB2EA87F}"/>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486297</xdr:colOff>
      <xdr:row>49</xdr:row>
      <xdr:rowOff>104401</xdr:rowOff>
    </xdr:to>
    <xdr:sp macro="" textlink="">
      <xdr:nvSpPr>
        <xdr:cNvPr id="1468" name="Text Box 120" hidden="1">
          <a:extLst>
            <a:ext uri="{FF2B5EF4-FFF2-40B4-BE49-F238E27FC236}">
              <a16:creationId xmlns:a16="http://schemas.microsoft.com/office/drawing/2014/main" id="{E2A3C32A-EBA1-4C91-ABDD-6B4CADBC4271}"/>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486297</xdr:colOff>
      <xdr:row>158</xdr:row>
      <xdr:rowOff>25806</xdr:rowOff>
    </xdr:to>
    <xdr:sp macro="" textlink="">
      <xdr:nvSpPr>
        <xdr:cNvPr id="1469" name="Text Box 119" hidden="1">
          <a:extLst>
            <a:ext uri="{FF2B5EF4-FFF2-40B4-BE49-F238E27FC236}">
              <a16:creationId xmlns:a16="http://schemas.microsoft.com/office/drawing/2014/main" id="{7CE8AE59-BB7D-4FDF-AF08-A74163F01D5B}"/>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592933</xdr:colOff>
      <xdr:row>40</xdr:row>
      <xdr:rowOff>47252</xdr:rowOff>
    </xdr:to>
    <xdr:sp macro="" textlink="">
      <xdr:nvSpPr>
        <xdr:cNvPr id="1470" name="Text Box 118" hidden="1">
          <a:extLst>
            <a:ext uri="{FF2B5EF4-FFF2-40B4-BE49-F238E27FC236}">
              <a16:creationId xmlns:a16="http://schemas.microsoft.com/office/drawing/2014/main" id="{986C5459-9EBE-4250-BC63-AEE169F9D70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592933</xdr:colOff>
      <xdr:row>49</xdr:row>
      <xdr:rowOff>66301</xdr:rowOff>
    </xdr:to>
    <xdr:sp macro="" textlink="">
      <xdr:nvSpPr>
        <xdr:cNvPr id="1471" name="Text Box 117" hidden="1">
          <a:extLst>
            <a:ext uri="{FF2B5EF4-FFF2-40B4-BE49-F238E27FC236}">
              <a16:creationId xmlns:a16="http://schemas.microsoft.com/office/drawing/2014/main" id="{27392701-AD0A-43EB-B3F2-6290397283C0}"/>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28201</xdr:rowOff>
    </xdr:from>
    <xdr:to>
      <xdr:col>41</xdr:col>
      <xdr:colOff>592933</xdr:colOff>
      <xdr:row>34</xdr:row>
      <xdr:rowOff>57897</xdr:rowOff>
    </xdr:to>
    <xdr:sp macro="" textlink="">
      <xdr:nvSpPr>
        <xdr:cNvPr id="1472" name="Text Box 157" hidden="1">
          <a:extLst>
            <a:ext uri="{FF2B5EF4-FFF2-40B4-BE49-F238E27FC236}">
              <a16:creationId xmlns:a16="http://schemas.microsoft.com/office/drawing/2014/main" id="{0B81D13F-545E-47FE-B53B-F3D2074AF39D}"/>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1473" name="Text Box 1065" hidden="1">
          <a:extLst>
            <a:ext uri="{FF2B5EF4-FFF2-40B4-BE49-F238E27FC236}">
              <a16:creationId xmlns:a16="http://schemas.microsoft.com/office/drawing/2014/main" id="{702E49F5-8269-40EA-A300-9306E0276C08}"/>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102160</xdr:colOff>
      <xdr:row>79</xdr:row>
      <xdr:rowOff>28919</xdr:rowOff>
    </xdr:to>
    <xdr:sp macro="" textlink="">
      <xdr:nvSpPr>
        <xdr:cNvPr id="1474" name="Text Box 1064" hidden="1">
          <a:extLst>
            <a:ext uri="{FF2B5EF4-FFF2-40B4-BE49-F238E27FC236}">
              <a16:creationId xmlns:a16="http://schemas.microsoft.com/office/drawing/2014/main" id="{42EEED62-BD92-4E3C-BBBD-1D549960F6B7}"/>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121210</xdr:colOff>
      <xdr:row>79</xdr:row>
      <xdr:rowOff>28919</xdr:rowOff>
    </xdr:to>
    <xdr:sp macro="" textlink="">
      <xdr:nvSpPr>
        <xdr:cNvPr id="1475" name="Text Box 1063" hidden="1">
          <a:extLst>
            <a:ext uri="{FF2B5EF4-FFF2-40B4-BE49-F238E27FC236}">
              <a16:creationId xmlns:a16="http://schemas.microsoft.com/office/drawing/2014/main" id="{B88170D5-6B83-4740-A783-EC99881FC9F2}"/>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102160</xdr:colOff>
      <xdr:row>79</xdr:row>
      <xdr:rowOff>28919</xdr:rowOff>
    </xdr:to>
    <xdr:sp macro="" textlink="">
      <xdr:nvSpPr>
        <xdr:cNvPr id="1476" name="Text Box 1062" hidden="1">
          <a:extLst>
            <a:ext uri="{FF2B5EF4-FFF2-40B4-BE49-F238E27FC236}">
              <a16:creationId xmlns:a16="http://schemas.microsoft.com/office/drawing/2014/main" id="{881EE944-6273-41F0-ABC9-C7032E0EA51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102160</xdr:colOff>
      <xdr:row>79</xdr:row>
      <xdr:rowOff>28919</xdr:rowOff>
    </xdr:to>
    <xdr:sp macro="" textlink="">
      <xdr:nvSpPr>
        <xdr:cNvPr id="1477" name="Text Box 1061" hidden="1">
          <a:extLst>
            <a:ext uri="{FF2B5EF4-FFF2-40B4-BE49-F238E27FC236}">
              <a16:creationId xmlns:a16="http://schemas.microsoft.com/office/drawing/2014/main" id="{37A3E718-79F2-4291-824E-66D891A5FE1D}"/>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102160</xdr:colOff>
      <xdr:row>84</xdr:row>
      <xdr:rowOff>96256</xdr:rowOff>
    </xdr:to>
    <xdr:sp macro="" textlink="">
      <xdr:nvSpPr>
        <xdr:cNvPr id="1478" name="Text Box 1060" hidden="1">
          <a:extLst>
            <a:ext uri="{FF2B5EF4-FFF2-40B4-BE49-F238E27FC236}">
              <a16:creationId xmlns:a16="http://schemas.microsoft.com/office/drawing/2014/main" id="{2298FD5E-E679-44B8-A48F-78080562F030}"/>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102160</xdr:colOff>
      <xdr:row>100</xdr:row>
      <xdr:rowOff>173441</xdr:rowOff>
    </xdr:to>
    <xdr:sp macro="" textlink="">
      <xdr:nvSpPr>
        <xdr:cNvPr id="1479" name="Text Box 1059" hidden="1">
          <a:extLst>
            <a:ext uri="{FF2B5EF4-FFF2-40B4-BE49-F238E27FC236}">
              <a16:creationId xmlns:a16="http://schemas.microsoft.com/office/drawing/2014/main" id="{667C61ED-FFD2-49F3-8317-50B63825FE0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84040</xdr:rowOff>
    </xdr:to>
    <xdr:sp macro="" textlink="">
      <xdr:nvSpPr>
        <xdr:cNvPr id="1480" name="Text Box 1058" hidden="1">
          <a:extLst>
            <a:ext uri="{FF2B5EF4-FFF2-40B4-BE49-F238E27FC236}">
              <a16:creationId xmlns:a16="http://schemas.microsoft.com/office/drawing/2014/main" id="{BA295FBA-E76E-40F2-B136-53C14247FBA9}"/>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83873</xdr:rowOff>
    </xdr:to>
    <xdr:sp macro="" textlink="">
      <xdr:nvSpPr>
        <xdr:cNvPr id="1481" name="Text Box 1057" hidden="1">
          <a:extLst>
            <a:ext uri="{FF2B5EF4-FFF2-40B4-BE49-F238E27FC236}">
              <a16:creationId xmlns:a16="http://schemas.microsoft.com/office/drawing/2014/main" id="{538F98C4-589B-4C74-9942-74214565AFFE}"/>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482" name="Text Box 1056" hidden="1">
          <a:extLst>
            <a:ext uri="{FF2B5EF4-FFF2-40B4-BE49-F238E27FC236}">
              <a16:creationId xmlns:a16="http://schemas.microsoft.com/office/drawing/2014/main" id="{F2478FDD-C879-49D9-B340-F89BE986965A}"/>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102160</xdr:colOff>
      <xdr:row>121</xdr:row>
      <xdr:rowOff>105446</xdr:rowOff>
    </xdr:to>
    <xdr:sp macro="" textlink="">
      <xdr:nvSpPr>
        <xdr:cNvPr id="1483" name="Text Box 1055" hidden="1">
          <a:extLst>
            <a:ext uri="{FF2B5EF4-FFF2-40B4-BE49-F238E27FC236}">
              <a16:creationId xmlns:a16="http://schemas.microsoft.com/office/drawing/2014/main" id="{85637AFD-B47F-4E37-9004-E4D5ABBFD460}"/>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44963</xdr:rowOff>
    </xdr:from>
    <xdr:to>
      <xdr:col>9</xdr:col>
      <xdr:colOff>102160</xdr:colOff>
      <xdr:row>122</xdr:row>
      <xdr:rowOff>83221</xdr:rowOff>
    </xdr:to>
    <xdr:sp macro="" textlink="">
      <xdr:nvSpPr>
        <xdr:cNvPr id="1484" name="Text Box 1054" hidden="1">
          <a:extLst>
            <a:ext uri="{FF2B5EF4-FFF2-40B4-BE49-F238E27FC236}">
              <a16:creationId xmlns:a16="http://schemas.microsoft.com/office/drawing/2014/main" id="{906344E0-57FB-43EF-93BC-01D448A0430B}"/>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47479</xdr:rowOff>
    </xdr:from>
    <xdr:to>
      <xdr:col>9</xdr:col>
      <xdr:colOff>102160</xdr:colOff>
      <xdr:row>123</xdr:row>
      <xdr:rowOff>83221</xdr:rowOff>
    </xdr:to>
    <xdr:sp macro="" textlink="">
      <xdr:nvSpPr>
        <xdr:cNvPr id="1485" name="Text Box 1053" hidden="1">
          <a:extLst>
            <a:ext uri="{FF2B5EF4-FFF2-40B4-BE49-F238E27FC236}">
              <a16:creationId xmlns:a16="http://schemas.microsoft.com/office/drawing/2014/main" id="{AFA9DEB4-DA87-4DF9-850C-650C5A792E2B}"/>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9379</xdr:rowOff>
    </xdr:from>
    <xdr:to>
      <xdr:col>9</xdr:col>
      <xdr:colOff>102160</xdr:colOff>
      <xdr:row>123</xdr:row>
      <xdr:rowOff>83221</xdr:rowOff>
    </xdr:to>
    <xdr:sp macro="" textlink="">
      <xdr:nvSpPr>
        <xdr:cNvPr id="1486" name="Text Box 1052" hidden="1">
          <a:extLst>
            <a:ext uri="{FF2B5EF4-FFF2-40B4-BE49-F238E27FC236}">
              <a16:creationId xmlns:a16="http://schemas.microsoft.com/office/drawing/2014/main" id="{D9390200-5213-4AB2-8C41-EACE93C68079}"/>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487" name="Text Box 1051" hidden="1">
          <a:extLst>
            <a:ext uri="{FF2B5EF4-FFF2-40B4-BE49-F238E27FC236}">
              <a16:creationId xmlns:a16="http://schemas.microsoft.com/office/drawing/2014/main" id="{AF8F11ED-CA70-4D03-B905-613D1A2E9029}"/>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86FCA111-4A7E-4D97-B9BF-FBEDC13A8CE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13B996C9-0909-4B39-99C1-8503C49BA9F1}"/>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490" name="Text Box 1048" hidden="1">
          <a:extLst>
            <a:ext uri="{FF2B5EF4-FFF2-40B4-BE49-F238E27FC236}">
              <a16:creationId xmlns:a16="http://schemas.microsoft.com/office/drawing/2014/main" id="{097E8C47-36F9-41A1-AD5E-7606EFDB15B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491" name="Text Box 1047" hidden="1">
          <a:extLst>
            <a:ext uri="{FF2B5EF4-FFF2-40B4-BE49-F238E27FC236}">
              <a16:creationId xmlns:a16="http://schemas.microsoft.com/office/drawing/2014/main" id="{011B4864-097A-47CD-BD85-B92487FF554B}"/>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140260</xdr:colOff>
      <xdr:row>41</xdr:row>
      <xdr:rowOff>123452</xdr:rowOff>
    </xdr:to>
    <xdr:sp macro="" textlink="">
      <xdr:nvSpPr>
        <xdr:cNvPr id="1492" name="Text Box 1046" hidden="1">
          <a:extLst>
            <a:ext uri="{FF2B5EF4-FFF2-40B4-BE49-F238E27FC236}">
              <a16:creationId xmlns:a16="http://schemas.microsoft.com/office/drawing/2014/main" id="{B8F1B28E-375B-4693-BC52-1AE9058A661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140260</xdr:colOff>
      <xdr:row>50</xdr:row>
      <xdr:rowOff>104402</xdr:rowOff>
    </xdr:to>
    <xdr:sp macro="" textlink="">
      <xdr:nvSpPr>
        <xdr:cNvPr id="1493" name="Text Box 1045" hidden="1">
          <a:extLst>
            <a:ext uri="{FF2B5EF4-FFF2-40B4-BE49-F238E27FC236}">
              <a16:creationId xmlns:a16="http://schemas.microsoft.com/office/drawing/2014/main" id="{E6E77A1D-C3DD-4E03-B9FF-E43307E3582F}"/>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140260</xdr:colOff>
      <xdr:row>151</xdr:row>
      <xdr:rowOff>105447</xdr:rowOff>
    </xdr:to>
    <xdr:sp macro="" textlink="">
      <xdr:nvSpPr>
        <xdr:cNvPr id="1494" name="Text Box 1044" hidden="1">
          <a:extLst>
            <a:ext uri="{FF2B5EF4-FFF2-40B4-BE49-F238E27FC236}">
              <a16:creationId xmlns:a16="http://schemas.microsoft.com/office/drawing/2014/main" id="{0CE16721-F2EC-4769-8138-7E1D5B2F04D7}"/>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140260</xdr:colOff>
      <xdr:row>41</xdr:row>
      <xdr:rowOff>85352</xdr:rowOff>
    </xdr:to>
    <xdr:sp macro="" textlink="">
      <xdr:nvSpPr>
        <xdr:cNvPr id="1495" name="Text Box 1043" hidden="1">
          <a:extLst>
            <a:ext uri="{FF2B5EF4-FFF2-40B4-BE49-F238E27FC236}">
              <a16:creationId xmlns:a16="http://schemas.microsoft.com/office/drawing/2014/main" id="{2BB20AB0-B7DB-4410-9D77-7DB5C41F6B73}"/>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140260</xdr:colOff>
      <xdr:row>50</xdr:row>
      <xdr:rowOff>47252</xdr:rowOff>
    </xdr:to>
    <xdr:sp macro="" textlink="">
      <xdr:nvSpPr>
        <xdr:cNvPr id="1496" name="Text Box 1042" hidden="1">
          <a:extLst>
            <a:ext uri="{FF2B5EF4-FFF2-40B4-BE49-F238E27FC236}">
              <a16:creationId xmlns:a16="http://schemas.microsoft.com/office/drawing/2014/main" id="{C357A573-AAFF-40E4-AADE-6D58AFE6EE57}"/>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140260</xdr:colOff>
      <xdr:row>151</xdr:row>
      <xdr:rowOff>105447</xdr:rowOff>
    </xdr:to>
    <xdr:sp macro="" textlink="">
      <xdr:nvSpPr>
        <xdr:cNvPr id="1497" name="Text Box 1041" hidden="1">
          <a:extLst>
            <a:ext uri="{FF2B5EF4-FFF2-40B4-BE49-F238E27FC236}">
              <a16:creationId xmlns:a16="http://schemas.microsoft.com/office/drawing/2014/main" id="{A4FC74DF-874F-4E71-8CF9-0A1CDF3D3376}"/>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62</xdr:row>
      <xdr:rowOff>198387</xdr:rowOff>
    </xdr:to>
    <xdr:sp macro="" textlink="">
      <xdr:nvSpPr>
        <xdr:cNvPr id="1498" name="Text Box 1040" hidden="1">
          <a:extLst>
            <a:ext uri="{FF2B5EF4-FFF2-40B4-BE49-F238E27FC236}">
              <a16:creationId xmlns:a16="http://schemas.microsoft.com/office/drawing/2014/main" id="{A5ED8870-82E9-4CE0-BDB4-4C516999D757}"/>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62</xdr:row>
      <xdr:rowOff>198387</xdr:rowOff>
    </xdr:to>
    <xdr:sp macro="" textlink="">
      <xdr:nvSpPr>
        <xdr:cNvPr id="1499" name="Text Box 1039" hidden="1">
          <a:extLst>
            <a:ext uri="{FF2B5EF4-FFF2-40B4-BE49-F238E27FC236}">
              <a16:creationId xmlns:a16="http://schemas.microsoft.com/office/drawing/2014/main" id="{438229F1-BAE6-4A1D-B695-8C73EB375FAA}"/>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145116</xdr:rowOff>
    </xdr:from>
    <xdr:to>
      <xdr:col>34</xdr:col>
      <xdr:colOff>140261</xdr:colOff>
      <xdr:row>46</xdr:row>
      <xdr:rowOff>145116</xdr:rowOff>
    </xdr:to>
    <xdr:sp macro="" textlink="">
      <xdr:nvSpPr>
        <xdr:cNvPr id="1500" name="Text Box 1038" hidden="1">
          <a:extLst>
            <a:ext uri="{FF2B5EF4-FFF2-40B4-BE49-F238E27FC236}">
              <a16:creationId xmlns:a16="http://schemas.microsoft.com/office/drawing/2014/main" id="{BEC27102-BC90-409F-B4AD-616B1F87DF2F}"/>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64061</xdr:colOff>
      <xdr:row>79</xdr:row>
      <xdr:rowOff>28919</xdr:rowOff>
    </xdr:to>
    <xdr:sp macro="" textlink="">
      <xdr:nvSpPr>
        <xdr:cNvPr id="1501" name="Text Box 1037" hidden="1">
          <a:extLst>
            <a:ext uri="{FF2B5EF4-FFF2-40B4-BE49-F238E27FC236}">
              <a16:creationId xmlns:a16="http://schemas.microsoft.com/office/drawing/2014/main" id="{016361CA-FF25-4821-BD55-247DEBC64BBB}"/>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159291</xdr:rowOff>
    </xdr:from>
    <xdr:to>
      <xdr:col>18</xdr:col>
      <xdr:colOff>102161</xdr:colOff>
      <xdr:row>85</xdr:row>
      <xdr:rowOff>445</xdr:rowOff>
    </xdr:to>
    <xdr:sp macro="" textlink="">
      <xdr:nvSpPr>
        <xdr:cNvPr id="1502" name="Text Box 1036" hidden="1">
          <a:extLst>
            <a:ext uri="{FF2B5EF4-FFF2-40B4-BE49-F238E27FC236}">
              <a16:creationId xmlns:a16="http://schemas.microsoft.com/office/drawing/2014/main" id="{A451E1B0-BBB0-4B2B-BB2D-63FDCA902D36}"/>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62</xdr:row>
      <xdr:rowOff>198387</xdr:rowOff>
    </xdr:to>
    <xdr:sp macro="" textlink="">
      <xdr:nvSpPr>
        <xdr:cNvPr id="1503" name="Text Box 1035" hidden="1">
          <a:extLst>
            <a:ext uri="{FF2B5EF4-FFF2-40B4-BE49-F238E27FC236}">
              <a16:creationId xmlns:a16="http://schemas.microsoft.com/office/drawing/2014/main" id="{8A096092-0876-4292-950B-3FBA00B31942}"/>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162485</xdr:colOff>
      <xdr:row>41</xdr:row>
      <xdr:rowOff>104402</xdr:rowOff>
    </xdr:to>
    <xdr:sp macro="" textlink="">
      <xdr:nvSpPr>
        <xdr:cNvPr id="1504" name="Text Box 1034" hidden="1">
          <a:extLst>
            <a:ext uri="{FF2B5EF4-FFF2-40B4-BE49-F238E27FC236}">
              <a16:creationId xmlns:a16="http://schemas.microsoft.com/office/drawing/2014/main" id="{958FD3AC-CF39-4BD3-BA90-B29BB7736D5A}"/>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162485</xdr:colOff>
      <xdr:row>50</xdr:row>
      <xdr:rowOff>104402</xdr:rowOff>
    </xdr:to>
    <xdr:sp macro="" textlink="">
      <xdr:nvSpPr>
        <xdr:cNvPr id="1505" name="Text Box 1033" hidden="1">
          <a:extLst>
            <a:ext uri="{FF2B5EF4-FFF2-40B4-BE49-F238E27FC236}">
              <a16:creationId xmlns:a16="http://schemas.microsoft.com/office/drawing/2014/main" id="{601C71C8-CC77-48AA-B9EC-38B1B68DA8AC}"/>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162485</xdr:colOff>
      <xdr:row>154</xdr:row>
      <xdr:rowOff>671</xdr:rowOff>
    </xdr:to>
    <xdr:sp macro="" textlink="">
      <xdr:nvSpPr>
        <xdr:cNvPr id="1506" name="Text Box 1032" hidden="1">
          <a:extLst>
            <a:ext uri="{FF2B5EF4-FFF2-40B4-BE49-F238E27FC236}">
              <a16:creationId xmlns:a16="http://schemas.microsoft.com/office/drawing/2014/main" id="{A7A488CD-A142-4CD4-A860-267EE01047D2}"/>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162485</xdr:colOff>
      <xdr:row>41</xdr:row>
      <xdr:rowOff>104402</xdr:rowOff>
    </xdr:to>
    <xdr:sp macro="" textlink="">
      <xdr:nvSpPr>
        <xdr:cNvPr id="1507" name="Text Box 1031" hidden="1">
          <a:extLst>
            <a:ext uri="{FF2B5EF4-FFF2-40B4-BE49-F238E27FC236}">
              <a16:creationId xmlns:a16="http://schemas.microsoft.com/office/drawing/2014/main" id="{0A2B8EC7-CC6B-4FCF-B12E-4BF49398D279}"/>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162485</xdr:colOff>
      <xdr:row>50</xdr:row>
      <xdr:rowOff>104402</xdr:rowOff>
    </xdr:to>
    <xdr:sp macro="" textlink="">
      <xdr:nvSpPr>
        <xdr:cNvPr id="1508" name="Text Box 1030" hidden="1">
          <a:extLst>
            <a:ext uri="{FF2B5EF4-FFF2-40B4-BE49-F238E27FC236}">
              <a16:creationId xmlns:a16="http://schemas.microsoft.com/office/drawing/2014/main" id="{D03A821F-F27A-4931-8D34-BB0F86B0DCD6}"/>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162485</xdr:colOff>
      <xdr:row>154</xdr:row>
      <xdr:rowOff>671</xdr:rowOff>
    </xdr:to>
    <xdr:sp macro="" textlink="">
      <xdr:nvSpPr>
        <xdr:cNvPr id="1509" name="Text Box 1029" hidden="1">
          <a:extLst>
            <a:ext uri="{FF2B5EF4-FFF2-40B4-BE49-F238E27FC236}">
              <a16:creationId xmlns:a16="http://schemas.microsoft.com/office/drawing/2014/main" id="{9527D3DF-ED35-40B9-8BFB-03DABDA7B585}"/>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306854</xdr:colOff>
      <xdr:row>41</xdr:row>
      <xdr:rowOff>47252</xdr:rowOff>
    </xdr:to>
    <xdr:sp macro="" textlink="">
      <xdr:nvSpPr>
        <xdr:cNvPr id="1510" name="Text Box 1028" hidden="1">
          <a:extLst>
            <a:ext uri="{FF2B5EF4-FFF2-40B4-BE49-F238E27FC236}">
              <a16:creationId xmlns:a16="http://schemas.microsoft.com/office/drawing/2014/main" id="{F22BDE54-AEF3-447C-A2F7-4DEC1661A3C0}"/>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306854</xdr:colOff>
      <xdr:row>50</xdr:row>
      <xdr:rowOff>66302</xdr:rowOff>
    </xdr:to>
    <xdr:sp macro="" textlink="">
      <xdr:nvSpPr>
        <xdr:cNvPr id="1511" name="Text Box 1027" hidden="1">
          <a:extLst>
            <a:ext uri="{FF2B5EF4-FFF2-40B4-BE49-F238E27FC236}">
              <a16:creationId xmlns:a16="http://schemas.microsoft.com/office/drawing/2014/main" id="{457E5809-B3D9-48BD-95E8-DB28034EC48B}"/>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28202</xdr:rowOff>
    </xdr:from>
    <xdr:to>
      <xdr:col>41</xdr:col>
      <xdr:colOff>306854</xdr:colOff>
      <xdr:row>35</xdr:row>
      <xdr:rowOff>47251</xdr:rowOff>
    </xdr:to>
    <xdr:sp macro="" textlink="">
      <xdr:nvSpPr>
        <xdr:cNvPr id="1512" name="Text Box 1026" hidden="1">
          <a:extLst>
            <a:ext uri="{FF2B5EF4-FFF2-40B4-BE49-F238E27FC236}">
              <a16:creationId xmlns:a16="http://schemas.microsoft.com/office/drawing/2014/main" id="{CA769105-D54C-440F-8A0C-D65E756291D5}"/>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162485</xdr:colOff>
      <xdr:row>138</xdr:row>
      <xdr:rowOff>7815</xdr:rowOff>
    </xdr:to>
    <xdr:sp macro="" textlink="">
      <xdr:nvSpPr>
        <xdr:cNvPr id="1513" name="Text Box 1025" hidden="1">
          <a:extLst>
            <a:ext uri="{FF2B5EF4-FFF2-40B4-BE49-F238E27FC236}">
              <a16:creationId xmlns:a16="http://schemas.microsoft.com/office/drawing/2014/main" id="{13D7D740-36CB-4D09-8118-D5849013B6D7}"/>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1514" name="Text Box 198" hidden="1">
          <a:extLst>
            <a:ext uri="{FF2B5EF4-FFF2-40B4-BE49-F238E27FC236}">
              <a16:creationId xmlns:a16="http://schemas.microsoft.com/office/drawing/2014/main" id="{F11EF6F5-F2FD-40D9-8C9E-C9F8BD10926E}"/>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102160</xdr:colOff>
      <xdr:row>79</xdr:row>
      <xdr:rowOff>28919</xdr:rowOff>
    </xdr:to>
    <xdr:sp macro="" textlink="">
      <xdr:nvSpPr>
        <xdr:cNvPr id="1515" name="Text Box 197" hidden="1">
          <a:extLst>
            <a:ext uri="{FF2B5EF4-FFF2-40B4-BE49-F238E27FC236}">
              <a16:creationId xmlns:a16="http://schemas.microsoft.com/office/drawing/2014/main" id="{81683E8A-12CE-4ACA-B29B-703EDC33710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121210</xdr:colOff>
      <xdr:row>79</xdr:row>
      <xdr:rowOff>28919</xdr:rowOff>
    </xdr:to>
    <xdr:sp macro="" textlink="">
      <xdr:nvSpPr>
        <xdr:cNvPr id="1516" name="Text Box 196" hidden="1">
          <a:extLst>
            <a:ext uri="{FF2B5EF4-FFF2-40B4-BE49-F238E27FC236}">
              <a16:creationId xmlns:a16="http://schemas.microsoft.com/office/drawing/2014/main" id="{99731D1B-1D41-4642-B01C-E6A17F149A6D}"/>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102160</xdr:colOff>
      <xdr:row>79</xdr:row>
      <xdr:rowOff>28919</xdr:rowOff>
    </xdr:to>
    <xdr:sp macro="" textlink="">
      <xdr:nvSpPr>
        <xdr:cNvPr id="1517" name="Text Box 195" hidden="1">
          <a:extLst>
            <a:ext uri="{FF2B5EF4-FFF2-40B4-BE49-F238E27FC236}">
              <a16:creationId xmlns:a16="http://schemas.microsoft.com/office/drawing/2014/main" id="{CEF0E919-EA37-4879-BF04-A5A1BF55D098}"/>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102160</xdr:colOff>
      <xdr:row>79</xdr:row>
      <xdr:rowOff>28919</xdr:rowOff>
    </xdr:to>
    <xdr:sp macro="" textlink="">
      <xdr:nvSpPr>
        <xdr:cNvPr id="1518" name="Text Box 194" hidden="1">
          <a:extLst>
            <a:ext uri="{FF2B5EF4-FFF2-40B4-BE49-F238E27FC236}">
              <a16:creationId xmlns:a16="http://schemas.microsoft.com/office/drawing/2014/main" id="{F1AC4172-35F8-4C43-8BE7-385AB67FAA70}"/>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102160</xdr:colOff>
      <xdr:row>84</xdr:row>
      <xdr:rowOff>96256</xdr:rowOff>
    </xdr:to>
    <xdr:sp macro="" textlink="">
      <xdr:nvSpPr>
        <xdr:cNvPr id="1519" name="Text Box 193" hidden="1">
          <a:extLst>
            <a:ext uri="{FF2B5EF4-FFF2-40B4-BE49-F238E27FC236}">
              <a16:creationId xmlns:a16="http://schemas.microsoft.com/office/drawing/2014/main" id="{6DD9BD3C-123E-4487-88C6-8B489F7C29AB}"/>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102160</xdr:colOff>
      <xdr:row>100</xdr:row>
      <xdr:rowOff>173441</xdr:rowOff>
    </xdr:to>
    <xdr:sp macro="" textlink="">
      <xdr:nvSpPr>
        <xdr:cNvPr id="1520" name="Text Box 192" hidden="1">
          <a:extLst>
            <a:ext uri="{FF2B5EF4-FFF2-40B4-BE49-F238E27FC236}">
              <a16:creationId xmlns:a16="http://schemas.microsoft.com/office/drawing/2014/main" id="{252DC6B1-CD0C-45FC-AD09-2C3BB5B49614}"/>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102160</xdr:colOff>
      <xdr:row>101</xdr:row>
      <xdr:rowOff>84040</xdr:rowOff>
    </xdr:to>
    <xdr:sp macro="" textlink="">
      <xdr:nvSpPr>
        <xdr:cNvPr id="1521" name="Text Box 191" hidden="1">
          <a:extLst>
            <a:ext uri="{FF2B5EF4-FFF2-40B4-BE49-F238E27FC236}">
              <a16:creationId xmlns:a16="http://schemas.microsoft.com/office/drawing/2014/main" id="{FF9C6C8D-6B9D-4BD2-ABA4-151FC71FC7AC}"/>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102160</xdr:colOff>
      <xdr:row>101</xdr:row>
      <xdr:rowOff>83873</xdr:rowOff>
    </xdr:to>
    <xdr:sp macro="" textlink="">
      <xdr:nvSpPr>
        <xdr:cNvPr id="1522" name="Text Box 190" hidden="1">
          <a:extLst>
            <a:ext uri="{FF2B5EF4-FFF2-40B4-BE49-F238E27FC236}">
              <a16:creationId xmlns:a16="http://schemas.microsoft.com/office/drawing/2014/main" id="{CEFF34E8-AEB3-4821-8BAB-9312B7E79A72}"/>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523" name="Text Box 189" hidden="1">
          <a:extLst>
            <a:ext uri="{FF2B5EF4-FFF2-40B4-BE49-F238E27FC236}">
              <a16:creationId xmlns:a16="http://schemas.microsoft.com/office/drawing/2014/main" id="{90D315AB-7836-4C90-81D8-D5BD8D129C43}"/>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102160</xdr:colOff>
      <xdr:row>121</xdr:row>
      <xdr:rowOff>105446</xdr:rowOff>
    </xdr:to>
    <xdr:sp macro="" textlink="">
      <xdr:nvSpPr>
        <xdr:cNvPr id="1524" name="Text Box 188" hidden="1">
          <a:extLst>
            <a:ext uri="{FF2B5EF4-FFF2-40B4-BE49-F238E27FC236}">
              <a16:creationId xmlns:a16="http://schemas.microsoft.com/office/drawing/2014/main" id="{4B12DD23-1ECD-4D5D-BD28-16A8CF465FBA}"/>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44963</xdr:rowOff>
    </xdr:from>
    <xdr:to>
      <xdr:col>9</xdr:col>
      <xdr:colOff>102160</xdr:colOff>
      <xdr:row>122</xdr:row>
      <xdr:rowOff>83221</xdr:rowOff>
    </xdr:to>
    <xdr:sp macro="" textlink="">
      <xdr:nvSpPr>
        <xdr:cNvPr id="1525" name="Text Box 187" hidden="1">
          <a:extLst>
            <a:ext uri="{FF2B5EF4-FFF2-40B4-BE49-F238E27FC236}">
              <a16:creationId xmlns:a16="http://schemas.microsoft.com/office/drawing/2014/main" id="{168E020E-9AA7-4965-9884-DEEDCAB5AE06}"/>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47479</xdr:rowOff>
    </xdr:from>
    <xdr:to>
      <xdr:col>9</xdr:col>
      <xdr:colOff>102160</xdr:colOff>
      <xdr:row>123</xdr:row>
      <xdr:rowOff>83221</xdr:rowOff>
    </xdr:to>
    <xdr:sp macro="" textlink="">
      <xdr:nvSpPr>
        <xdr:cNvPr id="1526" name="Text Box 186" hidden="1">
          <a:extLst>
            <a:ext uri="{FF2B5EF4-FFF2-40B4-BE49-F238E27FC236}">
              <a16:creationId xmlns:a16="http://schemas.microsoft.com/office/drawing/2014/main" id="{58922F13-D5C5-4E93-8A04-93184F4C9A0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9379</xdr:rowOff>
    </xdr:from>
    <xdr:to>
      <xdr:col>9</xdr:col>
      <xdr:colOff>102160</xdr:colOff>
      <xdr:row>123</xdr:row>
      <xdr:rowOff>83221</xdr:rowOff>
    </xdr:to>
    <xdr:sp macro="" textlink="">
      <xdr:nvSpPr>
        <xdr:cNvPr id="1527" name="Text Box 185" hidden="1">
          <a:extLst>
            <a:ext uri="{FF2B5EF4-FFF2-40B4-BE49-F238E27FC236}">
              <a16:creationId xmlns:a16="http://schemas.microsoft.com/office/drawing/2014/main" id="{D278001F-4AC4-4B36-A58B-D76FF07153D2}"/>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528" name="Text Box 184" hidden="1">
          <a:extLst>
            <a:ext uri="{FF2B5EF4-FFF2-40B4-BE49-F238E27FC236}">
              <a16:creationId xmlns:a16="http://schemas.microsoft.com/office/drawing/2014/main" id="{6D50CCD5-BAB3-4266-9140-0890201FE043}"/>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708E42C6-3909-4FBD-A207-015D86D6557B}"/>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B867EA49-C1F9-48E8-A2AF-1C0A7C321C09}"/>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531" name="Text Box 181" hidden="1">
          <a:extLst>
            <a:ext uri="{FF2B5EF4-FFF2-40B4-BE49-F238E27FC236}">
              <a16:creationId xmlns:a16="http://schemas.microsoft.com/office/drawing/2014/main" id="{41AF18E9-75DD-4508-8993-E8BF6AAE50CA}"/>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532" name="Text Box 180" hidden="1">
          <a:extLst>
            <a:ext uri="{FF2B5EF4-FFF2-40B4-BE49-F238E27FC236}">
              <a16:creationId xmlns:a16="http://schemas.microsoft.com/office/drawing/2014/main" id="{DD981949-E65F-42ED-A3B6-3E9010FDC5A1}"/>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140260</xdr:colOff>
      <xdr:row>41</xdr:row>
      <xdr:rowOff>123452</xdr:rowOff>
    </xdr:to>
    <xdr:sp macro="" textlink="">
      <xdr:nvSpPr>
        <xdr:cNvPr id="1533" name="Text Box 179" hidden="1">
          <a:extLst>
            <a:ext uri="{FF2B5EF4-FFF2-40B4-BE49-F238E27FC236}">
              <a16:creationId xmlns:a16="http://schemas.microsoft.com/office/drawing/2014/main" id="{E3CCD4FF-7D6D-4563-A49F-E0EB44C97573}"/>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140260</xdr:colOff>
      <xdr:row>50</xdr:row>
      <xdr:rowOff>104402</xdr:rowOff>
    </xdr:to>
    <xdr:sp macro="" textlink="">
      <xdr:nvSpPr>
        <xdr:cNvPr id="1534" name="Text Box 178" hidden="1">
          <a:extLst>
            <a:ext uri="{FF2B5EF4-FFF2-40B4-BE49-F238E27FC236}">
              <a16:creationId xmlns:a16="http://schemas.microsoft.com/office/drawing/2014/main" id="{1108B808-1930-444E-ADC5-22E0FAEFE648}"/>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140260</xdr:colOff>
      <xdr:row>151</xdr:row>
      <xdr:rowOff>105447</xdr:rowOff>
    </xdr:to>
    <xdr:sp macro="" textlink="">
      <xdr:nvSpPr>
        <xdr:cNvPr id="1535" name="Text Box 177" hidden="1">
          <a:extLst>
            <a:ext uri="{FF2B5EF4-FFF2-40B4-BE49-F238E27FC236}">
              <a16:creationId xmlns:a16="http://schemas.microsoft.com/office/drawing/2014/main" id="{9039B046-87C3-4B9E-B4F9-37D97924BF53}"/>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140260</xdr:colOff>
      <xdr:row>41</xdr:row>
      <xdr:rowOff>85352</xdr:rowOff>
    </xdr:to>
    <xdr:sp macro="" textlink="">
      <xdr:nvSpPr>
        <xdr:cNvPr id="1536" name="Text Box 176" hidden="1">
          <a:extLst>
            <a:ext uri="{FF2B5EF4-FFF2-40B4-BE49-F238E27FC236}">
              <a16:creationId xmlns:a16="http://schemas.microsoft.com/office/drawing/2014/main" id="{93914A36-4C01-4DE8-A3A3-F2F00759AD10}"/>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140260</xdr:colOff>
      <xdr:row>50</xdr:row>
      <xdr:rowOff>47252</xdr:rowOff>
    </xdr:to>
    <xdr:sp macro="" textlink="">
      <xdr:nvSpPr>
        <xdr:cNvPr id="1537" name="Text Box 175" hidden="1">
          <a:extLst>
            <a:ext uri="{FF2B5EF4-FFF2-40B4-BE49-F238E27FC236}">
              <a16:creationId xmlns:a16="http://schemas.microsoft.com/office/drawing/2014/main" id="{1F1A038A-CD5B-4238-AB6A-C80D2234719D}"/>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140260</xdr:colOff>
      <xdr:row>151</xdr:row>
      <xdr:rowOff>105447</xdr:rowOff>
    </xdr:to>
    <xdr:sp macro="" textlink="">
      <xdr:nvSpPr>
        <xdr:cNvPr id="1538" name="Text Box 174" hidden="1">
          <a:extLst>
            <a:ext uri="{FF2B5EF4-FFF2-40B4-BE49-F238E27FC236}">
              <a16:creationId xmlns:a16="http://schemas.microsoft.com/office/drawing/2014/main" id="{BCB0E107-487D-419B-917B-80363FD683AA}"/>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62</xdr:row>
      <xdr:rowOff>198387</xdr:rowOff>
    </xdr:to>
    <xdr:sp macro="" textlink="">
      <xdr:nvSpPr>
        <xdr:cNvPr id="1539" name="Text Box 173" hidden="1">
          <a:extLst>
            <a:ext uri="{FF2B5EF4-FFF2-40B4-BE49-F238E27FC236}">
              <a16:creationId xmlns:a16="http://schemas.microsoft.com/office/drawing/2014/main" id="{DF25EB09-6BBE-4933-8CBD-648EAC181139}"/>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62</xdr:row>
      <xdr:rowOff>198387</xdr:rowOff>
    </xdr:to>
    <xdr:sp macro="" textlink="">
      <xdr:nvSpPr>
        <xdr:cNvPr id="1540" name="Text Box 172" hidden="1">
          <a:extLst>
            <a:ext uri="{FF2B5EF4-FFF2-40B4-BE49-F238E27FC236}">
              <a16:creationId xmlns:a16="http://schemas.microsoft.com/office/drawing/2014/main" id="{F256F1D3-ACE1-4DD4-A99E-432F2E3D1B7A}"/>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145116</xdr:rowOff>
    </xdr:from>
    <xdr:to>
      <xdr:col>34</xdr:col>
      <xdr:colOff>140261</xdr:colOff>
      <xdr:row>46</xdr:row>
      <xdr:rowOff>145116</xdr:rowOff>
    </xdr:to>
    <xdr:sp macro="" textlink="">
      <xdr:nvSpPr>
        <xdr:cNvPr id="1541" name="Text Box 171" hidden="1">
          <a:extLst>
            <a:ext uri="{FF2B5EF4-FFF2-40B4-BE49-F238E27FC236}">
              <a16:creationId xmlns:a16="http://schemas.microsoft.com/office/drawing/2014/main" id="{137C1DA4-A6B0-47BB-A1CB-690A3AEE0AE0}"/>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64061</xdr:colOff>
      <xdr:row>79</xdr:row>
      <xdr:rowOff>28919</xdr:rowOff>
    </xdr:to>
    <xdr:sp macro="" textlink="">
      <xdr:nvSpPr>
        <xdr:cNvPr id="1542" name="Text Box 170" hidden="1">
          <a:extLst>
            <a:ext uri="{FF2B5EF4-FFF2-40B4-BE49-F238E27FC236}">
              <a16:creationId xmlns:a16="http://schemas.microsoft.com/office/drawing/2014/main" id="{0186FD6A-A6BF-47CC-9908-4F89AA45A187}"/>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159291</xdr:rowOff>
    </xdr:from>
    <xdr:to>
      <xdr:col>18</xdr:col>
      <xdr:colOff>102161</xdr:colOff>
      <xdr:row>85</xdr:row>
      <xdr:rowOff>445</xdr:rowOff>
    </xdr:to>
    <xdr:sp macro="" textlink="">
      <xdr:nvSpPr>
        <xdr:cNvPr id="1543" name="Text Box 169" hidden="1">
          <a:extLst>
            <a:ext uri="{FF2B5EF4-FFF2-40B4-BE49-F238E27FC236}">
              <a16:creationId xmlns:a16="http://schemas.microsoft.com/office/drawing/2014/main" id="{BE5A3DC6-DB69-4166-8BD1-1583A2864A61}"/>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62</xdr:row>
      <xdr:rowOff>198387</xdr:rowOff>
    </xdr:to>
    <xdr:sp macro="" textlink="">
      <xdr:nvSpPr>
        <xdr:cNvPr id="1544" name="Text Box 168" hidden="1">
          <a:extLst>
            <a:ext uri="{FF2B5EF4-FFF2-40B4-BE49-F238E27FC236}">
              <a16:creationId xmlns:a16="http://schemas.microsoft.com/office/drawing/2014/main" id="{A6454E81-224B-471A-83CD-B79879414D4E}"/>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162485</xdr:colOff>
      <xdr:row>41</xdr:row>
      <xdr:rowOff>104402</xdr:rowOff>
    </xdr:to>
    <xdr:sp macro="" textlink="">
      <xdr:nvSpPr>
        <xdr:cNvPr id="1545" name="Text Box 166" hidden="1">
          <a:extLst>
            <a:ext uri="{FF2B5EF4-FFF2-40B4-BE49-F238E27FC236}">
              <a16:creationId xmlns:a16="http://schemas.microsoft.com/office/drawing/2014/main" id="{44B075C8-E220-4AF2-A3A9-9A58BF6EBEB4}"/>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162485</xdr:colOff>
      <xdr:row>50</xdr:row>
      <xdr:rowOff>104402</xdr:rowOff>
    </xdr:to>
    <xdr:sp macro="" textlink="">
      <xdr:nvSpPr>
        <xdr:cNvPr id="1546" name="Text Box 165" hidden="1">
          <a:extLst>
            <a:ext uri="{FF2B5EF4-FFF2-40B4-BE49-F238E27FC236}">
              <a16:creationId xmlns:a16="http://schemas.microsoft.com/office/drawing/2014/main" id="{A3405E0E-2837-4D29-8BFA-5F76CC6CC4B7}"/>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162485</xdr:colOff>
      <xdr:row>154</xdr:row>
      <xdr:rowOff>671</xdr:rowOff>
    </xdr:to>
    <xdr:sp macro="" textlink="">
      <xdr:nvSpPr>
        <xdr:cNvPr id="1547" name="Text Box 164" hidden="1">
          <a:extLst>
            <a:ext uri="{FF2B5EF4-FFF2-40B4-BE49-F238E27FC236}">
              <a16:creationId xmlns:a16="http://schemas.microsoft.com/office/drawing/2014/main" id="{0F912EA4-99F1-4B6C-A6C6-533E7E751D5A}"/>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162485</xdr:colOff>
      <xdr:row>41</xdr:row>
      <xdr:rowOff>104402</xdr:rowOff>
    </xdr:to>
    <xdr:sp macro="" textlink="">
      <xdr:nvSpPr>
        <xdr:cNvPr id="1548" name="Text Box 163" hidden="1">
          <a:extLst>
            <a:ext uri="{FF2B5EF4-FFF2-40B4-BE49-F238E27FC236}">
              <a16:creationId xmlns:a16="http://schemas.microsoft.com/office/drawing/2014/main" id="{25D38946-E1B2-415C-8D9E-04247793F3C1}"/>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162485</xdr:colOff>
      <xdr:row>50</xdr:row>
      <xdr:rowOff>104402</xdr:rowOff>
    </xdr:to>
    <xdr:sp macro="" textlink="">
      <xdr:nvSpPr>
        <xdr:cNvPr id="1549" name="Text Box 162" hidden="1">
          <a:extLst>
            <a:ext uri="{FF2B5EF4-FFF2-40B4-BE49-F238E27FC236}">
              <a16:creationId xmlns:a16="http://schemas.microsoft.com/office/drawing/2014/main" id="{08187A3D-4793-4A47-A375-CC0B0420E431}"/>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162485</xdr:colOff>
      <xdr:row>154</xdr:row>
      <xdr:rowOff>671</xdr:rowOff>
    </xdr:to>
    <xdr:sp macro="" textlink="">
      <xdr:nvSpPr>
        <xdr:cNvPr id="1550" name="Text Box 161" hidden="1">
          <a:extLst>
            <a:ext uri="{FF2B5EF4-FFF2-40B4-BE49-F238E27FC236}">
              <a16:creationId xmlns:a16="http://schemas.microsoft.com/office/drawing/2014/main" id="{EB14FD71-3605-4A02-91D3-FAE8F667FBBA}"/>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306854</xdr:colOff>
      <xdr:row>41</xdr:row>
      <xdr:rowOff>47252</xdr:rowOff>
    </xdr:to>
    <xdr:sp macro="" textlink="">
      <xdr:nvSpPr>
        <xdr:cNvPr id="1551" name="Text Box 160" hidden="1">
          <a:extLst>
            <a:ext uri="{FF2B5EF4-FFF2-40B4-BE49-F238E27FC236}">
              <a16:creationId xmlns:a16="http://schemas.microsoft.com/office/drawing/2014/main" id="{31408922-BBCC-447C-900B-A9C349F3319F}"/>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306854</xdr:colOff>
      <xdr:row>50</xdr:row>
      <xdr:rowOff>66302</xdr:rowOff>
    </xdr:to>
    <xdr:sp macro="" textlink="">
      <xdr:nvSpPr>
        <xdr:cNvPr id="1552" name="Text Box 159" hidden="1">
          <a:extLst>
            <a:ext uri="{FF2B5EF4-FFF2-40B4-BE49-F238E27FC236}">
              <a16:creationId xmlns:a16="http://schemas.microsoft.com/office/drawing/2014/main" id="{A6784FFB-4878-47B3-AC67-C2FF7684082A}"/>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28202</xdr:rowOff>
    </xdr:from>
    <xdr:to>
      <xdr:col>41</xdr:col>
      <xdr:colOff>306854</xdr:colOff>
      <xdr:row>35</xdr:row>
      <xdr:rowOff>47251</xdr:rowOff>
    </xdr:to>
    <xdr:sp macro="" textlink="">
      <xdr:nvSpPr>
        <xdr:cNvPr id="1553" name="Text Box 158" hidden="1">
          <a:extLst>
            <a:ext uri="{FF2B5EF4-FFF2-40B4-BE49-F238E27FC236}">
              <a16:creationId xmlns:a16="http://schemas.microsoft.com/office/drawing/2014/main" id="{9AD0AC17-0A22-45E4-B18C-DEB072FDFF02}"/>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162485</xdr:colOff>
      <xdr:row>138</xdr:row>
      <xdr:rowOff>7815</xdr:rowOff>
    </xdr:to>
    <xdr:sp macro="" textlink="">
      <xdr:nvSpPr>
        <xdr:cNvPr id="1554" name="Text Box 199" hidden="1">
          <a:extLst>
            <a:ext uri="{FF2B5EF4-FFF2-40B4-BE49-F238E27FC236}">
              <a16:creationId xmlns:a16="http://schemas.microsoft.com/office/drawing/2014/main" id="{DADE7987-E071-454F-9602-D87070CE55A0}"/>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115047</xdr:rowOff>
    </xdr:to>
    <xdr:sp macro="" textlink="">
      <xdr:nvSpPr>
        <xdr:cNvPr id="1555" name="Text Box 82" hidden="1">
          <a:extLst>
            <a:ext uri="{FF2B5EF4-FFF2-40B4-BE49-F238E27FC236}">
              <a16:creationId xmlns:a16="http://schemas.microsoft.com/office/drawing/2014/main" id="{8D6C9823-E31E-4A96-89C4-794CCC7B9C7B}"/>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102160</xdr:colOff>
      <xdr:row>80</xdr:row>
      <xdr:rowOff>10430</xdr:rowOff>
    </xdr:to>
    <xdr:sp macro="" textlink="">
      <xdr:nvSpPr>
        <xdr:cNvPr id="1556" name="Text Box 81" hidden="1">
          <a:extLst>
            <a:ext uri="{FF2B5EF4-FFF2-40B4-BE49-F238E27FC236}">
              <a16:creationId xmlns:a16="http://schemas.microsoft.com/office/drawing/2014/main" id="{E58DCD09-BB56-4D79-9738-01C031A7C26A}"/>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345515</xdr:rowOff>
    </xdr:from>
    <xdr:to>
      <xdr:col>9</xdr:col>
      <xdr:colOff>121210</xdr:colOff>
      <xdr:row>80</xdr:row>
      <xdr:rowOff>64238</xdr:rowOff>
    </xdr:to>
    <xdr:sp macro="" textlink="">
      <xdr:nvSpPr>
        <xdr:cNvPr id="1557" name="Text Box 80" hidden="1">
          <a:extLst>
            <a:ext uri="{FF2B5EF4-FFF2-40B4-BE49-F238E27FC236}">
              <a16:creationId xmlns:a16="http://schemas.microsoft.com/office/drawing/2014/main" id="{819650BB-C046-4F8D-BEC1-59D66FF3C069}"/>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102160</xdr:colOff>
      <xdr:row>80</xdr:row>
      <xdr:rowOff>64238</xdr:rowOff>
    </xdr:to>
    <xdr:sp macro="" textlink="">
      <xdr:nvSpPr>
        <xdr:cNvPr id="1558" name="Text Box 79" hidden="1">
          <a:extLst>
            <a:ext uri="{FF2B5EF4-FFF2-40B4-BE49-F238E27FC236}">
              <a16:creationId xmlns:a16="http://schemas.microsoft.com/office/drawing/2014/main" id="{74927F11-D8B9-457F-BB3F-63E19BE9641B}"/>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102160</xdr:colOff>
      <xdr:row>80</xdr:row>
      <xdr:rowOff>64238</xdr:rowOff>
    </xdr:to>
    <xdr:sp macro="" textlink="">
      <xdr:nvSpPr>
        <xdr:cNvPr id="1559" name="Text Box 78" hidden="1">
          <a:extLst>
            <a:ext uri="{FF2B5EF4-FFF2-40B4-BE49-F238E27FC236}">
              <a16:creationId xmlns:a16="http://schemas.microsoft.com/office/drawing/2014/main" id="{ED72E09E-0A0E-48D8-A53E-DB58E1E16F8B}"/>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102160</xdr:colOff>
      <xdr:row>85</xdr:row>
      <xdr:rowOff>153078</xdr:rowOff>
    </xdr:to>
    <xdr:sp macro="" textlink="">
      <xdr:nvSpPr>
        <xdr:cNvPr id="1560" name="Text Box 77" hidden="1">
          <a:extLst>
            <a:ext uri="{FF2B5EF4-FFF2-40B4-BE49-F238E27FC236}">
              <a16:creationId xmlns:a16="http://schemas.microsoft.com/office/drawing/2014/main" id="{91649E11-441B-4520-A8D0-9D486FA35BBE}"/>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102160</xdr:colOff>
      <xdr:row>102</xdr:row>
      <xdr:rowOff>18392</xdr:rowOff>
    </xdr:to>
    <xdr:sp macro="" textlink="">
      <xdr:nvSpPr>
        <xdr:cNvPr id="1561" name="Text Box 76" hidden="1">
          <a:extLst>
            <a:ext uri="{FF2B5EF4-FFF2-40B4-BE49-F238E27FC236}">
              <a16:creationId xmlns:a16="http://schemas.microsoft.com/office/drawing/2014/main" id="{D7057E67-B55A-4151-A45F-4D39F3E5E3BA}"/>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102160</xdr:colOff>
      <xdr:row>102</xdr:row>
      <xdr:rowOff>116148</xdr:rowOff>
    </xdr:to>
    <xdr:sp macro="" textlink="">
      <xdr:nvSpPr>
        <xdr:cNvPr id="1562" name="Text Box 75" hidden="1">
          <a:extLst>
            <a:ext uri="{FF2B5EF4-FFF2-40B4-BE49-F238E27FC236}">
              <a16:creationId xmlns:a16="http://schemas.microsoft.com/office/drawing/2014/main" id="{8DBC55E5-55B2-434A-BF95-8C8D74E1F71A}"/>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7814</xdr:rowOff>
    </xdr:from>
    <xdr:to>
      <xdr:col>9</xdr:col>
      <xdr:colOff>102160</xdr:colOff>
      <xdr:row>103</xdr:row>
      <xdr:rowOff>50613</xdr:rowOff>
    </xdr:to>
    <xdr:sp macro="" textlink="">
      <xdr:nvSpPr>
        <xdr:cNvPr id="1563" name="Text Box 74" hidden="1">
          <a:extLst>
            <a:ext uri="{FF2B5EF4-FFF2-40B4-BE49-F238E27FC236}">
              <a16:creationId xmlns:a16="http://schemas.microsoft.com/office/drawing/2014/main" id="{03E95997-277C-4180-AA83-FF630990D7C5}"/>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102160</xdr:colOff>
      <xdr:row>102</xdr:row>
      <xdr:rowOff>198324</xdr:rowOff>
    </xdr:to>
    <xdr:sp macro="" textlink="">
      <xdr:nvSpPr>
        <xdr:cNvPr id="1564" name="Text Box 73" hidden="1">
          <a:extLst>
            <a:ext uri="{FF2B5EF4-FFF2-40B4-BE49-F238E27FC236}">
              <a16:creationId xmlns:a16="http://schemas.microsoft.com/office/drawing/2014/main" id="{A8B5CC24-CEC7-4198-B57C-60772BDEA136}"/>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95997</xdr:rowOff>
    </xdr:from>
    <xdr:to>
      <xdr:col>9</xdr:col>
      <xdr:colOff>102160</xdr:colOff>
      <xdr:row>122</xdr:row>
      <xdr:rowOff>153304</xdr:rowOff>
    </xdr:to>
    <xdr:sp macro="" textlink="">
      <xdr:nvSpPr>
        <xdr:cNvPr id="1565" name="Text Box 72" hidden="1">
          <a:extLst>
            <a:ext uri="{FF2B5EF4-FFF2-40B4-BE49-F238E27FC236}">
              <a16:creationId xmlns:a16="http://schemas.microsoft.com/office/drawing/2014/main" id="{1A82C873-8645-4ACB-BDE4-E5D98000D1EC}"/>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57798</xdr:rowOff>
    </xdr:from>
    <xdr:to>
      <xdr:col>9</xdr:col>
      <xdr:colOff>102160</xdr:colOff>
      <xdr:row>123</xdr:row>
      <xdr:rowOff>122115</xdr:rowOff>
    </xdr:to>
    <xdr:sp macro="" textlink="">
      <xdr:nvSpPr>
        <xdr:cNvPr id="1566" name="Text Box 71" hidden="1">
          <a:extLst>
            <a:ext uri="{FF2B5EF4-FFF2-40B4-BE49-F238E27FC236}">
              <a16:creationId xmlns:a16="http://schemas.microsoft.com/office/drawing/2014/main" id="{2BE9774B-C766-4A50-BFBC-34A423DCDE92}"/>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25616</xdr:rowOff>
    </xdr:from>
    <xdr:to>
      <xdr:col>9</xdr:col>
      <xdr:colOff>102160</xdr:colOff>
      <xdr:row>124</xdr:row>
      <xdr:rowOff>122115</xdr:rowOff>
    </xdr:to>
    <xdr:sp macro="" textlink="">
      <xdr:nvSpPr>
        <xdr:cNvPr id="1567" name="Text Box 70" hidden="1">
          <a:extLst>
            <a:ext uri="{FF2B5EF4-FFF2-40B4-BE49-F238E27FC236}">
              <a16:creationId xmlns:a16="http://schemas.microsoft.com/office/drawing/2014/main" id="{512FFADA-D6EC-4AD2-B626-11B3F2B2A198}"/>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228816</xdr:rowOff>
    </xdr:from>
    <xdr:to>
      <xdr:col>9</xdr:col>
      <xdr:colOff>102160</xdr:colOff>
      <xdr:row>124</xdr:row>
      <xdr:rowOff>122115</xdr:rowOff>
    </xdr:to>
    <xdr:sp macro="" textlink="">
      <xdr:nvSpPr>
        <xdr:cNvPr id="1568" name="Text Box 69" hidden="1">
          <a:extLst>
            <a:ext uri="{FF2B5EF4-FFF2-40B4-BE49-F238E27FC236}">
              <a16:creationId xmlns:a16="http://schemas.microsoft.com/office/drawing/2014/main" id="{F14D1C9A-9C5D-4131-B60C-9835CC97671F}"/>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5B786650-021C-4F03-8469-93D23906A942}"/>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B569A91-3879-4FCD-AEC7-5186216E6058}"/>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D63C98AB-DA71-4E3A-983D-5D2090B4360D}"/>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132</xdr:row>
      <xdr:rowOff>87190</xdr:rowOff>
    </xdr:from>
    <xdr:to>
      <xdr:col>25</xdr:col>
      <xdr:colOff>102161</xdr:colOff>
      <xdr:row>152</xdr:row>
      <xdr:rowOff>78557</xdr:rowOff>
    </xdr:to>
    <xdr:sp macro="" textlink="">
      <xdr:nvSpPr>
        <xdr:cNvPr id="1572" name="Text Box 65" hidden="1">
          <a:extLst>
            <a:ext uri="{FF2B5EF4-FFF2-40B4-BE49-F238E27FC236}">
              <a16:creationId xmlns:a16="http://schemas.microsoft.com/office/drawing/2014/main" id="{A4048C9E-ACFD-4DC1-9D4C-97D5F49530B7}"/>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59</xdr:row>
      <xdr:rowOff>26894</xdr:rowOff>
    </xdr:to>
    <xdr:sp macro="" textlink="">
      <xdr:nvSpPr>
        <xdr:cNvPr id="1573" name="Text Box 64" hidden="1">
          <a:extLst>
            <a:ext uri="{FF2B5EF4-FFF2-40B4-BE49-F238E27FC236}">
              <a16:creationId xmlns:a16="http://schemas.microsoft.com/office/drawing/2014/main" id="{6C7CC085-AD15-4D7A-B36E-2FFD845D6A1F}"/>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140260</xdr:colOff>
      <xdr:row>40</xdr:row>
      <xdr:rowOff>123452</xdr:rowOff>
    </xdr:to>
    <xdr:sp macro="" textlink="">
      <xdr:nvSpPr>
        <xdr:cNvPr id="1574" name="Text Box 63" hidden="1">
          <a:extLst>
            <a:ext uri="{FF2B5EF4-FFF2-40B4-BE49-F238E27FC236}">
              <a16:creationId xmlns:a16="http://schemas.microsoft.com/office/drawing/2014/main" id="{32DCD7A0-284A-48FE-8A6C-2124E7F57AB0}"/>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140260</xdr:colOff>
      <xdr:row>49</xdr:row>
      <xdr:rowOff>104401</xdr:rowOff>
    </xdr:to>
    <xdr:sp macro="" textlink="">
      <xdr:nvSpPr>
        <xdr:cNvPr id="1575" name="Text Box 62" hidden="1">
          <a:extLst>
            <a:ext uri="{FF2B5EF4-FFF2-40B4-BE49-F238E27FC236}">
              <a16:creationId xmlns:a16="http://schemas.microsoft.com/office/drawing/2014/main" id="{32C3DE99-6839-4A01-8685-23F0267A9E19}"/>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87190</xdr:rowOff>
    </xdr:from>
    <xdr:to>
      <xdr:col>28</xdr:col>
      <xdr:colOff>140260</xdr:colOff>
      <xdr:row>152</xdr:row>
      <xdr:rowOff>153305</xdr:rowOff>
    </xdr:to>
    <xdr:sp macro="" textlink="">
      <xdr:nvSpPr>
        <xdr:cNvPr id="1576" name="Text Box 61" hidden="1">
          <a:extLst>
            <a:ext uri="{FF2B5EF4-FFF2-40B4-BE49-F238E27FC236}">
              <a16:creationId xmlns:a16="http://schemas.microsoft.com/office/drawing/2014/main" id="{3015EF3B-967C-4264-B63C-CD229530B579}"/>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140260</xdr:colOff>
      <xdr:row>40</xdr:row>
      <xdr:rowOff>85352</xdr:rowOff>
    </xdr:to>
    <xdr:sp macro="" textlink="">
      <xdr:nvSpPr>
        <xdr:cNvPr id="1577" name="Text Box 60" hidden="1">
          <a:extLst>
            <a:ext uri="{FF2B5EF4-FFF2-40B4-BE49-F238E27FC236}">
              <a16:creationId xmlns:a16="http://schemas.microsoft.com/office/drawing/2014/main" id="{A7224830-99C5-42E4-A7D9-1ECC0BBB576D}"/>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140260</xdr:colOff>
      <xdr:row>49</xdr:row>
      <xdr:rowOff>47251</xdr:rowOff>
    </xdr:to>
    <xdr:sp macro="" textlink="">
      <xdr:nvSpPr>
        <xdr:cNvPr id="1578" name="Text Box 59" hidden="1">
          <a:extLst>
            <a:ext uri="{FF2B5EF4-FFF2-40B4-BE49-F238E27FC236}">
              <a16:creationId xmlns:a16="http://schemas.microsoft.com/office/drawing/2014/main" id="{63AC3949-3AB0-43B7-BF38-21B6DC6C6A7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122115</xdr:rowOff>
    </xdr:from>
    <xdr:to>
      <xdr:col>29</xdr:col>
      <xdr:colOff>140260</xdr:colOff>
      <xdr:row>152</xdr:row>
      <xdr:rowOff>153305</xdr:rowOff>
    </xdr:to>
    <xdr:sp macro="" textlink="">
      <xdr:nvSpPr>
        <xdr:cNvPr id="1579" name="Text Box 58" hidden="1">
          <a:extLst>
            <a:ext uri="{FF2B5EF4-FFF2-40B4-BE49-F238E27FC236}">
              <a16:creationId xmlns:a16="http://schemas.microsoft.com/office/drawing/2014/main" id="{4811E8D7-07F3-4185-91F5-DF357DCC062B}"/>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62</xdr:row>
      <xdr:rowOff>240661</xdr:rowOff>
    </xdr:to>
    <xdr:sp macro="" textlink="">
      <xdr:nvSpPr>
        <xdr:cNvPr id="1580" name="Text Box 57" hidden="1">
          <a:extLst>
            <a:ext uri="{FF2B5EF4-FFF2-40B4-BE49-F238E27FC236}">
              <a16:creationId xmlns:a16="http://schemas.microsoft.com/office/drawing/2014/main" id="{C07C2CD8-E164-4CEA-8C8B-F67C64697DD3}"/>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62</xdr:row>
      <xdr:rowOff>240661</xdr:rowOff>
    </xdr:to>
    <xdr:sp macro="" textlink="">
      <xdr:nvSpPr>
        <xdr:cNvPr id="1581" name="Text Box 56" hidden="1">
          <a:extLst>
            <a:ext uri="{FF2B5EF4-FFF2-40B4-BE49-F238E27FC236}">
              <a16:creationId xmlns:a16="http://schemas.microsoft.com/office/drawing/2014/main" id="{532F9D54-02C2-4387-A1C2-86CC13C57CC6}"/>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145117</xdr:rowOff>
    </xdr:from>
    <xdr:to>
      <xdr:col>34</xdr:col>
      <xdr:colOff>140261</xdr:colOff>
      <xdr:row>45</xdr:row>
      <xdr:rowOff>145116</xdr:rowOff>
    </xdr:to>
    <xdr:sp macro="" textlink="">
      <xdr:nvSpPr>
        <xdr:cNvPr id="1582" name="Text Box 55" hidden="1">
          <a:extLst>
            <a:ext uri="{FF2B5EF4-FFF2-40B4-BE49-F238E27FC236}">
              <a16:creationId xmlns:a16="http://schemas.microsoft.com/office/drawing/2014/main" id="{A6482C43-211F-4CDC-A194-B1CBD1B168AA}"/>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64061</xdr:colOff>
      <xdr:row>80</xdr:row>
      <xdr:rowOff>10430</xdr:rowOff>
    </xdr:to>
    <xdr:sp macro="" textlink="">
      <xdr:nvSpPr>
        <xdr:cNvPr id="1583" name="Text Box 54" hidden="1">
          <a:extLst>
            <a:ext uri="{FF2B5EF4-FFF2-40B4-BE49-F238E27FC236}">
              <a16:creationId xmlns:a16="http://schemas.microsoft.com/office/drawing/2014/main" id="{E061433E-734C-489C-80C6-0C78DAE48B3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145597</xdr:rowOff>
    </xdr:from>
    <xdr:to>
      <xdr:col>18</xdr:col>
      <xdr:colOff>102161</xdr:colOff>
      <xdr:row>86</xdr:row>
      <xdr:rowOff>45128</xdr:rowOff>
    </xdr:to>
    <xdr:sp macro="" textlink="">
      <xdr:nvSpPr>
        <xdr:cNvPr id="1584" name="Text Box 53" hidden="1">
          <a:extLst>
            <a:ext uri="{FF2B5EF4-FFF2-40B4-BE49-F238E27FC236}">
              <a16:creationId xmlns:a16="http://schemas.microsoft.com/office/drawing/2014/main" id="{35D9F335-072D-4F5C-BEB1-4D656180950A}"/>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62</xdr:row>
      <xdr:rowOff>240661</xdr:rowOff>
    </xdr:to>
    <xdr:sp macro="" textlink="">
      <xdr:nvSpPr>
        <xdr:cNvPr id="1585" name="Text Box 52" hidden="1">
          <a:extLst>
            <a:ext uri="{FF2B5EF4-FFF2-40B4-BE49-F238E27FC236}">
              <a16:creationId xmlns:a16="http://schemas.microsoft.com/office/drawing/2014/main" id="{25F78E5A-5A4F-4D45-B093-2FD26E4B3B7F}"/>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162485</xdr:colOff>
      <xdr:row>40</xdr:row>
      <xdr:rowOff>104402</xdr:rowOff>
    </xdr:to>
    <xdr:sp macro="" textlink="">
      <xdr:nvSpPr>
        <xdr:cNvPr id="1586" name="Text Box 51" hidden="1">
          <a:extLst>
            <a:ext uri="{FF2B5EF4-FFF2-40B4-BE49-F238E27FC236}">
              <a16:creationId xmlns:a16="http://schemas.microsoft.com/office/drawing/2014/main" id="{359893CC-BD16-47B1-9C00-06DB18293B52}"/>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162485</xdr:colOff>
      <xdr:row>49</xdr:row>
      <xdr:rowOff>104401</xdr:rowOff>
    </xdr:to>
    <xdr:sp macro="" textlink="">
      <xdr:nvSpPr>
        <xdr:cNvPr id="1587" name="Text Box 50" hidden="1">
          <a:extLst>
            <a:ext uri="{FF2B5EF4-FFF2-40B4-BE49-F238E27FC236}">
              <a16:creationId xmlns:a16="http://schemas.microsoft.com/office/drawing/2014/main" id="{787C8E18-9F6D-40EA-83DB-B220C1CEAE49}"/>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7815</xdr:rowOff>
    </xdr:from>
    <xdr:to>
      <xdr:col>30</xdr:col>
      <xdr:colOff>162485</xdr:colOff>
      <xdr:row>155</xdr:row>
      <xdr:rowOff>45915</xdr:rowOff>
    </xdr:to>
    <xdr:sp macro="" textlink="">
      <xdr:nvSpPr>
        <xdr:cNvPr id="1588" name="Text Box 49" hidden="1">
          <a:extLst>
            <a:ext uri="{FF2B5EF4-FFF2-40B4-BE49-F238E27FC236}">
              <a16:creationId xmlns:a16="http://schemas.microsoft.com/office/drawing/2014/main" id="{4B6A0840-B23F-4C3F-9507-B1D0EE373BBC}"/>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162485</xdr:colOff>
      <xdr:row>40</xdr:row>
      <xdr:rowOff>104402</xdr:rowOff>
    </xdr:to>
    <xdr:sp macro="" textlink="">
      <xdr:nvSpPr>
        <xdr:cNvPr id="1589" name="Text Box 48" hidden="1">
          <a:extLst>
            <a:ext uri="{FF2B5EF4-FFF2-40B4-BE49-F238E27FC236}">
              <a16:creationId xmlns:a16="http://schemas.microsoft.com/office/drawing/2014/main" id="{BC73C83F-E8A5-410E-8EF0-0ED13EC09FC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162485</xdr:colOff>
      <xdr:row>49</xdr:row>
      <xdr:rowOff>104401</xdr:rowOff>
    </xdr:to>
    <xdr:sp macro="" textlink="">
      <xdr:nvSpPr>
        <xdr:cNvPr id="1590" name="Text Box 47" hidden="1">
          <a:extLst>
            <a:ext uri="{FF2B5EF4-FFF2-40B4-BE49-F238E27FC236}">
              <a16:creationId xmlns:a16="http://schemas.microsoft.com/office/drawing/2014/main" id="{B32AE667-2083-4B20-9180-FFEEA02E4B64}"/>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7815</xdr:rowOff>
    </xdr:from>
    <xdr:to>
      <xdr:col>31</xdr:col>
      <xdr:colOff>162485</xdr:colOff>
      <xdr:row>155</xdr:row>
      <xdr:rowOff>45915</xdr:rowOff>
    </xdr:to>
    <xdr:sp macro="" textlink="">
      <xdr:nvSpPr>
        <xdr:cNvPr id="1591" name="Text Box 46" hidden="1">
          <a:extLst>
            <a:ext uri="{FF2B5EF4-FFF2-40B4-BE49-F238E27FC236}">
              <a16:creationId xmlns:a16="http://schemas.microsoft.com/office/drawing/2014/main" id="{A3B55280-A023-4104-94C3-D519FB436F65}"/>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306854</xdr:colOff>
      <xdr:row>40</xdr:row>
      <xdr:rowOff>47252</xdr:rowOff>
    </xdr:to>
    <xdr:sp macro="" textlink="">
      <xdr:nvSpPr>
        <xdr:cNvPr id="1592" name="Text Box 45" hidden="1">
          <a:extLst>
            <a:ext uri="{FF2B5EF4-FFF2-40B4-BE49-F238E27FC236}">
              <a16:creationId xmlns:a16="http://schemas.microsoft.com/office/drawing/2014/main" id="{E511CDDB-4DE4-4AB9-9118-80E9A1C0C254}"/>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306854</xdr:colOff>
      <xdr:row>49</xdr:row>
      <xdr:rowOff>66301</xdr:rowOff>
    </xdr:to>
    <xdr:sp macro="" textlink="">
      <xdr:nvSpPr>
        <xdr:cNvPr id="1593" name="Text Box 44" hidden="1">
          <a:extLst>
            <a:ext uri="{FF2B5EF4-FFF2-40B4-BE49-F238E27FC236}">
              <a16:creationId xmlns:a16="http://schemas.microsoft.com/office/drawing/2014/main" id="{C91205B7-1DC6-403C-9068-7D559C1344D7}"/>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28201</xdr:rowOff>
    </xdr:from>
    <xdr:to>
      <xdr:col>41</xdr:col>
      <xdr:colOff>306854</xdr:colOff>
      <xdr:row>34</xdr:row>
      <xdr:rowOff>57897</xdr:rowOff>
    </xdr:to>
    <xdr:sp macro="" textlink="">
      <xdr:nvSpPr>
        <xdr:cNvPr id="1594" name="Text Box 43" hidden="1">
          <a:extLst>
            <a:ext uri="{FF2B5EF4-FFF2-40B4-BE49-F238E27FC236}">
              <a16:creationId xmlns:a16="http://schemas.microsoft.com/office/drawing/2014/main" id="{D7991629-EAE5-4465-9F74-4EAEA944B6BC}"/>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162485</xdr:colOff>
      <xdr:row>154</xdr:row>
      <xdr:rowOff>58448</xdr:rowOff>
    </xdr:to>
    <xdr:sp macro="" textlink="">
      <xdr:nvSpPr>
        <xdr:cNvPr id="1595" name="Text Box 42" hidden="1">
          <a:extLst>
            <a:ext uri="{FF2B5EF4-FFF2-40B4-BE49-F238E27FC236}">
              <a16:creationId xmlns:a16="http://schemas.microsoft.com/office/drawing/2014/main" id="{CEBCDF93-30D5-40F1-9B55-C565D6682479}"/>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3889964A-2BE5-473D-973A-3A2664611BF2}"/>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151E3D59-7A9E-4395-AB78-79F96D263583}"/>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115047</xdr:rowOff>
    </xdr:to>
    <xdr:sp macro="" textlink="">
      <xdr:nvSpPr>
        <xdr:cNvPr id="1598" name="Text Box 123" hidden="1">
          <a:extLst>
            <a:ext uri="{FF2B5EF4-FFF2-40B4-BE49-F238E27FC236}">
              <a16:creationId xmlns:a16="http://schemas.microsoft.com/office/drawing/2014/main" id="{CF4BAB9C-89F9-4BD6-9323-F9F40F6D647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10430</xdr:rowOff>
    </xdr:to>
    <xdr:sp macro="" textlink="">
      <xdr:nvSpPr>
        <xdr:cNvPr id="1599" name="Text Box 122" hidden="1">
          <a:extLst>
            <a:ext uri="{FF2B5EF4-FFF2-40B4-BE49-F238E27FC236}">
              <a16:creationId xmlns:a16="http://schemas.microsoft.com/office/drawing/2014/main" id="{191B04E8-E77A-49FE-9342-11F2B5D4AA1A}"/>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64238</xdr:rowOff>
    </xdr:to>
    <xdr:sp macro="" textlink="">
      <xdr:nvSpPr>
        <xdr:cNvPr id="1600" name="Text Box 121" hidden="1">
          <a:extLst>
            <a:ext uri="{FF2B5EF4-FFF2-40B4-BE49-F238E27FC236}">
              <a16:creationId xmlns:a16="http://schemas.microsoft.com/office/drawing/2014/main" id="{99C733D1-C324-40D5-B8FB-DEDABEC6DF09}"/>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601" name="Text Box 120" hidden="1">
          <a:extLst>
            <a:ext uri="{FF2B5EF4-FFF2-40B4-BE49-F238E27FC236}">
              <a16:creationId xmlns:a16="http://schemas.microsoft.com/office/drawing/2014/main" id="{9BB1A534-813E-4F43-B1FB-BBBEC8253066}"/>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602" name="Text Box 119" hidden="1">
          <a:extLst>
            <a:ext uri="{FF2B5EF4-FFF2-40B4-BE49-F238E27FC236}">
              <a16:creationId xmlns:a16="http://schemas.microsoft.com/office/drawing/2014/main" id="{48BCB7EB-76C3-4D62-880D-61527D92719C}"/>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03" name="Text Box 118" hidden="1">
          <a:extLst>
            <a:ext uri="{FF2B5EF4-FFF2-40B4-BE49-F238E27FC236}">
              <a16:creationId xmlns:a16="http://schemas.microsoft.com/office/drawing/2014/main" id="{570507AA-9CE9-448D-83DA-2844514C885B}"/>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9DA2C36B-2383-42EF-9103-69A40F29E5C8}"/>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EB194349-BCF6-4B5C-8FDD-346149EB013C}"/>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50613</xdr:rowOff>
    </xdr:to>
    <xdr:sp macro="" textlink="">
      <xdr:nvSpPr>
        <xdr:cNvPr id="1606" name="Text Box 115" hidden="1">
          <a:extLst>
            <a:ext uri="{FF2B5EF4-FFF2-40B4-BE49-F238E27FC236}">
              <a16:creationId xmlns:a16="http://schemas.microsoft.com/office/drawing/2014/main" id="{299A5307-8306-469A-9602-7D6936FA29F0}"/>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07" name="Text Box 114" hidden="1">
          <a:extLst>
            <a:ext uri="{FF2B5EF4-FFF2-40B4-BE49-F238E27FC236}">
              <a16:creationId xmlns:a16="http://schemas.microsoft.com/office/drawing/2014/main" id="{6AD59D14-D858-4BA5-AA4E-F7088DC28E94}"/>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7B0EA9EF-6942-46DF-88E8-467672536B01}"/>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122115</xdr:rowOff>
    </xdr:to>
    <xdr:sp macro="" textlink="">
      <xdr:nvSpPr>
        <xdr:cNvPr id="1609" name="Text Box 112" hidden="1">
          <a:extLst>
            <a:ext uri="{FF2B5EF4-FFF2-40B4-BE49-F238E27FC236}">
              <a16:creationId xmlns:a16="http://schemas.microsoft.com/office/drawing/2014/main" id="{2F156273-32AF-4BB7-97DA-28861223748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10" name="Text Box 111" hidden="1">
          <a:extLst>
            <a:ext uri="{FF2B5EF4-FFF2-40B4-BE49-F238E27FC236}">
              <a16:creationId xmlns:a16="http://schemas.microsoft.com/office/drawing/2014/main" id="{D593621B-6DD3-4B58-922C-6622C5116BD1}"/>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11" name="Text Box 110" hidden="1">
          <a:extLst>
            <a:ext uri="{FF2B5EF4-FFF2-40B4-BE49-F238E27FC236}">
              <a16:creationId xmlns:a16="http://schemas.microsoft.com/office/drawing/2014/main" id="{240AEED9-E4CA-42A8-BD96-2846B67C95D7}"/>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9126CD8C-73B1-4BB7-9530-FF54ECC805DB}"/>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CC7DD279-AE92-4CF0-8263-7EB7686EC675}"/>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F9A2F7B-FE72-49B1-871F-47726B846D44}"/>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EFD44B55-030D-4D9D-98F6-8D8DBBD98D7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26894</xdr:rowOff>
    </xdr:to>
    <xdr:sp macro="" textlink="">
      <xdr:nvSpPr>
        <xdr:cNvPr id="1616" name="Text Box 105" hidden="1">
          <a:extLst>
            <a:ext uri="{FF2B5EF4-FFF2-40B4-BE49-F238E27FC236}">
              <a16:creationId xmlns:a16="http://schemas.microsoft.com/office/drawing/2014/main" id="{CF377B8D-6C6E-4FB9-B1CF-6001B3916A63}"/>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40</xdr:row>
      <xdr:rowOff>123452</xdr:rowOff>
    </xdr:to>
    <xdr:sp macro="" textlink="">
      <xdr:nvSpPr>
        <xdr:cNvPr id="1617" name="Text Box 104" hidden="1">
          <a:extLst>
            <a:ext uri="{FF2B5EF4-FFF2-40B4-BE49-F238E27FC236}">
              <a16:creationId xmlns:a16="http://schemas.microsoft.com/office/drawing/2014/main" id="{1A722779-BDCE-4F62-A791-69F2D4D91117}"/>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647700</xdr:colOff>
      <xdr:row>49</xdr:row>
      <xdr:rowOff>104401</xdr:rowOff>
    </xdr:to>
    <xdr:sp macro="" textlink="">
      <xdr:nvSpPr>
        <xdr:cNvPr id="1618" name="Text Box 103" hidden="1">
          <a:extLst>
            <a:ext uri="{FF2B5EF4-FFF2-40B4-BE49-F238E27FC236}">
              <a16:creationId xmlns:a16="http://schemas.microsoft.com/office/drawing/2014/main" id="{2D864F6C-E9B2-45A8-8F13-81DDCF550A14}"/>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647700</xdr:colOff>
      <xdr:row>152</xdr:row>
      <xdr:rowOff>153305</xdr:rowOff>
    </xdr:to>
    <xdr:sp macro="" textlink="">
      <xdr:nvSpPr>
        <xdr:cNvPr id="1619" name="Text Box 102" hidden="1">
          <a:extLst>
            <a:ext uri="{FF2B5EF4-FFF2-40B4-BE49-F238E27FC236}">
              <a16:creationId xmlns:a16="http://schemas.microsoft.com/office/drawing/2014/main" id="{DAFEE644-9598-43D9-84E1-FD1F8AC9C445}"/>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620" name="Text Box 101" hidden="1">
          <a:extLst>
            <a:ext uri="{FF2B5EF4-FFF2-40B4-BE49-F238E27FC236}">
              <a16:creationId xmlns:a16="http://schemas.microsoft.com/office/drawing/2014/main" id="{79111413-236A-448E-9910-C4E77EED6EBE}"/>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647700</xdr:colOff>
      <xdr:row>49</xdr:row>
      <xdr:rowOff>47251</xdr:rowOff>
    </xdr:to>
    <xdr:sp macro="" textlink="">
      <xdr:nvSpPr>
        <xdr:cNvPr id="1621" name="Text Box 100" hidden="1">
          <a:extLst>
            <a:ext uri="{FF2B5EF4-FFF2-40B4-BE49-F238E27FC236}">
              <a16:creationId xmlns:a16="http://schemas.microsoft.com/office/drawing/2014/main" id="{AE33EBBD-F7C9-4CFB-9C4A-77DCA8F04C73}"/>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647700</xdr:colOff>
      <xdr:row>152</xdr:row>
      <xdr:rowOff>153305</xdr:rowOff>
    </xdr:to>
    <xdr:sp macro="" textlink="">
      <xdr:nvSpPr>
        <xdr:cNvPr id="1622" name="Text Box 99" hidden="1">
          <a:extLst>
            <a:ext uri="{FF2B5EF4-FFF2-40B4-BE49-F238E27FC236}">
              <a16:creationId xmlns:a16="http://schemas.microsoft.com/office/drawing/2014/main" id="{F01D5DAC-F8E8-4C68-A7E2-982AE77D6243}"/>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240661</xdr:rowOff>
    </xdr:to>
    <xdr:sp macro="" textlink="">
      <xdr:nvSpPr>
        <xdr:cNvPr id="1623" name="Text Box 98" hidden="1">
          <a:extLst>
            <a:ext uri="{FF2B5EF4-FFF2-40B4-BE49-F238E27FC236}">
              <a16:creationId xmlns:a16="http://schemas.microsoft.com/office/drawing/2014/main" id="{90EDF86A-7BC6-47EF-9325-97CD66F8D01B}"/>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240661</xdr:rowOff>
    </xdr:to>
    <xdr:sp macro="" textlink="">
      <xdr:nvSpPr>
        <xdr:cNvPr id="1624" name="Text Box 97" hidden="1">
          <a:extLst>
            <a:ext uri="{FF2B5EF4-FFF2-40B4-BE49-F238E27FC236}">
              <a16:creationId xmlns:a16="http://schemas.microsoft.com/office/drawing/2014/main" id="{D7FEF842-D660-4270-A756-0B5804630491}"/>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145117</xdr:rowOff>
    </xdr:from>
    <xdr:to>
      <xdr:col>34</xdr:col>
      <xdr:colOff>647700</xdr:colOff>
      <xdr:row>45</xdr:row>
      <xdr:rowOff>145116</xdr:rowOff>
    </xdr:to>
    <xdr:sp macro="" textlink="">
      <xdr:nvSpPr>
        <xdr:cNvPr id="1625" name="Text Box 96" hidden="1">
          <a:extLst>
            <a:ext uri="{FF2B5EF4-FFF2-40B4-BE49-F238E27FC236}">
              <a16:creationId xmlns:a16="http://schemas.microsoft.com/office/drawing/2014/main" id="{5D56EE8F-1283-43FB-A787-05F0EDC84B5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10430</xdr:rowOff>
    </xdr:to>
    <xdr:sp macro="" textlink="">
      <xdr:nvSpPr>
        <xdr:cNvPr id="1626" name="Text Box 95" hidden="1">
          <a:extLst>
            <a:ext uri="{FF2B5EF4-FFF2-40B4-BE49-F238E27FC236}">
              <a16:creationId xmlns:a16="http://schemas.microsoft.com/office/drawing/2014/main" id="{4A6F1E17-8D9C-4DCE-B4EF-B501F7FF213C}"/>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45128</xdr:rowOff>
    </xdr:to>
    <xdr:sp macro="" textlink="">
      <xdr:nvSpPr>
        <xdr:cNvPr id="1627" name="Text Box 94" hidden="1">
          <a:extLst>
            <a:ext uri="{FF2B5EF4-FFF2-40B4-BE49-F238E27FC236}">
              <a16:creationId xmlns:a16="http://schemas.microsoft.com/office/drawing/2014/main" id="{DEC36B18-14AC-447C-8E68-040830375288}"/>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240661</xdr:rowOff>
    </xdr:to>
    <xdr:sp macro="" textlink="">
      <xdr:nvSpPr>
        <xdr:cNvPr id="1628" name="Text Box 93" hidden="1">
          <a:extLst>
            <a:ext uri="{FF2B5EF4-FFF2-40B4-BE49-F238E27FC236}">
              <a16:creationId xmlns:a16="http://schemas.microsoft.com/office/drawing/2014/main" id="{BFC8A185-AF80-4A28-853C-BDF805FACFCD}"/>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104402</xdr:rowOff>
    </xdr:to>
    <xdr:sp macro="" textlink="">
      <xdr:nvSpPr>
        <xdr:cNvPr id="1629" name="Text Box 92" hidden="1">
          <a:extLst>
            <a:ext uri="{FF2B5EF4-FFF2-40B4-BE49-F238E27FC236}">
              <a16:creationId xmlns:a16="http://schemas.microsoft.com/office/drawing/2014/main" id="{53F6AE31-E812-4146-97B2-F7004D34DBCC}"/>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666750</xdr:colOff>
      <xdr:row>49</xdr:row>
      <xdr:rowOff>104401</xdr:rowOff>
    </xdr:to>
    <xdr:sp macro="" textlink="">
      <xdr:nvSpPr>
        <xdr:cNvPr id="1630" name="Text Box 91" hidden="1">
          <a:extLst>
            <a:ext uri="{FF2B5EF4-FFF2-40B4-BE49-F238E27FC236}">
              <a16:creationId xmlns:a16="http://schemas.microsoft.com/office/drawing/2014/main" id="{D1B8A050-CD85-44D4-A931-2AEB6B75335D}"/>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666750</xdr:colOff>
      <xdr:row>155</xdr:row>
      <xdr:rowOff>45915</xdr:rowOff>
    </xdr:to>
    <xdr:sp macro="" textlink="">
      <xdr:nvSpPr>
        <xdr:cNvPr id="1631" name="Text Box 90" hidden="1">
          <a:extLst>
            <a:ext uri="{FF2B5EF4-FFF2-40B4-BE49-F238E27FC236}">
              <a16:creationId xmlns:a16="http://schemas.microsoft.com/office/drawing/2014/main" id="{4A019256-7A04-474F-AF86-C8B8A25A27A8}"/>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104402</xdr:rowOff>
    </xdr:to>
    <xdr:sp macro="" textlink="">
      <xdr:nvSpPr>
        <xdr:cNvPr id="1632" name="Text Box 89" hidden="1">
          <a:extLst>
            <a:ext uri="{FF2B5EF4-FFF2-40B4-BE49-F238E27FC236}">
              <a16:creationId xmlns:a16="http://schemas.microsoft.com/office/drawing/2014/main" id="{29940D28-BBDD-441B-858F-E84BDC3FE887}"/>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666750</xdr:colOff>
      <xdr:row>49</xdr:row>
      <xdr:rowOff>104401</xdr:rowOff>
    </xdr:to>
    <xdr:sp macro="" textlink="">
      <xdr:nvSpPr>
        <xdr:cNvPr id="1633" name="Text Box 88" hidden="1">
          <a:extLst>
            <a:ext uri="{FF2B5EF4-FFF2-40B4-BE49-F238E27FC236}">
              <a16:creationId xmlns:a16="http://schemas.microsoft.com/office/drawing/2014/main" id="{7AA368F4-830D-4124-9B93-73676038DF5E}"/>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666750</xdr:colOff>
      <xdr:row>155</xdr:row>
      <xdr:rowOff>45915</xdr:rowOff>
    </xdr:to>
    <xdr:sp macro="" textlink="">
      <xdr:nvSpPr>
        <xdr:cNvPr id="1634" name="Text Box 87" hidden="1">
          <a:extLst>
            <a:ext uri="{FF2B5EF4-FFF2-40B4-BE49-F238E27FC236}">
              <a16:creationId xmlns:a16="http://schemas.microsoft.com/office/drawing/2014/main" id="{DF6A8C21-4269-46F9-AE92-5AB8776CC5FB}"/>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47252</xdr:rowOff>
    </xdr:to>
    <xdr:sp macro="" textlink="">
      <xdr:nvSpPr>
        <xdr:cNvPr id="1635" name="Text Box 86" hidden="1">
          <a:extLst>
            <a:ext uri="{FF2B5EF4-FFF2-40B4-BE49-F238E27FC236}">
              <a16:creationId xmlns:a16="http://schemas.microsoft.com/office/drawing/2014/main" id="{65111F3B-9036-4AAD-9006-160A2794FF13}"/>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47252</xdr:rowOff>
    </xdr:from>
    <xdr:to>
      <xdr:col>32</xdr:col>
      <xdr:colOff>57150</xdr:colOff>
      <xdr:row>49</xdr:row>
      <xdr:rowOff>66301</xdr:rowOff>
    </xdr:to>
    <xdr:sp macro="" textlink="">
      <xdr:nvSpPr>
        <xdr:cNvPr id="1636" name="Text Box 85" hidden="1">
          <a:extLst>
            <a:ext uri="{FF2B5EF4-FFF2-40B4-BE49-F238E27FC236}">
              <a16:creationId xmlns:a16="http://schemas.microsoft.com/office/drawing/2014/main" id="{6F298A89-02F8-4FC4-B9FA-0D249B181138}"/>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57897</xdr:rowOff>
    </xdr:to>
    <xdr:sp macro="" textlink="">
      <xdr:nvSpPr>
        <xdr:cNvPr id="1637" name="Text Box 84" hidden="1">
          <a:extLst>
            <a:ext uri="{FF2B5EF4-FFF2-40B4-BE49-F238E27FC236}">
              <a16:creationId xmlns:a16="http://schemas.microsoft.com/office/drawing/2014/main" id="{72FA4F64-442B-4682-B3FA-217D92DF1441}"/>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38" name="Text Box 83" hidden="1">
          <a:extLst>
            <a:ext uri="{FF2B5EF4-FFF2-40B4-BE49-F238E27FC236}">
              <a16:creationId xmlns:a16="http://schemas.microsoft.com/office/drawing/2014/main" id="{E3D8464A-379A-4945-9DF1-5A4743772023}"/>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115047</xdr:rowOff>
    </xdr:to>
    <xdr:sp macro="" textlink="">
      <xdr:nvSpPr>
        <xdr:cNvPr id="1639" name="Text Box 164" hidden="1">
          <a:extLst>
            <a:ext uri="{FF2B5EF4-FFF2-40B4-BE49-F238E27FC236}">
              <a16:creationId xmlns:a16="http://schemas.microsoft.com/office/drawing/2014/main" id="{6D98C8F1-2F38-4B3F-B113-A9AF9F20F38A}"/>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10430</xdr:rowOff>
    </xdr:to>
    <xdr:sp macro="" textlink="">
      <xdr:nvSpPr>
        <xdr:cNvPr id="1640" name="Text Box 163" hidden="1">
          <a:extLst>
            <a:ext uri="{FF2B5EF4-FFF2-40B4-BE49-F238E27FC236}">
              <a16:creationId xmlns:a16="http://schemas.microsoft.com/office/drawing/2014/main" id="{F39C55FD-CAAE-442F-89B6-1284880BB495}"/>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64238</xdr:rowOff>
    </xdr:to>
    <xdr:sp macro="" textlink="">
      <xdr:nvSpPr>
        <xdr:cNvPr id="1641" name="Text Box 162" hidden="1">
          <a:extLst>
            <a:ext uri="{FF2B5EF4-FFF2-40B4-BE49-F238E27FC236}">
              <a16:creationId xmlns:a16="http://schemas.microsoft.com/office/drawing/2014/main" id="{DD5DCA13-696C-43EB-98D8-69C88D87BFC2}"/>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642" name="Text Box 161" hidden="1">
          <a:extLst>
            <a:ext uri="{FF2B5EF4-FFF2-40B4-BE49-F238E27FC236}">
              <a16:creationId xmlns:a16="http://schemas.microsoft.com/office/drawing/2014/main" id="{9C907E74-8A95-44B1-A9B9-8059D4AA56D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643" name="Text Box 160" hidden="1">
          <a:extLst>
            <a:ext uri="{FF2B5EF4-FFF2-40B4-BE49-F238E27FC236}">
              <a16:creationId xmlns:a16="http://schemas.microsoft.com/office/drawing/2014/main" id="{3842F485-1842-468F-997F-942C7DD7192F}"/>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44" name="Text Box 159" hidden="1">
          <a:extLst>
            <a:ext uri="{FF2B5EF4-FFF2-40B4-BE49-F238E27FC236}">
              <a16:creationId xmlns:a16="http://schemas.microsoft.com/office/drawing/2014/main" id="{45AE4E28-41AE-4DFF-BE82-4C372912E1A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823A7F1-A8AD-4C72-B236-5E898FD35F6D}"/>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5B0E5BF-BB8B-4D1F-9D0C-2122C3DD951F}"/>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50613</xdr:rowOff>
    </xdr:to>
    <xdr:sp macro="" textlink="">
      <xdr:nvSpPr>
        <xdr:cNvPr id="1647" name="Text Box 156" hidden="1">
          <a:extLst>
            <a:ext uri="{FF2B5EF4-FFF2-40B4-BE49-F238E27FC236}">
              <a16:creationId xmlns:a16="http://schemas.microsoft.com/office/drawing/2014/main" id="{B062562D-43A5-4A68-B273-A26A84B640E8}"/>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48" name="Text Box 155" hidden="1">
          <a:extLst>
            <a:ext uri="{FF2B5EF4-FFF2-40B4-BE49-F238E27FC236}">
              <a16:creationId xmlns:a16="http://schemas.microsoft.com/office/drawing/2014/main" id="{45109262-CE60-4D4E-B2C5-2D4FBDF18E94}"/>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244CE1FB-0259-4D7F-A8FF-708FF0614299}"/>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122115</xdr:rowOff>
    </xdr:to>
    <xdr:sp macro="" textlink="">
      <xdr:nvSpPr>
        <xdr:cNvPr id="1650" name="Text Box 153" hidden="1">
          <a:extLst>
            <a:ext uri="{FF2B5EF4-FFF2-40B4-BE49-F238E27FC236}">
              <a16:creationId xmlns:a16="http://schemas.microsoft.com/office/drawing/2014/main" id="{32A9BD59-7821-45B6-BA12-15986FA6A9EA}"/>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51" name="Text Box 152" hidden="1">
          <a:extLst>
            <a:ext uri="{FF2B5EF4-FFF2-40B4-BE49-F238E27FC236}">
              <a16:creationId xmlns:a16="http://schemas.microsoft.com/office/drawing/2014/main" id="{182B93F0-49EC-48CC-9713-95126A2270B7}"/>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52" name="Text Box 151" hidden="1">
          <a:extLst>
            <a:ext uri="{FF2B5EF4-FFF2-40B4-BE49-F238E27FC236}">
              <a16:creationId xmlns:a16="http://schemas.microsoft.com/office/drawing/2014/main" id="{146197A6-9C0E-4D0F-A297-EFA0EC04DF49}"/>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303C61C1-0E16-4E76-8D94-3178573B282E}"/>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33D7FBE7-5E1C-4EA5-AA09-28F99FDD81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2E94F6F3-E74B-4B0D-BDDE-8552F2DE3447}"/>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AE5A8FB-E3DB-4B71-81F1-E9C040FD49FF}"/>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26894</xdr:rowOff>
    </xdr:to>
    <xdr:sp macro="" textlink="">
      <xdr:nvSpPr>
        <xdr:cNvPr id="1657" name="Text Box 146" hidden="1">
          <a:extLst>
            <a:ext uri="{FF2B5EF4-FFF2-40B4-BE49-F238E27FC236}">
              <a16:creationId xmlns:a16="http://schemas.microsoft.com/office/drawing/2014/main" id="{03763893-287C-4F16-BA8B-DD38B6DA8B37}"/>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40</xdr:row>
      <xdr:rowOff>123452</xdr:rowOff>
    </xdr:to>
    <xdr:sp macro="" textlink="">
      <xdr:nvSpPr>
        <xdr:cNvPr id="1658" name="Text Box 145" hidden="1">
          <a:extLst>
            <a:ext uri="{FF2B5EF4-FFF2-40B4-BE49-F238E27FC236}">
              <a16:creationId xmlns:a16="http://schemas.microsoft.com/office/drawing/2014/main" id="{4C0ECB26-7CFF-4D99-8159-E3E33D017A1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647700</xdr:colOff>
      <xdr:row>49</xdr:row>
      <xdr:rowOff>104401</xdr:rowOff>
    </xdr:to>
    <xdr:sp macro="" textlink="">
      <xdr:nvSpPr>
        <xdr:cNvPr id="1659" name="Text Box 144" hidden="1">
          <a:extLst>
            <a:ext uri="{FF2B5EF4-FFF2-40B4-BE49-F238E27FC236}">
              <a16:creationId xmlns:a16="http://schemas.microsoft.com/office/drawing/2014/main" id="{A5678437-D952-43B8-ABD8-F4C8B828113C}"/>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647700</xdr:colOff>
      <xdr:row>152</xdr:row>
      <xdr:rowOff>153305</xdr:rowOff>
    </xdr:to>
    <xdr:sp macro="" textlink="">
      <xdr:nvSpPr>
        <xdr:cNvPr id="1660" name="Text Box 143" hidden="1">
          <a:extLst>
            <a:ext uri="{FF2B5EF4-FFF2-40B4-BE49-F238E27FC236}">
              <a16:creationId xmlns:a16="http://schemas.microsoft.com/office/drawing/2014/main" id="{435463C5-4314-4154-B02B-CD663219C707}"/>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661" name="Text Box 142" hidden="1">
          <a:extLst>
            <a:ext uri="{FF2B5EF4-FFF2-40B4-BE49-F238E27FC236}">
              <a16:creationId xmlns:a16="http://schemas.microsoft.com/office/drawing/2014/main" id="{010C789E-E7DA-4E9A-98C4-F1FCC8EE0356}"/>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647700</xdr:colOff>
      <xdr:row>49</xdr:row>
      <xdr:rowOff>47251</xdr:rowOff>
    </xdr:to>
    <xdr:sp macro="" textlink="">
      <xdr:nvSpPr>
        <xdr:cNvPr id="1662" name="Text Box 141" hidden="1">
          <a:extLst>
            <a:ext uri="{FF2B5EF4-FFF2-40B4-BE49-F238E27FC236}">
              <a16:creationId xmlns:a16="http://schemas.microsoft.com/office/drawing/2014/main" id="{1530B70E-1CBE-4628-B971-7C0E79B8FFAF}"/>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647700</xdr:colOff>
      <xdr:row>152</xdr:row>
      <xdr:rowOff>153305</xdr:rowOff>
    </xdr:to>
    <xdr:sp macro="" textlink="">
      <xdr:nvSpPr>
        <xdr:cNvPr id="1663" name="Text Box 140" hidden="1">
          <a:extLst>
            <a:ext uri="{FF2B5EF4-FFF2-40B4-BE49-F238E27FC236}">
              <a16:creationId xmlns:a16="http://schemas.microsoft.com/office/drawing/2014/main" id="{A82D15EA-1EB9-4300-A5A4-4AED7403B0C7}"/>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240661</xdr:rowOff>
    </xdr:to>
    <xdr:sp macro="" textlink="">
      <xdr:nvSpPr>
        <xdr:cNvPr id="1664" name="Text Box 139" hidden="1">
          <a:extLst>
            <a:ext uri="{FF2B5EF4-FFF2-40B4-BE49-F238E27FC236}">
              <a16:creationId xmlns:a16="http://schemas.microsoft.com/office/drawing/2014/main" id="{E4D051C0-5C1E-4440-AFCC-1111054A2310}"/>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240661</xdr:rowOff>
    </xdr:to>
    <xdr:sp macro="" textlink="">
      <xdr:nvSpPr>
        <xdr:cNvPr id="1665" name="Text Box 138" hidden="1">
          <a:extLst>
            <a:ext uri="{FF2B5EF4-FFF2-40B4-BE49-F238E27FC236}">
              <a16:creationId xmlns:a16="http://schemas.microsoft.com/office/drawing/2014/main" id="{C45C2F5D-1F3A-400A-99E7-2AB4BD2B79EA}"/>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145117</xdr:rowOff>
    </xdr:from>
    <xdr:to>
      <xdr:col>34</xdr:col>
      <xdr:colOff>647700</xdr:colOff>
      <xdr:row>45</xdr:row>
      <xdr:rowOff>145116</xdr:rowOff>
    </xdr:to>
    <xdr:sp macro="" textlink="">
      <xdr:nvSpPr>
        <xdr:cNvPr id="1666" name="Text Box 137" hidden="1">
          <a:extLst>
            <a:ext uri="{FF2B5EF4-FFF2-40B4-BE49-F238E27FC236}">
              <a16:creationId xmlns:a16="http://schemas.microsoft.com/office/drawing/2014/main" id="{488C1805-61CD-407B-9D65-738C7EA4164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10430</xdr:rowOff>
    </xdr:to>
    <xdr:sp macro="" textlink="">
      <xdr:nvSpPr>
        <xdr:cNvPr id="1667" name="Text Box 136" hidden="1">
          <a:extLst>
            <a:ext uri="{FF2B5EF4-FFF2-40B4-BE49-F238E27FC236}">
              <a16:creationId xmlns:a16="http://schemas.microsoft.com/office/drawing/2014/main" id="{43429DB6-88C0-4B86-8ACB-5A555BE4A665}"/>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45128</xdr:rowOff>
    </xdr:to>
    <xdr:sp macro="" textlink="">
      <xdr:nvSpPr>
        <xdr:cNvPr id="1668" name="Text Box 135" hidden="1">
          <a:extLst>
            <a:ext uri="{FF2B5EF4-FFF2-40B4-BE49-F238E27FC236}">
              <a16:creationId xmlns:a16="http://schemas.microsoft.com/office/drawing/2014/main" id="{2686E732-8FF1-4DD6-BE6D-7C834BF63254}"/>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240661</xdr:rowOff>
    </xdr:to>
    <xdr:sp macro="" textlink="">
      <xdr:nvSpPr>
        <xdr:cNvPr id="1669" name="Text Box 134" hidden="1">
          <a:extLst>
            <a:ext uri="{FF2B5EF4-FFF2-40B4-BE49-F238E27FC236}">
              <a16:creationId xmlns:a16="http://schemas.microsoft.com/office/drawing/2014/main" id="{3A785424-DA9B-4BC5-A32A-FEBEE4B938DF}"/>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104402</xdr:rowOff>
    </xdr:to>
    <xdr:sp macro="" textlink="">
      <xdr:nvSpPr>
        <xdr:cNvPr id="1670" name="Text Box 133" hidden="1">
          <a:extLst>
            <a:ext uri="{FF2B5EF4-FFF2-40B4-BE49-F238E27FC236}">
              <a16:creationId xmlns:a16="http://schemas.microsoft.com/office/drawing/2014/main" id="{000A8C12-329C-4411-A184-8AF9B3A6CED2}"/>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666750</xdr:colOff>
      <xdr:row>49</xdr:row>
      <xdr:rowOff>104401</xdr:rowOff>
    </xdr:to>
    <xdr:sp macro="" textlink="">
      <xdr:nvSpPr>
        <xdr:cNvPr id="1671" name="Text Box 132" hidden="1">
          <a:extLst>
            <a:ext uri="{FF2B5EF4-FFF2-40B4-BE49-F238E27FC236}">
              <a16:creationId xmlns:a16="http://schemas.microsoft.com/office/drawing/2014/main" id="{44369CA9-EB48-4ABA-8DFF-D87948293618}"/>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666750</xdr:colOff>
      <xdr:row>155</xdr:row>
      <xdr:rowOff>45915</xdr:rowOff>
    </xdr:to>
    <xdr:sp macro="" textlink="">
      <xdr:nvSpPr>
        <xdr:cNvPr id="1672" name="Text Box 131" hidden="1">
          <a:extLst>
            <a:ext uri="{FF2B5EF4-FFF2-40B4-BE49-F238E27FC236}">
              <a16:creationId xmlns:a16="http://schemas.microsoft.com/office/drawing/2014/main" id="{E70BCDB9-B33B-4E5A-88CF-FE26EEDE398F}"/>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104402</xdr:rowOff>
    </xdr:to>
    <xdr:sp macro="" textlink="">
      <xdr:nvSpPr>
        <xdr:cNvPr id="1673" name="Text Box 130" hidden="1">
          <a:extLst>
            <a:ext uri="{FF2B5EF4-FFF2-40B4-BE49-F238E27FC236}">
              <a16:creationId xmlns:a16="http://schemas.microsoft.com/office/drawing/2014/main" id="{4DE9E247-AC9B-4F1F-B041-92D07FA64F2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666750</xdr:colOff>
      <xdr:row>49</xdr:row>
      <xdr:rowOff>104401</xdr:rowOff>
    </xdr:to>
    <xdr:sp macro="" textlink="">
      <xdr:nvSpPr>
        <xdr:cNvPr id="1674" name="Text Box 129" hidden="1">
          <a:extLst>
            <a:ext uri="{FF2B5EF4-FFF2-40B4-BE49-F238E27FC236}">
              <a16:creationId xmlns:a16="http://schemas.microsoft.com/office/drawing/2014/main" id="{FC767587-43B8-410E-B9E5-C780E985BF3C}"/>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666750</xdr:colOff>
      <xdr:row>155</xdr:row>
      <xdr:rowOff>45915</xdr:rowOff>
    </xdr:to>
    <xdr:sp macro="" textlink="">
      <xdr:nvSpPr>
        <xdr:cNvPr id="1675" name="Text Box 128" hidden="1">
          <a:extLst>
            <a:ext uri="{FF2B5EF4-FFF2-40B4-BE49-F238E27FC236}">
              <a16:creationId xmlns:a16="http://schemas.microsoft.com/office/drawing/2014/main" id="{ADDA282E-01B4-4F4B-A907-CFE8C9A55BE2}"/>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47252</xdr:rowOff>
    </xdr:to>
    <xdr:sp macro="" textlink="">
      <xdr:nvSpPr>
        <xdr:cNvPr id="1676" name="Text Box 127" hidden="1">
          <a:extLst>
            <a:ext uri="{FF2B5EF4-FFF2-40B4-BE49-F238E27FC236}">
              <a16:creationId xmlns:a16="http://schemas.microsoft.com/office/drawing/2014/main" id="{9F486C02-8741-4468-90FE-AF312F393ED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47252</xdr:rowOff>
    </xdr:from>
    <xdr:to>
      <xdr:col>32</xdr:col>
      <xdr:colOff>57150</xdr:colOff>
      <xdr:row>49</xdr:row>
      <xdr:rowOff>66301</xdr:rowOff>
    </xdr:to>
    <xdr:sp macro="" textlink="">
      <xdr:nvSpPr>
        <xdr:cNvPr id="1677" name="Text Box 126" hidden="1">
          <a:extLst>
            <a:ext uri="{FF2B5EF4-FFF2-40B4-BE49-F238E27FC236}">
              <a16:creationId xmlns:a16="http://schemas.microsoft.com/office/drawing/2014/main" id="{5A559D10-B2F2-4D88-8766-02424166F2DD}"/>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57897</xdr:rowOff>
    </xdr:to>
    <xdr:sp macro="" textlink="">
      <xdr:nvSpPr>
        <xdr:cNvPr id="1678" name="Text Box 125" hidden="1">
          <a:extLst>
            <a:ext uri="{FF2B5EF4-FFF2-40B4-BE49-F238E27FC236}">
              <a16:creationId xmlns:a16="http://schemas.microsoft.com/office/drawing/2014/main" id="{9521FBD6-0362-4F07-A300-D2DCAFC64684}"/>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79" name="Text Box 124" hidden="1">
          <a:extLst>
            <a:ext uri="{FF2B5EF4-FFF2-40B4-BE49-F238E27FC236}">
              <a16:creationId xmlns:a16="http://schemas.microsoft.com/office/drawing/2014/main" id="{734B4EB4-D409-4AF6-8AF3-1A99586553AB}"/>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680" name="Text Box 250" hidden="1">
          <a:extLst>
            <a:ext uri="{FF2B5EF4-FFF2-40B4-BE49-F238E27FC236}">
              <a16:creationId xmlns:a16="http://schemas.microsoft.com/office/drawing/2014/main" id="{DAF739EC-7A68-4A69-8964-7B0742096AC9}"/>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10430</xdr:rowOff>
    </xdr:to>
    <xdr:sp macro="" textlink="">
      <xdr:nvSpPr>
        <xdr:cNvPr id="1681" name="Text Box 249" hidden="1">
          <a:extLst>
            <a:ext uri="{FF2B5EF4-FFF2-40B4-BE49-F238E27FC236}">
              <a16:creationId xmlns:a16="http://schemas.microsoft.com/office/drawing/2014/main" id="{F1EBCD08-5093-4FE1-884C-9800D4427537}"/>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345515</xdr:rowOff>
    </xdr:from>
    <xdr:to>
      <xdr:col>9</xdr:col>
      <xdr:colOff>628650</xdr:colOff>
      <xdr:row>80</xdr:row>
      <xdr:rowOff>64238</xdr:rowOff>
    </xdr:to>
    <xdr:sp macro="" textlink="">
      <xdr:nvSpPr>
        <xdr:cNvPr id="1682" name="Text Box 248" hidden="1">
          <a:extLst>
            <a:ext uri="{FF2B5EF4-FFF2-40B4-BE49-F238E27FC236}">
              <a16:creationId xmlns:a16="http://schemas.microsoft.com/office/drawing/2014/main" id="{875B6EE4-7F4B-4578-8096-00752312AA1F}"/>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683" name="Text Box 247" hidden="1">
          <a:extLst>
            <a:ext uri="{FF2B5EF4-FFF2-40B4-BE49-F238E27FC236}">
              <a16:creationId xmlns:a16="http://schemas.microsoft.com/office/drawing/2014/main" id="{B81F1031-E7A3-45D0-A0DF-849817259F42}"/>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684" name="Text Box 246" hidden="1">
          <a:extLst>
            <a:ext uri="{FF2B5EF4-FFF2-40B4-BE49-F238E27FC236}">
              <a16:creationId xmlns:a16="http://schemas.microsoft.com/office/drawing/2014/main" id="{5A99B925-AA97-4357-BB40-F8B229A50ABA}"/>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85" name="Text Box 245" hidden="1">
          <a:extLst>
            <a:ext uri="{FF2B5EF4-FFF2-40B4-BE49-F238E27FC236}">
              <a16:creationId xmlns:a16="http://schemas.microsoft.com/office/drawing/2014/main" id="{5198621E-9675-4B11-B5B8-7150B6E33630}"/>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566BDB8F-8BFA-4B42-AB54-14B7CC746539}"/>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DEE31273-D4C9-4AEC-BEDD-2A376CB67876}"/>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48932</xdr:rowOff>
    </xdr:to>
    <xdr:sp macro="" textlink="">
      <xdr:nvSpPr>
        <xdr:cNvPr id="1688" name="Text Box 242" hidden="1">
          <a:extLst>
            <a:ext uri="{FF2B5EF4-FFF2-40B4-BE49-F238E27FC236}">
              <a16:creationId xmlns:a16="http://schemas.microsoft.com/office/drawing/2014/main" id="{4E503ED1-C28A-4153-B389-1989EA739623}"/>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89" name="Text Box 241" hidden="1">
          <a:extLst>
            <a:ext uri="{FF2B5EF4-FFF2-40B4-BE49-F238E27FC236}">
              <a16:creationId xmlns:a16="http://schemas.microsoft.com/office/drawing/2014/main" id="{51E69F1A-55AD-4D2D-8A72-CC86D5A60C0F}"/>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159654</xdr:rowOff>
    </xdr:to>
    <xdr:sp macro="" textlink="">
      <xdr:nvSpPr>
        <xdr:cNvPr id="1690" name="Text Box 240" hidden="1">
          <a:extLst>
            <a:ext uri="{FF2B5EF4-FFF2-40B4-BE49-F238E27FC236}">
              <a16:creationId xmlns:a16="http://schemas.microsoft.com/office/drawing/2014/main" id="{3F0907C2-26BD-4B9B-B9B8-4C31C6233B25}"/>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122115</xdr:rowOff>
    </xdr:to>
    <xdr:sp macro="" textlink="">
      <xdr:nvSpPr>
        <xdr:cNvPr id="1691" name="Text Box 239" hidden="1">
          <a:extLst>
            <a:ext uri="{FF2B5EF4-FFF2-40B4-BE49-F238E27FC236}">
              <a16:creationId xmlns:a16="http://schemas.microsoft.com/office/drawing/2014/main" id="{5B1019BC-3D9C-44EB-80D3-C9ECB3B26ACC}"/>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92" name="Text Box 238" hidden="1">
          <a:extLst>
            <a:ext uri="{FF2B5EF4-FFF2-40B4-BE49-F238E27FC236}">
              <a16:creationId xmlns:a16="http://schemas.microsoft.com/office/drawing/2014/main" id="{C92A2C61-3898-4FDE-8C89-37C0F60E8538}"/>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93" name="Text Box 237" hidden="1">
          <a:extLst>
            <a:ext uri="{FF2B5EF4-FFF2-40B4-BE49-F238E27FC236}">
              <a16:creationId xmlns:a16="http://schemas.microsoft.com/office/drawing/2014/main" id="{10AC5947-405A-44D8-A473-DB9A7319EEBB}"/>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D73229E4-D1A6-4A43-928B-8BB1D179BC98}"/>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EADDADAF-4DEC-4898-AC55-CFB5FC48E962}"/>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75E4955B-760A-4293-80E2-8B4060FE78E8}"/>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DBED3856-BA87-4E04-9A5D-EE12B59828B1}"/>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26894</xdr:rowOff>
    </xdr:to>
    <xdr:sp macro="" textlink="">
      <xdr:nvSpPr>
        <xdr:cNvPr id="1698" name="Text Box 232" hidden="1">
          <a:extLst>
            <a:ext uri="{FF2B5EF4-FFF2-40B4-BE49-F238E27FC236}">
              <a16:creationId xmlns:a16="http://schemas.microsoft.com/office/drawing/2014/main" id="{DAE53ED2-4D90-4632-A6C6-6E5AAD110F6B}"/>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647700</xdr:colOff>
      <xdr:row>40</xdr:row>
      <xdr:rowOff>123452</xdr:rowOff>
    </xdr:to>
    <xdr:sp macro="" textlink="">
      <xdr:nvSpPr>
        <xdr:cNvPr id="1699" name="Text Box 231" hidden="1">
          <a:extLst>
            <a:ext uri="{FF2B5EF4-FFF2-40B4-BE49-F238E27FC236}">
              <a16:creationId xmlns:a16="http://schemas.microsoft.com/office/drawing/2014/main" id="{4AB06FB2-8E69-4AE9-BA93-FB2725EA4707}"/>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647700</xdr:colOff>
      <xdr:row>49</xdr:row>
      <xdr:rowOff>104401</xdr:rowOff>
    </xdr:to>
    <xdr:sp macro="" textlink="">
      <xdr:nvSpPr>
        <xdr:cNvPr id="1700" name="Text Box 230" hidden="1">
          <a:extLst>
            <a:ext uri="{FF2B5EF4-FFF2-40B4-BE49-F238E27FC236}">
              <a16:creationId xmlns:a16="http://schemas.microsoft.com/office/drawing/2014/main" id="{781D5800-C215-40C6-B166-6233314955EA}"/>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647700</xdr:colOff>
      <xdr:row>152</xdr:row>
      <xdr:rowOff>159655</xdr:rowOff>
    </xdr:to>
    <xdr:sp macro="" textlink="">
      <xdr:nvSpPr>
        <xdr:cNvPr id="1701" name="Text Box 229" hidden="1">
          <a:extLst>
            <a:ext uri="{FF2B5EF4-FFF2-40B4-BE49-F238E27FC236}">
              <a16:creationId xmlns:a16="http://schemas.microsoft.com/office/drawing/2014/main" id="{37532EB9-5CAD-4161-ADCC-A02D9F37C019}"/>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647700</xdr:colOff>
      <xdr:row>40</xdr:row>
      <xdr:rowOff>85352</xdr:rowOff>
    </xdr:to>
    <xdr:sp macro="" textlink="">
      <xdr:nvSpPr>
        <xdr:cNvPr id="1702" name="Text Box 228" hidden="1">
          <a:extLst>
            <a:ext uri="{FF2B5EF4-FFF2-40B4-BE49-F238E27FC236}">
              <a16:creationId xmlns:a16="http://schemas.microsoft.com/office/drawing/2014/main" id="{770293E3-4555-4774-A1C2-41C105C5B32A}"/>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647700</xdr:colOff>
      <xdr:row>49</xdr:row>
      <xdr:rowOff>59951</xdr:rowOff>
    </xdr:to>
    <xdr:sp macro="" textlink="">
      <xdr:nvSpPr>
        <xdr:cNvPr id="1703" name="Text Box 227" hidden="1">
          <a:extLst>
            <a:ext uri="{FF2B5EF4-FFF2-40B4-BE49-F238E27FC236}">
              <a16:creationId xmlns:a16="http://schemas.microsoft.com/office/drawing/2014/main" id="{69078473-6FAB-4594-B806-A2B0EDBD7CBF}"/>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647700</xdr:colOff>
      <xdr:row>152</xdr:row>
      <xdr:rowOff>159655</xdr:rowOff>
    </xdr:to>
    <xdr:sp macro="" textlink="">
      <xdr:nvSpPr>
        <xdr:cNvPr id="1704" name="Text Box 226" hidden="1">
          <a:extLst>
            <a:ext uri="{FF2B5EF4-FFF2-40B4-BE49-F238E27FC236}">
              <a16:creationId xmlns:a16="http://schemas.microsoft.com/office/drawing/2014/main" id="{7F4D1599-2646-48A8-BBAA-36E5C5E0BE8C}"/>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240661</xdr:rowOff>
    </xdr:to>
    <xdr:sp macro="" textlink="">
      <xdr:nvSpPr>
        <xdr:cNvPr id="1705" name="Text Box 225" hidden="1">
          <a:extLst>
            <a:ext uri="{FF2B5EF4-FFF2-40B4-BE49-F238E27FC236}">
              <a16:creationId xmlns:a16="http://schemas.microsoft.com/office/drawing/2014/main" id="{73FA3859-8EFD-490F-809C-F77C613D70A0}"/>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240661</xdr:rowOff>
    </xdr:to>
    <xdr:sp macro="" textlink="">
      <xdr:nvSpPr>
        <xdr:cNvPr id="1706" name="Text Box 224" hidden="1">
          <a:extLst>
            <a:ext uri="{FF2B5EF4-FFF2-40B4-BE49-F238E27FC236}">
              <a16:creationId xmlns:a16="http://schemas.microsoft.com/office/drawing/2014/main" id="{F7DD3031-C0B4-4F19-99FE-4B2ABFD7D895}"/>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25</xdr:row>
      <xdr:rowOff>145117</xdr:rowOff>
    </xdr:from>
    <xdr:to>
      <xdr:col>34</xdr:col>
      <xdr:colOff>647700</xdr:colOff>
      <xdr:row>45</xdr:row>
      <xdr:rowOff>145116</xdr:rowOff>
    </xdr:to>
    <xdr:sp macro="" textlink="">
      <xdr:nvSpPr>
        <xdr:cNvPr id="1707" name="Text Box 223" hidden="1">
          <a:extLst>
            <a:ext uri="{FF2B5EF4-FFF2-40B4-BE49-F238E27FC236}">
              <a16:creationId xmlns:a16="http://schemas.microsoft.com/office/drawing/2014/main" id="{2DC0B7D3-3830-48A2-B1D8-415E6E64CA6B}"/>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80</xdr:row>
      <xdr:rowOff>10430</xdr:rowOff>
    </xdr:to>
    <xdr:sp macro="" textlink="">
      <xdr:nvSpPr>
        <xdr:cNvPr id="1708" name="Text Box 222" hidden="1">
          <a:extLst>
            <a:ext uri="{FF2B5EF4-FFF2-40B4-BE49-F238E27FC236}">
              <a16:creationId xmlns:a16="http://schemas.microsoft.com/office/drawing/2014/main" id="{50B66668-A05A-44B8-AAC2-5AE9453FEB56}"/>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45128</xdr:rowOff>
    </xdr:to>
    <xdr:sp macro="" textlink="">
      <xdr:nvSpPr>
        <xdr:cNvPr id="1709" name="Text Box 221" hidden="1">
          <a:extLst>
            <a:ext uri="{FF2B5EF4-FFF2-40B4-BE49-F238E27FC236}">
              <a16:creationId xmlns:a16="http://schemas.microsoft.com/office/drawing/2014/main" id="{AA18CD75-427C-478F-9D40-EC09F6835AF0}"/>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240661</xdr:rowOff>
    </xdr:to>
    <xdr:sp macro="" textlink="">
      <xdr:nvSpPr>
        <xdr:cNvPr id="1710" name="Text Box 220" hidden="1">
          <a:extLst>
            <a:ext uri="{FF2B5EF4-FFF2-40B4-BE49-F238E27FC236}">
              <a16:creationId xmlns:a16="http://schemas.microsoft.com/office/drawing/2014/main" id="{ABE1AF51-87BB-471E-BBC3-DC7469E9E79D}"/>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673100</xdr:colOff>
      <xdr:row>40</xdr:row>
      <xdr:rowOff>104402</xdr:rowOff>
    </xdr:to>
    <xdr:sp macro="" textlink="">
      <xdr:nvSpPr>
        <xdr:cNvPr id="1711" name="Text Box 219" hidden="1">
          <a:extLst>
            <a:ext uri="{FF2B5EF4-FFF2-40B4-BE49-F238E27FC236}">
              <a16:creationId xmlns:a16="http://schemas.microsoft.com/office/drawing/2014/main" id="{ED505C49-BC76-4CDF-9534-FA21AE7E1DB0}"/>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673100</xdr:colOff>
      <xdr:row>49</xdr:row>
      <xdr:rowOff>104401</xdr:rowOff>
    </xdr:to>
    <xdr:sp macro="" textlink="">
      <xdr:nvSpPr>
        <xdr:cNvPr id="1712" name="Text Box 218" hidden="1">
          <a:extLst>
            <a:ext uri="{FF2B5EF4-FFF2-40B4-BE49-F238E27FC236}">
              <a16:creationId xmlns:a16="http://schemas.microsoft.com/office/drawing/2014/main" id="{D45E7341-C4A4-40D0-A378-111982E805A6}"/>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673100</xdr:colOff>
      <xdr:row>155</xdr:row>
      <xdr:rowOff>45915</xdr:rowOff>
    </xdr:to>
    <xdr:sp macro="" textlink="">
      <xdr:nvSpPr>
        <xdr:cNvPr id="1713" name="Text Box 217" hidden="1">
          <a:extLst>
            <a:ext uri="{FF2B5EF4-FFF2-40B4-BE49-F238E27FC236}">
              <a16:creationId xmlns:a16="http://schemas.microsoft.com/office/drawing/2014/main" id="{8332C7A5-9AA9-41FF-81DD-EF05230FCA74}"/>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673100</xdr:colOff>
      <xdr:row>40</xdr:row>
      <xdr:rowOff>104402</xdr:rowOff>
    </xdr:to>
    <xdr:sp macro="" textlink="">
      <xdr:nvSpPr>
        <xdr:cNvPr id="1714" name="Text Box 216" hidden="1">
          <a:extLst>
            <a:ext uri="{FF2B5EF4-FFF2-40B4-BE49-F238E27FC236}">
              <a16:creationId xmlns:a16="http://schemas.microsoft.com/office/drawing/2014/main" id="{0BAA19F3-F7DA-46AF-AB07-3847C0E6AAB5}"/>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673100</xdr:colOff>
      <xdr:row>49</xdr:row>
      <xdr:rowOff>104401</xdr:rowOff>
    </xdr:to>
    <xdr:sp macro="" textlink="">
      <xdr:nvSpPr>
        <xdr:cNvPr id="1715" name="Text Box 215" hidden="1">
          <a:extLst>
            <a:ext uri="{FF2B5EF4-FFF2-40B4-BE49-F238E27FC236}">
              <a16:creationId xmlns:a16="http://schemas.microsoft.com/office/drawing/2014/main" id="{81B87564-6980-4D70-B47B-36AFE0A71A97}"/>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673100</xdr:colOff>
      <xdr:row>155</xdr:row>
      <xdr:rowOff>45915</xdr:rowOff>
    </xdr:to>
    <xdr:sp macro="" textlink="">
      <xdr:nvSpPr>
        <xdr:cNvPr id="1716" name="Text Box 214" hidden="1">
          <a:extLst>
            <a:ext uri="{FF2B5EF4-FFF2-40B4-BE49-F238E27FC236}">
              <a16:creationId xmlns:a16="http://schemas.microsoft.com/office/drawing/2014/main" id="{C49140CE-BEFD-4EA4-8BEC-A24154247609}"/>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17" name="Text Box 213" hidden="1">
          <a:extLst>
            <a:ext uri="{FF2B5EF4-FFF2-40B4-BE49-F238E27FC236}">
              <a16:creationId xmlns:a16="http://schemas.microsoft.com/office/drawing/2014/main" id="{6394E3EE-A6F8-4EEE-84F4-6E739072C190}"/>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66301</xdr:rowOff>
    </xdr:to>
    <xdr:sp macro="" textlink="">
      <xdr:nvSpPr>
        <xdr:cNvPr id="1718" name="Text Box 212" hidden="1">
          <a:extLst>
            <a:ext uri="{FF2B5EF4-FFF2-40B4-BE49-F238E27FC236}">
              <a16:creationId xmlns:a16="http://schemas.microsoft.com/office/drawing/2014/main" id="{559D510B-65EA-48B9-9820-B96E50CA494C}"/>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64247</xdr:rowOff>
    </xdr:to>
    <xdr:sp macro="" textlink="">
      <xdr:nvSpPr>
        <xdr:cNvPr id="1719" name="Text Box 211" hidden="1">
          <a:extLst>
            <a:ext uri="{FF2B5EF4-FFF2-40B4-BE49-F238E27FC236}">
              <a16:creationId xmlns:a16="http://schemas.microsoft.com/office/drawing/2014/main" id="{332C6799-8300-47E2-A7E5-36329674832B}"/>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134</xdr:row>
      <xdr:rowOff>159655</xdr:rowOff>
    </xdr:from>
    <xdr:to>
      <xdr:col>32</xdr:col>
      <xdr:colOff>673100</xdr:colOff>
      <xdr:row>154</xdr:row>
      <xdr:rowOff>58448</xdr:rowOff>
    </xdr:to>
    <xdr:sp macro="" textlink="">
      <xdr:nvSpPr>
        <xdr:cNvPr id="1720" name="Text Box 210" hidden="1">
          <a:extLst>
            <a:ext uri="{FF2B5EF4-FFF2-40B4-BE49-F238E27FC236}">
              <a16:creationId xmlns:a16="http://schemas.microsoft.com/office/drawing/2014/main" id="{E5C2FD6F-1E95-426B-AE68-ED8EAC37E3B9}"/>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20</xdr:row>
      <xdr:rowOff>66301</xdr:rowOff>
    </xdr:from>
    <xdr:to>
      <xdr:col>33</xdr:col>
      <xdr:colOff>654050</xdr:colOff>
      <xdr:row>40</xdr:row>
      <xdr:rowOff>104402</xdr:rowOff>
    </xdr:to>
    <xdr:sp macro="" textlink="">
      <xdr:nvSpPr>
        <xdr:cNvPr id="1721" name="Text Box 209" hidden="1">
          <a:extLst>
            <a:ext uri="{FF2B5EF4-FFF2-40B4-BE49-F238E27FC236}">
              <a16:creationId xmlns:a16="http://schemas.microsoft.com/office/drawing/2014/main" id="{102E2F52-A6F2-406A-92D1-B1BFDA5D9AD6}"/>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29</xdr:row>
      <xdr:rowOff>66302</xdr:rowOff>
    </xdr:from>
    <xdr:to>
      <xdr:col>29</xdr:col>
      <xdr:colOff>654050</xdr:colOff>
      <xdr:row>33</xdr:row>
      <xdr:rowOff>149412</xdr:rowOff>
    </xdr:to>
    <xdr:sp macro="" textlink="">
      <xdr:nvSpPr>
        <xdr:cNvPr id="1722" name="Text Box 208" hidden="1">
          <a:extLst>
            <a:ext uri="{FF2B5EF4-FFF2-40B4-BE49-F238E27FC236}">
              <a16:creationId xmlns:a16="http://schemas.microsoft.com/office/drawing/2014/main" id="{AE5AE4FA-B886-45D9-B32A-187949C36EBD}"/>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723" name="Text Box 205" hidden="1">
          <a:extLst>
            <a:ext uri="{FF2B5EF4-FFF2-40B4-BE49-F238E27FC236}">
              <a16:creationId xmlns:a16="http://schemas.microsoft.com/office/drawing/2014/main" id="{4DF869B9-757A-4E7B-B91D-45F72B5EE3F1}"/>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10430</xdr:rowOff>
    </xdr:to>
    <xdr:sp macro="" textlink="">
      <xdr:nvSpPr>
        <xdr:cNvPr id="1724" name="Text Box 204" hidden="1">
          <a:extLst>
            <a:ext uri="{FF2B5EF4-FFF2-40B4-BE49-F238E27FC236}">
              <a16:creationId xmlns:a16="http://schemas.microsoft.com/office/drawing/2014/main" id="{B4E526C6-01A8-4642-AC57-18B83DC845A3}"/>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345515</xdr:rowOff>
    </xdr:from>
    <xdr:to>
      <xdr:col>9</xdr:col>
      <xdr:colOff>628650</xdr:colOff>
      <xdr:row>80</xdr:row>
      <xdr:rowOff>64238</xdr:rowOff>
    </xdr:to>
    <xdr:sp macro="" textlink="">
      <xdr:nvSpPr>
        <xdr:cNvPr id="1725" name="Text Box 203" hidden="1">
          <a:extLst>
            <a:ext uri="{FF2B5EF4-FFF2-40B4-BE49-F238E27FC236}">
              <a16:creationId xmlns:a16="http://schemas.microsoft.com/office/drawing/2014/main" id="{206AE2D2-EA6A-4530-B3B5-02909FFB796E}"/>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726" name="Text Box 202" hidden="1">
          <a:extLst>
            <a:ext uri="{FF2B5EF4-FFF2-40B4-BE49-F238E27FC236}">
              <a16:creationId xmlns:a16="http://schemas.microsoft.com/office/drawing/2014/main" id="{C926D606-1F90-4C0D-8014-A4D9B2DB2D34}"/>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64238</xdr:rowOff>
    </xdr:to>
    <xdr:sp macro="" textlink="">
      <xdr:nvSpPr>
        <xdr:cNvPr id="1727" name="Text Box 201" hidden="1">
          <a:extLst>
            <a:ext uri="{FF2B5EF4-FFF2-40B4-BE49-F238E27FC236}">
              <a16:creationId xmlns:a16="http://schemas.microsoft.com/office/drawing/2014/main" id="{31234602-5F12-409B-BBBD-40DB42FE9620}"/>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728" name="Text Box 200" hidden="1">
          <a:extLst>
            <a:ext uri="{FF2B5EF4-FFF2-40B4-BE49-F238E27FC236}">
              <a16:creationId xmlns:a16="http://schemas.microsoft.com/office/drawing/2014/main" id="{D6677D62-CA08-4A2D-AC8A-99E9713E901E}"/>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5A8C0E69-D3B6-4DD7-BB59-AA0DD4F36DA8}"/>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E5D2264F-CD08-4567-BAC5-B41648851EEB}"/>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48932</xdr:rowOff>
    </xdr:to>
    <xdr:sp macro="" textlink="">
      <xdr:nvSpPr>
        <xdr:cNvPr id="1731" name="Text Box 197" hidden="1">
          <a:extLst>
            <a:ext uri="{FF2B5EF4-FFF2-40B4-BE49-F238E27FC236}">
              <a16:creationId xmlns:a16="http://schemas.microsoft.com/office/drawing/2014/main" id="{505592C9-0F09-44BD-93B6-60A53164C75E}"/>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732" name="Text Box 196" hidden="1">
          <a:extLst>
            <a:ext uri="{FF2B5EF4-FFF2-40B4-BE49-F238E27FC236}">
              <a16:creationId xmlns:a16="http://schemas.microsoft.com/office/drawing/2014/main" id="{FBEECDBA-6797-4346-89E7-CFA36143AFB3}"/>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159654</xdr:rowOff>
    </xdr:to>
    <xdr:sp macro="" textlink="">
      <xdr:nvSpPr>
        <xdr:cNvPr id="1733" name="Text Box 195" hidden="1">
          <a:extLst>
            <a:ext uri="{FF2B5EF4-FFF2-40B4-BE49-F238E27FC236}">
              <a16:creationId xmlns:a16="http://schemas.microsoft.com/office/drawing/2014/main" id="{FBF62591-5B35-430A-9E0C-D35942921945}"/>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122115</xdr:rowOff>
    </xdr:to>
    <xdr:sp macro="" textlink="">
      <xdr:nvSpPr>
        <xdr:cNvPr id="1734" name="Text Box 194" hidden="1">
          <a:extLst>
            <a:ext uri="{FF2B5EF4-FFF2-40B4-BE49-F238E27FC236}">
              <a16:creationId xmlns:a16="http://schemas.microsoft.com/office/drawing/2014/main" id="{E4878678-4B24-44F2-8A1E-56A912457CCF}"/>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735" name="Text Box 193" hidden="1">
          <a:extLst>
            <a:ext uri="{FF2B5EF4-FFF2-40B4-BE49-F238E27FC236}">
              <a16:creationId xmlns:a16="http://schemas.microsoft.com/office/drawing/2014/main" id="{4136D465-4ED1-467C-ACAC-1B8E7EDE8515}"/>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736" name="Text Box 192" hidden="1">
          <a:extLst>
            <a:ext uri="{FF2B5EF4-FFF2-40B4-BE49-F238E27FC236}">
              <a16:creationId xmlns:a16="http://schemas.microsoft.com/office/drawing/2014/main" id="{C0C41C4C-68ED-4A9E-A46A-DD6D369C1EFA}"/>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9E98270C-511F-402D-BD8E-A6DA7145C080}"/>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2B07CFEB-1F0C-477A-AA0F-46AC02373004}"/>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F2246442-F682-4FA9-95EB-9FBE94811838}"/>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2F803B15-ACF7-4171-B287-72FB71879922}"/>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26894</xdr:rowOff>
    </xdr:to>
    <xdr:sp macro="" textlink="">
      <xdr:nvSpPr>
        <xdr:cNvPr id="1741" name="Text Box 187" hidden="1">
          <a:extLst>
            <a:ext uri="{FF2B5EF4-FFF2-40B4-BE49-F238E27FC236}">
              <a16:creationId xmlns:a16="http://schemas.microsoft.com/office/drawing/2014/main" id="{B201F0C4-7CAE-43EA-B721-B8D8E015EB51}"/>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647700</xdr:colOff>
      <xdr:row>40</xdr:row>
      <xdr:rowOff>123452</xdr:rowOff>
    </xdr:to>
    <xdr:sp macro="" textlink="">
      <xdr:nvSpPr>
        <xdr:cNvPr id="1742" name="Text Box 186" hidden="1">
          <a:extLst>
            <a:ext uri="{FF2B5EF4-FFF2-40B4-BE49-F238E27FC236}">
              <a16:creationId xmlns:a16="http://schemas.microsoft.com/office/drawing/2014/main" id="{C0BDCB10-68F0-446F-A178-E44738EB563D}"/>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647700</xdr:colOff>
      <xdr:row>49</xdr:row>
      <xdr:rowOff>104401</xdr:rowOff>
    </xdr:to>
    <xdr:sp macro="" textlink="">
      <xdr:nvSpPr>
        <xdr:cNvPr id="1743" name="Text Box 185" hidden="1">
          <a:extLst>
            <a:ext uri="{FF2B5EF4-FFF2-40B4-BE49-F238E27FC236}">
              <a16:creationId xmlns:a16="http://schemas.microsoft.com/office/drawing/2014/main" id="{4AE9AF8D-19FA-4CBC-BBFC-E23473DE196B}"/>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647700</xdr:colOff>
      <xdr:row>152</xdr:row>
      <xdr:rowOff>159655</xdr:rowOff>
    </xdr:to>
    <xdr:sp macro="" textlink="">
      <xdr:nvSpPr>
        <xdr:cNvPr id="1744" name="Text Box 184" hidden="1">
          <a:extLst>
            <a:ext uri="{FF2B5EF4-FFF2-40B4-BE49-F238E27FC236}">
              <a16:creationId xmlns:a16="http://schemas.microsoft.com/office/drawing/2014/main" id="{76363918-ED4A-42C0-B35B-E63F4D69ACC3}"/>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647700</xdr:colOff>
      <xdr:row>40</xdr:row>
      <xdr:rowOff>85352</xdr:rowOff>
    </xdr:to>
    <xdr:sp macro="" textlink="">
      <xdr:nvSpPr>
        <xdr:cNvPr id="1745" name="Text Box 183" hidden="1">
          <a:extLst>
            <a:ext uri="{FF2B5EF4-FFF2-40B4-BE49-F238E27FC236}">
              <a16:creationId xmlns:a16="http://schemas.microsoft.com/office/drawing/2014/main" id="{34942C6E-8C25-4B93-ADCC-B5DE29EF1483}"/>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647700</xdr:colOff>
      <xdr:row>49</xdr:row>
      <xdr:rowOff>59951</xdr:rowOff>
    </xdr:to>
    <xdr:sp macro="" textlink="">
      <xdr:nvSpPr>
        <xdr:cNvPr id="1746" name="Text Box 182" hidden="1">
          <a:extLst>
            <a:ext uri="{FF2B5EF4-FFF2-40B4-BE49-F238E27FC236}">
              <a16:creationId xmlns:a16="http://schemas.microsoft.com/office/drawing/2014/main" id="{49E240A5-96B5-4FFC-BED8-B9A866011376}"/>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647700</xdr:colOff>
      <xdr:row>152</xdr:row>
      <xdr:rowOff>159655</xdr:rowOff>
    </xdr:to>
    <xdr:sp macro="" textlink="">
      <xdr:nvSpPr>
        <xdr:cNvPr id="1747" name="Text Box 181" hidden="1">
          <a:extLst>
            <a:ext uri="{FF2B5EF4-FFF2-40B4-BE49-F238E27FC236}">
              <a16:creationId xmlns:a16="http://schemas.microsoft.com/office/drawing/2014/main" id="{80017390-CDF9-4072-933E-18926010AA14}"/>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240661</xdr:rowOff>
    </xdr:to>
    <xdr:sp macro="" textlink="">
      <xdr:nvSpPr>
        <xdr:cNvPr id="1748" name="Text Box 180" hidden="1">
          <a:extLst>
            <a:ext uri="{FF2B5EF4-FFF2-40B4-BE49-F238E27FC236}">
              <a16:creationId xmlns:a16="http://schemas.microsoft.com/office/drawing/2014/main" id="{D6D3971F-1D50-409C-BCD8-0A500860EB2F}"/>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240661</xdr:rowOff>
    </xdr:to>
    <xdr:sp macro="" textlink="">
      <xdr:nvSpPr>
        <xdr:cNvPr id="1749" name="Text Box 179" hidden="1">
          <a:extLst>
            <a:ext uri="{FF2B5EF4-FFF2-40B4-BE49-F238E27FC236}">
              <a16:creationId xmlns:a16="http://schemas.microsoft.com/office/drawing/2014/main" id="{C390C89D-4A2C-4127-A787-B7D1280076F4}"/>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25</xdr:row>
      <xdr:rowOff>145117</xdr:rowOff>
    </xdr:from>
    <xdr:to>
      <xdr:col>34</xdr:col>
      <xdr:colOff>647700</xdr:colOff>
      <xdr:row>45</xdr:row>
      <xdr:rowOff>145116</xdr:rowOff>
    </xdr:to>
    <xdr:sp macro="" textlink="">
      <xdr:nvSpPr>
        <xdr:cNvPr id="1750" name="Text Box 178" hidden="1">
          <a:extLst>
            <a:ext uri="{FF2B5EF4-FFF2-40B4-BE49-F238E27FC236}">
              <a16:creationId xmlns:a16="http://schemas.microsoft.com/office/drawing/2014/main" id="{8418B413-094D-4639-A6F3-F947C655FAF3}"/>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80</xdr:row>
      <xdr:rowOff>10430</xdr:rowOff>
    </xdr:to>
    <xdr:sp macro="" textlink="">
      <xdr:nvSpPr>
        <xdr:cNvPr id="1751" name="Text Box 177" hidden="1">
          <a:extLst>
            <a:ext uri="{FF2B5EF4-FFF2-40B4-BE49-F238E27FC236}">
              <a16:creationId xmlns:a16="http://schemas.microsoft.com/office/drawing/2014/main" id="{CE426A36-22C5-4568-A4AE-B6D7F4908101}"/>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45128</xdr:rowOff>
    </xdr:to>
    <xdr:sp macro="" textlink="">
      <xdr:nvSpPr>
        <xdr:cNvPr id="1752" name="Text Box 176" hidden="1">
          <a:extLst>
            <a:ext uri="{FF2B5EF4-FFF2-40B4-BE49-F238E27FC236}">
              <a16:creationId xmlns:a16="http://schemas.microsoft.com/office/drawing/2014/main" id="{0FF2EE46-11CA-4A53-A45E-2222A02EB3C8}"/>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240661</xdr:rowOff>
    </xdr:to>
    <xdr:sp macro="" textlink="">
      <xdr:nvSpPr>
        <xdr:cNvPr id="1753" name="Text Box 175" hidden="1">
          <a:extLst>
            <a:ext uri="{FF2B5EF4-FFF2-40B4-BE49-F238E27FC236}">
              <a16:creationId xmlns:a16="http://schemas.microsoft.com/office/drawing/2014/main" id="{032910AC-E05F-4BE9-93F1-27099F055D4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673100</xdr:colOff>
      <xdr:row>40</xdr:row>
      <xdr:rowOff>104402</xdr:rowOff>
    </xdr:to>
    <xdr:sp macro="" textlink="">
      <xdr:nvSpPr>
        <xdr:cNvPr id="1754" name="Text Box 174" hidden="1">
          <a:extLst>
            <a:ext uri="{FF2B5EF4-FFF2-40B4-BE49-F238E27FC236}">
              <a16:creationId xmlns:a16="http://schemas.microsoft.com/office/drawing/2014/main" id="{61EFAC62-44D7-4B57-9554-EA34129A93AD}"/>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673100</xdr:colOff>
      <xdr:row>49</xdr:row>
      <xdr:rowOff>104401</xdr:rowOff>
    </xdr:to>
    <xdr:sp macro="" textlink="">
      <xdr:nvSpPr>
        <xdr:cNvPr id="1755" name="Text Box 173" hidden="1">
          <a:extLst>
            <a:ext uri="{FF2B5EF4-FFF2-40B4-BE49-F238E27FC236}">
              <a16:creationId xmlns:a16="http://schemas.microsoft.com/office/drawing/2014/main" id="{D4009A60-3C0E-4C88-A889-D58D99072553}"/>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673100</xdr:colOff>
      <xdr:row>155</xdr:row>
      <xdr:rowOff>45915</xdr:rowOff>
    </xdr:to>
    <xdr:sp macro="" textlink="">
      <xdr:nvSpPr>
        <xdr:cNvPr id="1756" name="Text Box 172" hidden="1">
          <a:extLst>
            <a:ext uri="{FF2B5EF4-FFF2-40B4-BE49-F238E27FC236}">
              <a16:creationId xmlns:a16="http://schemas.microsoft.com/office/drawing/2014/main" id="{028034E1-FEEE-4413-949C-13B796CD0B8E}"/>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673100</xdr:colOff>
      <xdr:row>40</xdr:row>
      <xdr:rowOff>104402</xdr:rowOff>
    </xdr:to>
    <xdr:sp macro="" textlink="">
      <xdr:nvSpPr>
        <xdr:cNvPr id="1757" name="Text Box 171" hidden="1">
          <a:extLst>
            <a:ext uri="{FF2B5EF4-FFF2-40B4-BE49-F238E27FC236}">
              <a16:creationId xmlns:a16="http://schemas.microsoft.com/office/drawing/2014/main" id="{7745397E-28D5-471F-AD62-3897A7831725}"/>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673100</xdr:colOff>
      <xdr:row>49</xdr:row>
      <xdr:rowOff>104401</xdr:rowOff>
    </xdr:to>
    <xdr:sp macro="" textlink="">
      <xdr:nvSpPr>
        <xdr:cNvPr id="1758" name="Text Box 170" hidden="1">
          <a:extLst>
            <a:ext uri="{FF2B5EF4-FFF2-40B4-BE49-F238E27FC236}">
              <a16:creationId xmlns:a16="http://schemas.microsoft.com/office/drawing/2014/main" id="{470E2DA0-AC0C-4B97-8BF5-643C0640120D}"/>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673100</xdr:colOff>
      <xdr:row>155</xdr:row>
      <xdr:rowOff>45915</xdr:rowOff>
    </xdr:to>
    <xdr:sp macro="" textlink="">
      <xdr:nvSpPr>
        <xdr:cNvPr id="1759" name="Text Box 169" hidden="1">
          <a:extLst>
            <a:ext uri="{FF2B5EF4-FFF2-40B4-BE49-F238E27FC236}">
              <a16:creationId xmlns:a16="http://schemas.microsoft.com/office/drawing/2014/main" id="{5E11591D-DD3C-4925-B7A8-988881B5126B}"/>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60" name="Text Box 168" hidden="1">
          <a:extLst>
            <a:ext uri="{FF2B5EF4-FFF2-40B4-BE49-F238E27FC236}">
              <a16:creationId xmlns:a16="http://schemas.microsoft.com/office/drawing/2014/main" id="{B1E96054-A869-4437-8D9C-498FB1535EEB}"/>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66301</xdr:rowOff>
    </xdr:to>
    <xdr:sp macro="" textlink="">
      <xdr:nvSpPr>
        <xdr:cNvPr id="1761" name="Text Box 167" hidden="1">
          <a:extLst>
            <a:ext uri="{FF2B5EF4-FFF2-40B4-BE49-F238E27FC236}">
              <a16:creationId xmlns:a16="http://schemas.microsoft.com/office/drawing/2014/main" id="{143C53F5-A610-4862-ADBC-3F17DD653EA7}"/>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28201</xdr:rowOff>
    </xdr:from>
    <xdr:to>
      <xdr:col>42</xdr:col>
      <xdr:colOff>57150</xdr:colOff>
      <xdr:row>34</xdr:row>
      <xdr:rowOff>64247</xdr:rowOff>
    </xdr:to>
    <xdr:sp macro="" textlink="">
      <xdr:nvSpPr>
        <xdr:cNvPr id="1762" name="Text Box 166" hidden="1">
          <a:extLst>
            <a:ext uri="{FF2B5EF4-FFF2-40B4-BE49-F238E27FC236}">
              <a16:creationId xmlns:a16="http://schemas.microsoft.com/office/drawing/2014/main" id="{23AD207F-5AD9-4B5C-A79B-DB9BBBD6A9A7}"/>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134</xdr:row>
      <xdr:rowOff>159655</xdr:rowOff>
    </xdr:from>
    <xdr:to>
      <xdr:col>32</xdr:col>
      <xdr:colOff>673100</xdr:colOff>
      <xdr:row>154</xdr:row>
      <xdr:rowOff>58448</xdr:rowOff>
    </xdr:to>
    <xdr:sp macro="" textlink="">
      <xdr:nvSpPr>
        <xdr:cNvPr id="1763" name="Text Box 165" hidden="1">
          <a:extLst>
            <a:ext uri="{FF2B5EF4-FFF2-40B4-BE49-F238E27FC236}">
              <a16:creationId xmlns:a16="http://schemas.microsoft.com/office/drawing/2014/main" id="{5F32F239-D32B-464E-897F-6B74DE8F5365}"/>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20</xdr:row>
      <xdr:rowOff>66301</xdr:rowOff>
    </xdr:from>
    <xdr:to>
      <xdr:col>33</xdr:col>
      <xdr:colOff>654050</xdr:colOff>
      <xdr:row>40</xdr:row>
      <xdr:rowOff>104402</xdr:rowOff>
    </xdr:to>
    <xdr:sp macro="" textlink="">
      <xdr:nvSpPr>
        <xdr:cNvPr id="1764" name="Text Box 206" hidden="1">
          <a:extLst>
            <a:ext uri="{FF2B5EF4-FFF2-40B4-BE49-F238E27FC236}">
              <a16:creationId xmlns:a16="http://schemas.microsoft.com/office/drawing/2014/main" id="{8B93D58A-134D-4DA1-A41B-D70670B09C4D}"/>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29</xdr:row>
      <xdr:rowOff>66302</xdr:rowOff>
    </xdr:from>
    <xdr:to>
      <xdr:col>29</xdr:col>
      <xdr:colOff>654050</xdr:colOff>
      <xdr:row>33</xdr:row>
      <xdr:rowOff>149412</xdr:rowOff>
    </xdr:to>
    <xdr:sp macro="" textlink="">
      <xdr:nvSpPr>
        <xdr:cNvPr id="1765" name="Text Box 207" hidden="1">
          <a:extLst>
            <a:ext uri="{FF2B5EF4-FFF2-40B4-BE49-F238E27FC236}">
              <a16:creationId xmlns:a16="http://schemas.microsoft.com/office/drawing/2014/main" id="{7965281B-766D-4056-976F-76E6D5E65339}"/>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134097</xdr:rowOff>
    </xdr:to>
    <xdr:sp macro="" textlink="">
      <xdr:nvSpPr>
        <xdr:cNvPr id="1766" name="Text Box 293" hidden="1">
          <a:extLst>
            <a:ext uri="{FF2B5EF4-FFF2-40B4-BE49-F238E27FC236}">
              <a16:creationId xmlns:a16="http://schemas.microsoft.com/office/drawing/2014/main" id="{EE1AC7FB-8862-4FFE-9A88-54C7E0C330BB}"/>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47969</xdr:rowOff>
    </xdr:to>
    <xdr:sp macro="" textlink="">
      <xdr:nvSpPr>
        <xdr:cNvPr id="1767" name="Text Box 292" hidden="1">
          <a:extLst>
            <a:ext uri="{FF2B5EF4-FFF2-40B4-BE49-F238E27FC236}">
              <a16:creationId xmlns:a16="http://schemas.microsoft.com/office/drawing/2014/main" id="{EB1E9084-832B-4085-84D0-EA384BF89599}"/>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86A9A085-0677-43F9-834F-D76898CCA71C}"/>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1128E431-46A7-4A91-87C4-093D1C56246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450926-2151-4BC6-94A9-A4889F6216C6}"/>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77CD811F-9FB4-44DE-9348-2221D5E1C6EC}"/>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9869</xdr:rowOff>
    </xdr:from>
    <xdr:to>
      <xdr:col>9</xdr:col>
      <xdr:colOff>609600</xdr:colOff>
      <xdr:row>98</xdr:row>
      <xdr:rowOff>162997</xdr:rowOff>
    </xdr:to>
    <xdr:sp macro="" textlink="">
      <xdr:nvSpPr>
        <xdr:cNvPr id="1772" name="Text Box 287" hidden="1">
          <a:extLst>
            <a:ext uri="{FF2B5EF4-FFF2-40B4-BE49-F238E27FC236}">
              <a16:creationId xmlns:a16="http://schemas.microsoft.com/office/drawing/2014/main" id="{0C832573-82DD-4226-90D2-28D428BFD795}"/>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83513</xdr:rowOff>
    </xdr:to>
    <xdr:sp macro="" textlink="">
      <xdr:nvSpPr>
        <xdr:cNvPr id="1773" name="Text Box 286" hidden="1">
          <a:extLst>
            <a:ext uri="{FF2B5EF4-FFF2-40B4-BE49-F238E27FC236}">
              <a16:creationId xmlns:a16="http://schemas.microsoft.com/office/drawing/2014/main" id="{4CD3A7EA-EB04-4EB1-B912-6779B549237E}"/>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1774" name="Text Box 285" hidden="1">
          <a:extLst>
            <a:ext uri="{FF2B5EF4-FFF2-40B4-BE49-F238E27FC236}">
              <a16:creationId xmlns:a16="http://schemas.microsoft.com/office/drawing/2014/main" id="{6C067EA9-2FB6-467B-8053-D587B6C96E53}"/>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C22B0B24-85B7-4957-8941-920E33A723E6}"/>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776" name="Text Box 283" hidden="1">
          <a:extLst>
            <a:ext uri="{FF2B5EF4-FFF2-40B4-BE49-F238E27FC236}">
              <a16:creationId xmlns:a16="http://schemas.microsoft.com/office/drawing/2014/main" id="{85BACED1-20C3-43C1-A9B0-7255CEE6B516}"/>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182449</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CA42DB5B-0A79-4BA3-AF14-AC078B742A4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178615</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938D952E-CB2C-4B7B-AC23-BAE876D066D0}"/>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6C1B7EED-83AA-4F70-984E-62F1B9CD24AC}"/>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780" name="Text Box 279" hidden="1">
          <a:extLst>
            <a:ext uri="{FF2B5EF4-FFF2-40B4-BE49-F238E27FC236}">
              <a16:creationId xmlns:a16="http://schemas.microsoft.com/office/drawing/2014/main" id="{75D62223-307B-46E7-9835-CB1C38781798}"/>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9D818F8A-B952-4142-88D4-2C8BF84ED7C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E20A1A79-E163-4499-841F-348B7A4AC614}"/>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783" name="Text Box 276" hidden="1">
          <a:extLst>
            <a:ext uri="{FF2B5EF4-FFF2-40B4-BE49-F238E27FC236}">
              <a16:creationId xmlns:a16="http://schemas.microsoft.com/office/drawing/2014/main" id="{BA0DD3A0-643C-486C-8213-7BEEC5B09F94}"/>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267634</xdr:rowOff>
    </xdr:to>
    <xdr:sp macro="" textlink="">
      <xdr:nvSpPr>
        <xdr:cNvPr id="1784" name="Text Box 275" hidden="1">
          <a:extLst>
            <a:ext uri="{FF2B5EF4-FFF2-40B4-BE49-F238E27FC236}">
              <a16:creationId xmlns:a16="http://schemas.microsoft.com/office/drawing/2014/main" id="{49B27372-DF35-4341-B239-B4CC947E4E6C}"/>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39</xdr:row>
      <xdr:rowOff>145116</xdr:rowOff>
    </xdr:to>
    <xdr:sp macro="" textlink="">
      <xdr:nvSpPr>
        <xdr:cNvPr id="1785" name="Text Box 274" hidden="1">
          <a:extLst>
            <a:ext uri="{FF2B5EF4-FFF2-40B4-BE49-F238E27FC236}">
              <a16:creationId xmlns:a16="http://schemas.microsoft.com/office/drawing/2014/main" id="{CF4F542E-8522-4D6B-8218-D3E833CB59AE}"/>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647700</xdr:colOff>
      <xdr:row>47</xdr:row>
      <xdr:rowOff>123452</xdr:rowOff>
    </xdr:to>
    <xdr:sp macro="" textlink="">
      <xdr:nvSpPr>
        <xdr:cNvPr id="1786" name="Text Box 273" hidden="1">
          <a:extLst>
            <a:ext uri="{FF2B5EF4-FFF2-40B4-BE49-F238E27FC236}">
              <a16:creationId xmlns:a16="http://schemas.microsoft.com/office/drawing/2014/main" id="{5CA70270-9B6D-4BDC-8F7F-F1EB77EFDD99}"/>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647700</xdr:colOff>
      <xdr:row>151</xdr:row>
      <xdr:rowOff>7815</xdr:rowOff>
    </xdr:to>
    <xdr:sp macro="" textlink="">
      <xdr:nvSpPr>
        <xdr:cNvPr id="1787" name="Text Box 272" hidden="1">
          <a:extLst>
            <a:ext uri="{FF2B5EF4-FFF2-40B4-BE49-F238E27FC236}">
              <a16:creationId xmlns:a16="http://schemas.microsoft.com/office/drawing/2014/main" id="{09BCA59A-49FB-475D-833E-8D75BAF99ACC}"/>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788" name="Text Box 271" hidden="1">
          <a:extLst>
            <a:ext uri="{FF2B5EF4-FFF2-40B4-BE49-F238E27FC236}">
              <a16:creationId xmlns:a16="http://schemas.microsoft.com/office/drawing/2014/main" id="{E3DA6843-778B-4DE8-90BB-45097BC87C64}"/>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647700</xdr:colOff>
      <xdr:row>47</xdr:row>
      <xdr:rowOff>66302</xdr:rowOff>
    </xdr:to>
    <xdr:sp macro="" textlink="">
      <xdr:nvSpPr>
        <xdr:cNvPr id="1789" name="Text Box 270" hidden="1">
          <a:extLst>
            <a:ext uri="{FF2B5EF4-FFF2-40B4-BE49-F238E27FC236}">
              <a16:creationId xmlns:a16="http://schemas.microsoft.com/office/drawing/2014/main" id="{4B9ED066-F3F2-4110-85BD-7B9FCF4FFAA9}"/>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7815</xdr:rowOff>
    </xdr:to>
    <xdr:sp macro="" textlink="">
      <xdr:nvSpPr>
        <xdr:cNvPr id="1790" name="Text Box 269" hidden="1">
          <a:extLst>
            <a:ext uri="{FF2B5EF4-FFF2-40B4-BE49-F238E27FC236}">
              <a16:creationId xmlns:a16="http://schemas.microsoft.com/office/drawing/2014/main" id="{D42BA5FF-FA9A-4D6D-89F0-171396832366}"/>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61</xdr:row>
      <xdr:rowOff>258669</xdr:rowOff>
    </xdr:to>
    <xdr:sp macro="" textlink="">
      <xdr:nvSpPr>
        <xdr:cNvPr id="1791" name="Text Box 268" hidden="1">
          <a:extLst>
            <a:ext uri="{FF2B5EF4-FFF2-40B4-BE49-F238E27FC236}">
              <a16:creationId xmlns:a16="http://schemas.microsoft.com/office/drawing/2014/main" id="{06E5EC65-4F4F-42FC-B724-E11EAC9EAFC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61</xdr:row>
      <xdr:rowOff>258669</xdr:rowOff>
    </xdr:to>
    <xdr:sp macro="" textlink="">
      <xdr:nvSpPr>
        <xdr:cNvPr id="1792" name="Text Box 267" hidden="1">
          <a:extLst>
            <a:ext uri="{FF2B5EF4-FFF2-40B4-BE49-F238E27FC236}">
              <a16:creationId xmlns:a16="http://schemas.microsoft.com/office/drawing/2014/main" id="{410A33F6-AFE3-48AB-8A6F-76FE3D5D5B21}"/>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145116</xdr:rowOff>
    </xdr:to>
    <xdr:sp macro="" textlink="">
      <xdr:nvSpPr>
        <xdr:cNvPr id="1793" name="Text Box 266" hidden="1">
          <a:extLst>
            <a:ext uri="{FF2B5EF4-FFF2-40B4-BE49-F238E27FC236}">
              <a16:creationId xmlns:a16="http://schemas.microsoft.com/office/drawing/2014/main" id="{DC247ABB-532A-480F-8D0A-8AFBF9763114}"/>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47969</xdr:rowOff>
    </xdr:to>
    <xdr:sp macro="" textlink="">
      <xdr:nvSpPr>
        <xdr:cNvPr id="1794" name="Text Box 265" hidden="1">
          <a:extLst>
            <a:ext uri="{FF2B5EF4-FFF2-40B4-BE49-F238E27FC236}">
              <a16:creationId xmlns:a16="http://schemas.microsoft.com/office/drawing/2014/main" id="{D1F549CA-2717-45D7-B9BA-15B148B0B50D}"/>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768FD562-7CD6-4404-BBE6-24CD3082E7C7}"/>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61</xdr:row>
      <xdr:rowOff>258669</xdr:rowOff>
    </xdr:to>
    <xdr:sp macro="" textlink="">
      <xdr:nvSpPr>
        <xdr:cNvPr id="1796" name="Text Box 263" hidden="1">
          <a:extLst>
            <a:ext uri="{FF2B5EF4-FFF2-40B4-BE49-F238E27FC236}">
              <a16:creationId xmlns:a16="http://schemas.microsoft.com/office/drawing/2014/main" id="{2E03B011-3E06-48AC-971F-2A96BA8B4D7B}"/>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123452</xdr:rowOff>
    </xdr:to>
    <xdr:sp macro="" textlink="">
      <xdr:nvSpPr>
        <xdr:cNvPr id="1797" name="Text Box 262" hidden="1">
          <a:extLst>
            <a:ext uri="{FF2B5EF4-FFF2-40B4-BE49-F238E27FC236}">
              <a16:creationId xmlns:a16="http://schemas.microsoft.com/office/drawing/2014/main" id="{DE5DF1DC-AE98-46CA-BA48-FCB66FD3D93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666750</xdr:colOff>
      <xdr:row>47</xdr:row>
      <xdr:rowOff>123452</xdr:rowOff>
    </xdr:to>
    <xdr:sp macro="" textlink="">
      <xdr:nvSpPr>
        <xdr:cNvPr id="1798" name="Text Box 261" hidden="1">
          <a:extLst>
            <a:ext uri="{FF2B5EF4-FFF2-40B4-BE49-F238E27FC236}">
              <a16:creationId xmlns:a16="http://schemas.microsoft.com/office/drawing/2014/main" id="{135F1291-400E-4195-8ACB-73B427BB1186}"/>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666750</xdr:colOff>
      <xdr:row>152</xdr:row>
      <xdr:rowOff>58449</xdr:rowOff>
    </xdr:to>
    <xdr:sp macro="" textlink="">
      <xdr:nvSpPr>
        <xdr:cNvPr id="1799" name="Text Box 260" hidden="1">
          <a:extLst>
            <a:ext uri="{FF2B5EF4-FFF2-40B4-BE49-F238E27FC236}">
              <a16:creationId xmlns:a16="http://schemas.microsoft.com/office/drawing/2014/main" id="{111F8391-872C-4673-938A-F9A8F2E69D9F}"/>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123452</xdr:rowOff>
    </xdr:to>
    <xdr:sp macro="" textlink="">
      <xdr:nvSpPr>
        <xdr:cNvPr id="1800" name="Text Box 259" hidden="1">
          <a:extLst>
            <a:ext uri="{FF2B5EF4-FFF2-40B4-BE49-F238E27FC236}">
              <a16:creationId xmlns:a16="http://schemas.microsoft.com/office/drawing/2014/main" id="{74A36BA1-46E8-44D7-A473-29093E542868}"/>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666750</xdr:colOff>
      <xdr:row>47</xdr:row>
      <xdr:rowOff>123452</xdr:rowOff>
    </xdr:to>
    <xdr:sp macro="" textlink="">
      <xdr:nvSpPr>
        <xdr:cNvPr id="1801" name="Text Box 258" hidden="1">
          <a:extLst>
            <a:ext uri="{FF2B5EF4-FFF2-40B4-BE49-F238E27FC236}">
              <a16:creationId xmlns:a16="http://schemas.microsoft.com/office/drawing/2014/main" id="{8FCE13F0-1B44-4A4B-8EA5-06C79DD3D7DF}"/>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666750</xdr:colOff>
      <xdr:row>152</xdr:row>
      <xdr:rowOff>58449</xdr:rowOff>
    </xdr:to>
    <xdr:sp macro="" textlink="">
      <xdr:nvSpPr>
        <xdr:cNvPr id="1802" name="Text Box 257" hidden="1">
          <a:extLst>
            <a:ext uri="{FF2B5EF4-FFF2-40B4-BE49-F238E27FC236}">
              <a16:creationId xmlns:a16="http://schemas.microsoft.com/office/drawing/2014/main" id="{0CD274D3-43BB-4813-B1C0-EB1BF0762B6A}"/>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66302</xdr:rowOff>
    </xdr:to>
    <xdr:sp macro="" textlink="">
      <xdr:nvSpPr>
        <xdr:cNvPr id="1803" name="Text Box 256" hidden="1">
          <a:extLst>
            <a:ext uri="{FF2B5EF4-FFF2-40B4-BE49-F238E27FC236}">
              <a16:creationId xmlns:a16="http://schemas.microsoft.com/office/drawing/2014/main" id="{32892E6A-9D0C-48B9-974E-1923D2A93295}"/>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85351</xdr:rowOff>
    </xdr:from>
    <xdr:to>
      <xdr:col>32</xdr:col>
      <xdr:colOff>57150</xdr:colOff>
      <xdr:row>47</xdr:row>
      <xdr:rowOff>66302</xdr:rowOff>
    </xdr:to>
    <xdr:sp macro="" textlink="">
      <xdr:nvSpPr>
        <xdr:cNvPr id="1804" name="Text Box 255" hidden="1">
          <a:extLst>
            <a:ext uri="{FF2B5EF4-FFF2-40B4-BE49-F238E27FC236}">
              <a16:creationId xmlns:a16="http://schemas.microsoft.com/office/drawing/2014/main" id="{2F260FB6-FF5A-4670-A36C-4D8DF8D7B4DC}"/>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7815</xdr:rowOff>
    </xdr:from>
    <xdr:to>
      <xdr:col>32</xdr:col>
      <xdr:colOff>666750</xdr:colOff>
      <xdr:row>152</xdr:row>
      <xdr:rowOff>87191</xdr:rowOff>
    </xdr:to>
    <xdr:sp macro="" textlink="">
      <xdr:nvSpPr>
        <xdr:cNvPr id="1805" name="Text Box 253" hidden="1">
          <a:extLst>
            <a:ext uri="{FF2B5EF4-FFF2-40B4-BE49-F238E27FC236}">
              <a16:creationId xmlns:a16="http://schemas.microsoft.com/office/drawing/2014/main" id="{B52ADAF9-9A7B-4AE9-8F53-938DDD615C41}"/>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66301</xdr:rowOff>
    </xdr:from>
    <xdr:to>
      <xdr:col>33</xdr:col>
      <xdr:colOff>647700</xdr:colOff>
      <xdr:row>40</xdr:row>
      <xdr:rowOff>123452</xdr:rowOff>
    </xdr:to>
    <xdr:sp macro="" textlink="">
      <xdr:nvSpPr>
        <xdr:cNvPr id="1806" name="Text Box 252" hidden="1">
          <a:extLst>
            <a:ext uri="{FF2B5EF4-FFF2-40B4-BE49-F238E27FC236}">
              <a16:creationId xmlns:a16="http://schemas.microsoft.com/office/drawing/2014/main" id="{CE51DA58-DB56-495A-9D06-23C0A1F8CE3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85351</xdr:rowOff>
    </xdr:from>
    <xdr:to>
      <xdr:col>33</xdr:col>
      <xdr:colOff>647700</xdr:colOff>
      <xdr:row>46</xdr:row>
      <xdr:rowOff>145116</xdr:rowOff>
    </xdr:to>
    <xdr:sp macro="" textlink="">
      <xdr:nvSpPr>
        <xdr:cNvPr id="1807" name="Text Box 251" hidden="1">
          <a:extLst>
            <a:ext uri="{FF2B5EF4-FFF2-40B4-BE49-F238E27FC236}">
              <a16:creationId xmlns:a16="http://schemas.microsoft.com/office/drawing/2014/main" id="{587149D2-445F-4B2A-A9D7-F1D8480D99A8}"/>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20</xdr:row>
      <xdr:rowOff>66301</xdr:rowOff>
    </xdr:from>
    <xdr:to>
      <xdr:col>30</xdr:col>
      <xdr:colOff>676275</xdr:colOff>
      <xdr:row>23</xdr:row>
      <xdr:rowOff>340099</xdr:rowOff>
    </xdr:to>
    <xdr:sp macro="" textlink="">
      <xdr:nvSpPr>
        <xdr:cNvPr id="1808" name="Text Box 294" hidden="1">
          <a:extLst>
            <a:ext uri="{FF2B5EF4-FFF2-40B4-BE49-F238E27FC236}">
              <a16:creationId xmlns:a16="http://schemas.microsoft.com/office/drawing/2014/main" id="{F8AC96FB-C814-4389-8794-C2523CF89115}"/>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29</xdr:row>
      <xdr:rowOff>66302</xdr:rowOff>
    </xdr:from>
    <xdr:to>
      <xdr:col>30</xdr:col>
      <xdr:colOff>676275</xdr:colOff>
      <xdr:row>33</xdr:row>
      <xdr:rowOff>149412</xdr:rowOff>
    </xdr:to>
    <xdr:sp macro="" textlink="">
      <xdr:nvSpPr>
        <xdr:cNvPr id="1809" name="Text Box 295" hidden="1">
          <a:extLst>
            <a:ext uri="{FF2B5EF4-FFF2-40B4-BE49-F238E27FC236}">
              <a16:creationId xmlns:a16="http://schemas.microsoft.com/office/drawing/2014/main" id="{F46147A6-1FAE-4976-A102-A7C32F56DAB0}"/>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134</xdr:row>
      <xdr:rowOff>172355</xdr:rowOff>
    </xdr:from>
    <xdr:to>
      <xdr:col>30</xdr:col>
      <xdr:colOff>676275</xdr:colOff>
      <xdr:row>139</xdr:row>
      <xdr:rowOff>58447</xdr:rowOff>
    </xdr:to>
    <xdr:sp macro="" textlink="">
      <xdr:nvSpPr>
        <xdr:cNvPr id="1810" name="Text Box 296" hidden="1">
          <a:extLst>
            <a:ext uri="{FF2B5EF4-FFF2-40B4-BE49-F238E27FC236}">
              <a16:creationId xmlns:a16="http://schemas.microsoft.com/office/drawing/2014/main" id="{E4B46E49-AA40-4038-8B14-40C863DE9BD9}"/>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134097</xdr:rowOff>
    </xdr:to>
    <xdr:sp macro="" textlink="">
      <xdr:nvSpPr>
        <xdr:cNvPr id="1811" name="Text Box 341" hidden="1">
          <a:extLst>
            <a:ext uri="{FF2B5EF4-FFF2-40B4-BE49-F238E27FC236}">
              <a16:creationId xmlns:a16="http://schemas.microsoft.com/office/drawing/2014/main" id="{2A1D4AF3-F1AF-462D-A21A-F2A5F1C8A59C}"/>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47969</xdr:rowOff>
    </xdr:to>
    <xdr:sp macro="" textlink="">
      <xdr:nvSpPr>
        <xdr:cNvPr id="1812" name="Text Box 340" hidden="1">
          <a:extLst>
            <a:ext uri="{FF2B5EF4-FFF2-40B4-BE49-F238E27FC236}">
              <a16:creationId xmlns:a16="http://schemas.microsoft.com/office/drawing/2014/main" id="{EBD2768E-C00A-4036-ACAC-07EF04F0FD63}"/>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8A03836A-0C79-4B6A-8E4D-92ED36DA845F}"/>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EBFC8B4A-C3C7-4FA0-ABBF-7C525D92E9EB}"/>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FAF53B69-12D6-4AED-875D-D40B7529A0B6}"/>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B4D1CBEB-783F-490E-9169-01C2664EC500}"/>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9869</xdr:rowOff>
    </xdr:from>
    <xdr:to>
      <xdr:col>9</xdr:col>
      <xdr:colOff>609600</xdr:colOff>
      <xdr:row>98</xdr:row>
      <xdr:rowOff>162997</xdr:rowOff>
    </xdr:to>
    <xdr:sp macro="" textlink="">
      <xdr:nvSpPr>
        <xdr:cNvPr id="1817" name="Text Box 335" hidden="1">
          <a:extLst>
            <a:ext uri="{FF2B5EF4-FFF2-40B4-BE49-F238E27FC236}">
              <a16:creationId xmlns:a16="http://schemas.microsoft.com/office/drawing/2014/main" id="{E2DE5124-F2E6-4470-A3A4-6CF62A7E93C9}"/>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83513</xdr:rowOff>
    </xdr:to>
    <xdr:sp macro="" textlink="">
      <xdr:nvSpPr>
        <xdr:cNvPr id="1818" name="Text Box 334" hidden="1">
          <a:extLst>
            <a:ext uri="{FF2B5EF4-FFF2-40B4-BE49-F238E27FC236}">
              <a16:creationId xmlns:a16="http://schemas.microsoft.com/office/drawing/2014/main" id="{4C41A967-C60F-4999-8631-6DEE1D0C83E2}"/>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48530</xdr:rowOff>
    </xdr:from>
    <xdr:to>
      <xdr:col>9</xdr:col>
      <xdr:colOff>609600</xdr:colOff>
      <xdr:row>100</xdr:row>
      <xdr:rowOff>83513</xdr:rowOff>
    </xdr:to>
    <xdr:sp macro="" textlink="">
      <xdr:nvSpPr>
        <xdr:cNvPr id="1819" name="Text Box 333" hidden="1">
          <a:extLst>
            <a:ext uri="{FF2B5EF4-FFF2-40B4-BE49-F238E27FC236}">
              <a16:creationId xmlns:a16="http://schemas.microsoft.com/office/drawing/2014/main" id="{27EF8F5A-D251-4248-A472-C9CFFB99D12C}"/>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85AE806D-ACE4-4C7F-9190-590F1FD0DA4B}"/>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821" name="Text Box 331" hidden="1">
          <a:extLst>
            <a:ext uri="{FF2B5EF4-FFF2-40B4-BE49-F238E27FC236}">
              <a16:creationId xmlns:a16="http://schemas.microsoft.com/office/drawing/2014/main" id="{13EF3B95-685D-4FC0-B059-ECA866E6E692}"/>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182449</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16D3296-AFBC-4277-9243-A895F41354FB}"/>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178615</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2BD590B2-AA40-42EC-AA8B-6E5FE995C4E1}"/>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550E28D6-F998-4BBB-AE5E-A5299271FCCF}"/>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825" name="Text Box 327" hidden="1">
          <a:extLst>
            <a:ext uri="{FF2B5EF4-FFF2-40B4-BE49-F238E27FC236}">
              <a16:creationId xmlns:a16="http://schemas.microsoft.com/office/drawing/2014/main" id="{84E75AAF-32C3-4B87-8A96-29348664E186}"/>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DDA12480-59D4-470A-A285-BFBB5961C250}"/>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CA8634B6-07F8-44CB-A486-A319FB51330D}"/>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828" name="Text Box 324" hidden="1">
          <a:extLst>
            <a:ext uri="{FF2B5EF4-FFF2-40B4-BE49-F238E27FC236}">
              <a16:creationId xmlns:a16="http://schemas.microsoft.com/office/drawing/2014/main" id="{D1813932-0DC1-49B7-B57C-E8001266AD85}"/>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267634</xdr:rowOff>
    </xdr:to>
    <xdr:sp macro="" textlink="">
      <xdr:nvSpPr>
        <xdr:cNvPr id="1829" name="Text Box 323" hidden="1">
          <a:extLst>
            <a:ext uri="{FF2B5EF4-FFF2-40B4-BE49-F238E27FC236}">
              <a16:creationId xmlns:a16="http://schemas.microsoft.com/office/drawing/2014/main" id="{B8DF4B29-86C8-47B5-9E3C-4A9931AF0561}"/>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647700</xdr:colOff>
      <xdr:row>39</xdr:row>
      <xdr:rowOff>145116</xdr:rowOff>
    </xdr:to>
    <xdr:sp macro="" textlink="">
      <xdr:nvSpPr>
        <xdr:cNvPr id="1830" name="Text Box 322" hidden="1">
          <a:extLst>
            <a:ext uri="{FF2B5EF4-FFF2-40B4-BE49-F238E27FC236}">
              <a16:creationId xmlns:a16="http://schemas.microsoft.com/office/drawing/2014/main" id="{F2424A4C-DD2F-48AB-BE2B-BEA6542BED28}"/>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647700</xdr:colOff>
      <xdr:row>47</xdr:row>
      <xdr:rowOff>123452</xdr:rowOff>
    </xdr:to>
    <xdr:sp macro="" textlink="">
      <xdr:nvSpPr>
        <xdr:cNvPr id="1831" name="Text Box 321" hidden="1">
          <a:extLst>
            <a:ext uri="{FF2B5EF4-FFF2-40B4-BE49-F238E27FC236}">
              <a16:creationId xmlns:a16="http://schemas.microsoft.com/office/drawing/2014/main" id="{048DDA8D-6612-4AA5-AA61-B3CF7B0A7EA8}"/>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647700</xdr:colOff>
      <xdr:row>151</xdr:row>
      <xdr:rowOff>7815</xdr:rowOff>
    </xdr:to>
    <xdr:sp macro="" textlink="">
      <xdr:nvSpPr>
        <xdr:cNvPr id="1832" name="Text Box 320" hidden="1">
          <a:extLst>
            <a:ext uri="{FF2B5EF4-FFF2-40B4-BE49-F238E27FC236}">
              <a16:creationId xmlns:a16="http://schemas.microsoft.com/office/drawing/2014/main" id="{594B8875-5F02-44AE-8CD8-D73D5F1DD313}"/>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647700</xdr:colOff>
      <xdr:row>40</xdr:row>
      <xdr:rowOff>85352</xdr:rowOff>
    </xdr:to>
    <xdr:sp macro="" textlink="">
      <xdr:nvSpPr>
        <xdr:cNvPr id="1833" name="Text Box 319" hidden="1">
          <a:extLst>
            <a:ext uri="{FF2B5EF4-FFF2-40B4-BE49-F238E27FC236}">
              <a16:creationId xmlns:a16="http://schemas.microsoft.com/office/drawing/2014/main" id="{04ACFA92-A80A-4BE9-BE0D-C764C9483892}"/>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647700</xdr:colOff>
      <xdr:row>47</xdr:row>
      <xdr:rowOff>66302</xdr:rowOff>
    </xdr:to>
    <xdr:sp macro="" textlink="">
      <xdr:nvSpPr>
        <xdr:cNvPr id="1834" name="Text Box 318" hidden="1">
          <a:extLst>
            <a:ext uri="{FF2B5EF4-FFF2-40B4-BE49-F238E27FC236}">
              <a16:creationId xmlns:a16="http://schemas.microsoft.com/office/drawing/2014/main" id="{552DD94F-91EB-42F1-A058-CA0C1EC69B4D}"/>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7815</xdr:rowOff>
    </xdr:to>
    <xdr:sp macro="" textlink="">
      <xdr:nvSpPr>
        <xdr:cNvPr id="1835" name="Text Box 317" hidden="1">
          <a:extLst>
            <a:ext uri="{FF2B5EF4-FFF2-40B4-BE49-F238E27FC236}">
              <a16:creationId xmlns:a16="http://schemas.microsoft.com/office/drawing/2014/main" id="{B3E0506A-82CB-4ECF-855C-92763A8EEEA0}"/>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61</xdr:row>
      <xdr:rowOff>258669</xdr:rowOff>
    </xdr:to>
    <xdr:sp macro="" textlink="">
      <xdr:nvSpPr>
        <xdr:cNvPr id="1836" name="Text Box 316" hidden="1">
          <a:extLst>
            <a:ext uri="{FF2B5EF4-FFF2-40B4-BE49-F238E27FC236}">
              <a16:creationId xmlns:a16="http://schemas.microsoft.com/office/drawing/2014/main" id="{8373F8E0-D4AA-4B9E-A406-5C24A7680732}"/>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61</xdr:row>
      <xdr:rowOff>258669</xdr:rowOff>
    </xdr:to>
    <xdr:sp macro="" textlink="">
      <xdr:nvSpPr>
        <xdr:cNvPr id="1837" name="Text Box 315" hidden="1">
          <a:extLst>
            <a:ext uri="{FF2B5EF4-FFF2-40B4-BE49-F238E27FC236}">
              <a16:creationId xmlns:a16="http://schemas.microsoft.com/office/drawing/2014/main" id="{B6A4E76C-53B3-4AC9-BC6F-C877A9CCC0F1}"/>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145116</xdr:rowOff>
    </xdr:to>
    <xdr:sp macro="" textlink="">
      <xdr:nvSpPr>
        <xdr:cNvPr id="1838" name="Text Box 314" hidden="1">
          <a:extLst>
            <a:ext uri="{FF2B5EF4-FFF2-40B4-BE49-F238E27FC236}">
              <a16:creationId xmlns:a16="http://schemas.microsoft.com/office/drawing/2014/main" id="{724D6DF1-0A36-4271-B301-EA38A79D0541}"/>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47969</xdr:rowOff>
    </xdr:to>
    <xdr:sp macro="" textlink="">
      <xdr:nvSpPr>
        <xdr:cNvPr id="1839" name="Text Box 313" hidden="1">
          <a:extLst>
            <a:ext uri="{FF2B5EF4-FFF2-40B4-BE49-F238E27FC236}">
              <a16:creationId xmlns:a16="http://schemas.microsoft.com/office/drawing/2014/main" id="{6C7CD6EB-FED0-46AE-86A2-57454718DE53}"/>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0558BC18-868D-4722-B263-31F4447E8B97}"/>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61</xdr:row>
      <xdr:rowOff>258669</xdr:rowOff>
    </xdr:to>
    <xdr:sp macro="" textlink="">
      <xdr:nvSpPr>
        <xdr:cNvPr id="1841" name="Text Box 311" hidden="1">
          <a:extLst>
            <a:ext uri="{FF2B5EF4-FFF2-40B4-BE49-F238E27FC236}">
              <a16:creationId xmlns:a16="http://schemas.microsoft.com/office/drawing/2014/main" id="{B713A374-8D8F-4757-8510-C653BC1F77F6}"/>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666750</xdr:colOff>
      <xdr:row>40</xdr:row>
      <xdr:rowOff>123452</xdr:rowOff>
    </xdr:to>
    <xdr:sp macro="" textlink="">
      <xdr:nvSpPr>
        <xdr:cNvPr id="1842" name="Text Box 310" hidden="1">
          <a:extLst>
            <a:ext uri="{FF2B5EF4-FFF2-40B4-BE49-F238E27FC236}">
              <a16:creationId xmlns:a16="http://schemas.microsoft.com/office/drawing/2014/main" id="{0DD3CD62-680A-4447-83F9-BD22ED301524}"/>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666750</xdr:colOff>
      <xdr:row>47</xdr:row>
      <xdr:rowOff>123452</xdr:rowOff>
    </xdr:to>
    <xdr:sp macro="" textlink="">
      <xdr:nvSpPr>
        <xdr:cNvPr id="1843" name="Text Box 309" hidden="1">
          <a:extLst>
            <a:ext uri="{FF2B5EF4-FFF2-40B4-BE49-F238E27FC236}">
              <a16:creationId xmlns:a16="http://schemas.microsoft.com/office/drawing/2014/main" id="{C1233C3E-C4A2-4551-B982-B75A068ACC99}"/>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666750</xdr:colOff>
      <xdr:row>152</xdr:row>
      <xdr:rowOff>58449</xdr:rowOff>
    </xdr:to>
    <xdr:sp macro="" textlink="">
      <xdr:nvSpPr>
        <xdr:cNvPr id="1844" name="Text Box 308" hidden="1">
          <a:extLst>
            <a:ext uri="{FF2B5EF4-FFF2-40B4-BE49-F238E27FC236}">
              <a16:creationId xmlns:a16="http://schemas.microsoft.com/office/drawing/2014/main" id="{6E2ACFBA-B888-4870-8389-069FF031242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666750</xdr:colOff>
      <xdr:row>40</xdr:row>
      <xdr:rowOff>123452</xdr:rowOff>
    </xdr:to>
    <xdr:sp macro="" textlink="">
      <xdr:nvSpPr>
        <xdr:cNvPr id="1845" name="Text Box 307" hidden="1">
          <a:extLst>
            <a:ext uri="{FF2B5EF4-FFF2-40B4-BE49-F238E27FC236}">
              <a16:creationId xmlns:a16="http://schemas.microsoft.com/office/drawing/2014/main" id="{429199F8-17F6-46E5-9FA5-948FE2CE9A90}"/>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666750</xdr:colOff>
      <xdr:row>47</xdr:row>
      <xdr:rowOff>123452</xdr:rowOff>
    </xdr:to>
    <xdr:sp macro="" textlink="">
      <xdr:nvSpPr>
        <xdr:cNvPr id="1846" name="Text Box 306" hidden="1">
          <a:extLst>
            <a:ext uri="{FF2B5EF4-FFF2-40B4-BE49-F238E27FC236}">
              <a16:creationId xmlns:a16="http://schemas.microsoft.com/office/drawing/2014/main" id="{B2CF32CB-42E6-4ADD-B39C-FD067BFD8106}"/>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666750</xdr:colOff>
      <xdr:row>152</xdr:row>
      <xdr:rowOff>58449</xdr:rowOff>
    </xdr:to>
    <xdr:sp macro="" textlink="">
      <xdr:nvSpPr>
        <xdr:cNvPr id="1847" name="Text Box 305" hidden="1">
          <a:extLst>
            <a:ext uri="{FF2B5EF4-FFF2-40B4-BE49-F238E27FC236}">
              <a16:creationId xmlns:a16="http://schemas.microsoft.com/office/drawing/2014/main" id="{CA0D67AE-7CA7-4329-95C0-6FCD0C3F8799}"/>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47251</xdr:rowOff>
    </xdr:from>
    <xdr:to>
      <xdr:col>32</xdr:col>
      <xdr:colOff>57150</xdr:colOff>
      <xdr:row>40</xdr:row>
      <xdr:rowOff>66302</xdr:rowOff>
    </xdr:to>
    <xdr:sp macro="" textlink="">
      <xdr:nvSpPr>
        <xdr:cNvPr id="1848" name="Text Box 304" hidden="1">
          <a:extLst>
            <a:ext uri="{FF2B5EF4-FFF2-40B4-BE49-F238E27FC236}">
              <a16:creationId xmlns:a16="http://schemas.microsoft.com/office/drawing/2014/main" id="{8C37077E-5E7A-440D-8404-F8D3E1AC2F0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85351</xdr:rowOff>
    </xdr:from>
    <xdr:to>
      <xdr:col>32</xdr:col>
      <xdr:colOff>57150</xdr:colOff>
      <xdr:row>47</xdr:row>
      <xdr:rowOff>66302</xdr:rowOff>
    </xdr:to>
    <xdr:sp macro="" textlink="">
      <xdr:nvSpPr>
        <xdr:cNvPr id="1849" name="Text Box 303" hidden="1">
          <a:extLst>
            <a:ext uri="{FF2B5EF4-FFF2-40B4-BE49-F238E27FC236}">
              <a16:creationId xmlns:a16="http://schemas.microsoft.com/office/drawing/2014/main" id="{928A99C8-5E17-4756-B13C-8D8BC54432DE}"/>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7815</xdr:rowOff>
    </xdr:from>
    <xdr:to>
      <xdr:col>32</xdr:col>
      <xdr:colOff>666750</xdr:colOff>
      <xdr:row>152</xdr:row>
      <xdr:rowOff>87191</xdr:rowOff>
    </xdr:to>
    <xdr:sp macro="" textlink="">
      <xdr:nvSpPr>
        <xdr:cNvPr id="1850" name="Text Box 302" hidden="1">
          <a:extLst>
            <a:ext uri="{FF2B5EF4-FFF2-40B4-BE49-F238E27FC236}">
              <a16:creationId xmlns:a16="http://schemas.microsoft.com/office/drawing/2014/main" id="{2894F696-7F48-4CE0-BC35-E9F5D6FDF1B3}"/>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66301</xdr:rowOff>
    </xdr:from>
    <xdr:to>
      <xdr:col>33</xdr:col>
      <xdr:colOff>647700</xdr:colOff>
      <xdr:row>40</xdr:row>
      <xdr:rowOff>123452</xdr:rowOff>
    </xdr:to>
    <xdr:sp macro="" textlink="">
      <xdr:nvSpPr>
        <xdr:cNvPr id="1851" name="Text Box 301" hidden="1">
          <a:extLst>
            <a:ext uri="{FF2B5EF4-FFF2-40B4-BE49-F238E27FC236}">
              <a16:creationId xmlns:a16="http://schemas.microsoft.com/office/drawing/2014/main" id="{820B273F-2171-4AEF-8CA3-BCBD7AD38ED2}"/>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85351</xdr:rowOff>
    </xdr:from>
    <xdr:to>
      <xdr:col>33</xdr:col>
      <xdr:colOff>647700</xdr:colOff>
      <xdr:row>46</xdr:row>
      <xdr:rowOff>145116</xdr:rowOff>
    </xdr:to>
    <xdr:sp macro="" textlink="">
      <xdr:nvSpPr>
        <xdr:cNvPr id="1852" name="Text Box 300" hidden="1">
          <a:extLst>
            <a:ext uri="{FF2B5EF4-FFF2-40B4-BE49-F238E27FC236}">
              <a16:creationId xmlns:a16="http://schemas.microsoft.com/office/drawing/2014/main" id="{83A89866-AB83-43B0-83F4-793BA3211221}"/>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66301</xdr:rowOff>
    </xdr:from>
    <xdr:to>
      <xdr:col>34</xdr:col>
      <xdr:colOff>666750</xdr:colOff>
      <xdr:row>39</xdr:row>
      <xdr:rowOff>145116</xdr:rowOff>
    </xdr:to>
    <xdr:sp macro="" textlink="">
      <xdr:nvSpPr>
        <xdr:cNvPr id="1853" name="Text Box 299" hidden="1">
          <a:extLst>
            <a:ext uri="{FF2B5EF4-FFF2-40B4-BE49-F238E27FC236}">
              <a16:creationId xmlns:a16="http://schemas.microsoft.com/office/drawing/2014/main" id="{6D8F1F56-99EE-461B-B1A9-0F46D225E1D1}"/>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66302</xdr:rowOff>
    </xdr:from>
    <xdr:to>
      <xdr:col>34</xdr:col>
      <xdr:colOff>666750</xdr:colOff>
      <xdr:row>48</xdr:row>
      <xdr:rowOff>145116</xdr:rowOff>
    </xdr:to>
    <xdr:sp macro="" textlink="">
      <xdr:nvSpPr>
        <xdr:cNvPr id="1854" name="Text Box 298" hidden="1">
          <a:extLst>
            <a:ext uri="{FF2B5EF4-FFF2-40B4-BE49-F238E27FC236}">
              <a16:creationId xmlns:a16="http://schemas.microsoft.com/office/drawing/2014/main" id="{5A6DBDD0-B42F-4263-9B98-E27F8AF052B5}"/>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1855" name="Text Box 297" hidden="1">
          <a:extLst>
            <a:ext uri="{FF2B5EF4-FFF2-40B4-BE49-F238E27FC236}">
              <a16:creationId xmlns:a16="http://schemas.microsoft.com/office/drawing/2014/main" id="{EC0005B8-7972-46A1-9918-09B37E9D7FCB}"/>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1856" name="Text Box 1410" hidden="1">
          <a:extLst>
            <a:ext uri="{FF2B5EF4-FFF2-40B4-BE49-F238E27FC236}">
              <a16:creationId xmlns:a16="http://schemas.microsoft.com/office/drawing/2014/main" id="{A9C2E2F6-CA3C-41DD-BD2D-2C590393BC00}"/>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63500</xdr:rowOff>
    </xdr:from>
    <xdr:to>
      <xdr:col>9</xdr:col>
      <xdr:colOff>609600</xdr:colOff>
      <xdr:row>78</xdr:row>
      <xdr:rowOff>15875</xdr:rowOff>
    </xdr:to>
    <xdr:sp macro="" textlink="">
      <xdr:nvSpPr>
        <xdr:cNvPr id="1857" name="Text Box 1409" hidden="1">
          <a:extLst>
            <a:ext uri="{FF2B5EF4-FFF2-40B4-BE49-F238E27FC236}">
              <a16:creationId xmlns:a16="http://schemas.microsoft.com/office/drawing/2014/main" id="{E541CDB4-34EE-42C7-B5D2-5B83AC5A34BE}"/>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63500</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BAB5972C-937E-45E5-9693-905026A03296}"/>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63500</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46705316-A657-4546-B7AE-A0C3882A4F2F}"/>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63500</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677F6409-B621-4755-8453-C175D3574526}"/>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158750</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7FED5446-6015-4761-951A-449E0116E666}"/>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102</xdr:row>
      <xdr:rowOff>63500</xdr:rowOff>
    </xdr:to>
    <xdr:sp macro="" textlink="">
      <xdr:nvSpPr>
        <xdr:cNvPr id="1862" name="Text Box 1404" hidden="1">
          <a:extLst>
            <a:ext uri="{FF2B5EF4-FFF2-40B4-BE49-F238E27FC236}">
              <a16:creationId xmlns:a16="http://schemas.microsoft.com/office/drawing/2014/main" id="{A9FFC802-8467-4026-8F5F-4E0498D26A01}"/>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5669FE4E-D0F4-42F9-BE19-95E27DCAD174}"/>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6DF54E46-15C5-4E74-AE33-0C46F143AA3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25400</xdr:rowOff>
    </xdr:to>
    <xdr:sp macro="" textlink="">
      <xdr:nvSpPr>
        <xdr:cNvPr id="1865" name="Text Box 1401" hidden="1">
          <a:extLst>
            <a:ext uri="{FF2B5EF4-FFF2-40B4-BE49-F238E27FC236}">
              <a16:creationId xmlns:a16="http://schemas.microsoft.com/office/drawing/2014/main" id="{CB93E2DB-622F-4943-918E-60673134E3A5}"/>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228600</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85D6FDF-F16F-4594-9133-37B34D9D961D}"/>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171450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37607ACD-5080-4821-8B84-D2C675DD87A9}"/>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171450</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FC60A840-7E0B-4D13-BED2-7F01E7F63ED3}"/>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9CD3E201-3981-4A60-97EA-9A37853B0803}"/>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D4324A56-92FE-421B-8486-55234F5E4302}"/>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A2ED855B-B9FE-4408-AA83-2A53A1145982}"/>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482600</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B0B0F750-6C6B-4B2A-A7DC-AAE7A89B570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38B51A79-88CD-453D-A435-20EDF6389A35}"/>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A7116F86-4FC3-4BD2-9AFD-09F601E34918}"/>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1875" name="Text Box 1391" hidden="1">
          <a:extLst>
            <a:ext uri="{FF2B5EF4-FFF2-40B4-BE49-F238E27FC236}">
              <a16:creationId xmlns:a16="http://schemas.microsoft.com/office/drawing/2014/main" id="{85216DCA-9D08-4EAC-B2A6-D863A297C6EA}"/>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482600</xdr:rowOff>
    </xdr:from>
    <xdr:to>
      <xdr:col>28</xdr:col>
      <xdr:colOff>647700</xdr:colOff>
      <xdr:row>43</xdr:row>
      <xdr:rowOff>171450</xdr:rowOff>
    </xdr:to>
    <xdr:sp macro="" textlink="">
      <xdr:nvSpPr>
        <xdr:cNvPr id="1876" name="Text Box 1390" hidden="1">
          <a:extLst>
            <a:ext uri="{FF2B5EF4-FFF2-40B4-BE49-F238E27FC236}">
              <a16:creationId xmlns:a16="http://schemas.microsoft.com/office/drawing/2014/main" id="{BB617463-F2A2-4694-A10B-43BA22023368}"/>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1877" name="Text Box 1389" hidden="1">
          <a:extLst>
            <a:ext uri="{FF2B5EF4-FFF2-40B4-BE49-F238E27FC236}">
              <a16:creationId xmlns:a16="http://schemas.microsoft.com/office/drawing/2014/main" id="{527B5E90-2377-4AF6-AD3D-B4431439A7FC}"/>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1878" name="Text Box 1388" hidden="1">
          <a:extLst>
            <a:ext uri="{FF2B5EF4-FFF2-40B4-BE49-F238E27FC236}">
              <a16:creationId xmlns:a16="http://schemas.microsoft.com/office/drawing/2014/main" id="{1BA51C1C-19F9-4C61-BB72-383BF3FF3496}"/>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482600</xdr:rowOff>
    </xdr:from>
    <xdr:to>
      <xdr:col>29</xdr:col>
      <xdr:colOff>647700</xdr:colOff>
      <xdr:row>43</xdr:row>
      <xdr:rowOff>114300</xdr:rowOff>
    </xdr:to>
    <xdr:sp macro="" textlink="">
      <xdr:nvSpPr>
        <xdr:cNvPr id="1879" name="Text Box 1387" hidden="1">
          <a:extLst>
            <a:ext uri="{FF2B5EF4-FFF2-40B4-BE49-F238E27FC236}">
              <a16:creationId xmlns:a16="http://schemas.microsoft.com/office/drawing/2014/main" id="{61057DC7-B7F0-4AA7-9F46-DEBC0AED531F}"/>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1880" name="Text Box 1386" hidden="1">
          <a:extLst>
            <a:ext uri="{FF2B5EF4-FFF2-40B4-BE49-F238E27FC236}">
              <a16:creationId xmlns:a16="http://schemas.microsoft.com/office/drawing/2014/main" id="{7323ECDF-1A13-427B-A68B-260D03337048}"/>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314325</xdr:rowOff>
    </xdr:to>
    <xdr:sp macro="" textlink="">
      <xdr:nvSpPr>
        <xdr:cNvPr id="1881" name="Text Box 1385" hidden="1">
          <a:extLst>
            <a:ext uri="{FF2B5EF4-FFF2-40B4-BE49-F238E27FC236}">
              <a16:creationId xmlns:a16="http://schemas.microsoft.com/office/drawing/2014/main" id="{F7089A80-52A3-4A5E-9554-1E250AF47284}"/>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314325</xdr:rowOff>
    </xdr:to>
    <xdr:sp macro="" textlink="">
      <xdr:nvSpPr>
        <xdr:cNvPr id="1882" name="Text Box 1384" hidden="1">
          <a:extLst>
            <a:ext uri="{FF2B5EF4-FFF2-40B4-BE49-F238E27FC236}">
              <a16:creationId xmlns:a16="http://schemas.microsoft.com/office/drawing/2014/main" id="{CF089D9E-ACA7-43E8-96B3-39ACB44852B5}"/>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22</xdr:row>
      <xdr:rowOff>9525</xdr:rowOff>
    </xdr:from>
    <xdr:to>
      <xdr:col>34</xdr:col>
      <xdr:colOff>647700</xdr:colOff>
      <xdr:row>41</xdr:row>
      <xdr:rowOff>19050</xdr:rowOff>
    </xdr:to>
    <xdr:sp macro="" textlink="">
      <xdr:nvSpPr>
        <xdr:cNvPr id="1883" name="Text Box 1383" hidden="1">
          <a:extLst>
            <a:ext uri="{FF2B5EF4-FFF2-40B4-BE49-F238E27FC236}">
              <a16:creationId xmlns:a16="http://schemas.microsoft.com/office/drawing/2014/main" id="{1456A215-E55A-451E-BDF1-3979E3725874}"/>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63500</xdr:rowOff>
    </xdr:from>
    <xdr:to>
      <xdr:col>18</xdr:col>
      <xdr:colOff>571500</xdr:colOff>
      <xdr:row>78</xdr:row>
      <xdr:rowOff>15875</xdr:rowOff>
    </xdr:to>
    <xdr:sp macro="" textlink="">
      <xdr:nvSpPr>
        <xdr:cNvPr id="1884" name="Text Box 1382" hidden="1">
          <a:extLst>
            <a:ext uri="{FF2B5EF4-FFF2-40B4-BE49-F238E27FC236}">
              <a16:creationId xmlns:a16="http://schemas.microsoft.com/office/drawing/2014/main" id="{4F6A816E-351B-41B3-99CF-5F3FD729DF2A}"/>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101600</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8277BF4A-4533-43D6-934E-5CF97479E5FC}"/>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314325</xdr:rowOff>
    </xdr:to>
    <xdr:sp macro="" textlink="">
      <xdr:nvSpPr>
        <xdr:cNvPr id="1886" name="Text Box 1380" hidden="1">
          <a:extLst>
            <a:ext uri="{FF2B5EF4-FFF2-40B4-BE49-F238E27FC236}">
              <a16:creationId xmlns:a16="http://schemas.microsoft.com/office/drawing/2014/main" id="{B91310AE-0C0D-448C-9392-B6CF5936E821}"/>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1887" name="Text Box 1379" hidden="1">
          <a:extLst>
            <a:ext uri="{FF2B5EF4-FFF2-40B4-BE49-F238E27FC236}">
              <a16:creationId xmlns:a16="http://schemas.microsoft.com/office/drawing/2014/main" id="{514CE046-03BF-433E-8271-0A41F1879CA3}"/>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482600</xdr:rowOff>
    </xdr:from>
    <xdr:to>
      <xdr:col>30</xdr:col>
      <xdr:colOff>666750</xdr:colOff>
      <xdr:row>43</xdr:row>
      <xdr:rowOff>171450</xdr:rowOff>
    </xdr:to>
    <xdr:sp macro="" textlink="">
      <xdr:nvSpPr>
        <xdr:cNvPr id="1888" name="Text Box 1378" hidden="1">
          <a:extLst>
            <a:ext uri="{FF2B5EF4-FFF2-40B4-BE49-F238E27FC236}">
              <a16:creationId xmlns:a16="http://schemas.microsoft.com/office/drawing/2014/main" id="{7E00C037-4DEB-44FC-B841-F9C53A4567BD}"/>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1889" name="Text Box 1377" hidden="1">
          <a:extLst>
            <a:ext uri="{FF2B5EF4-FFF2-40B4-BE49-F238E27FC236}">
              <a16:creationId xmlns:a16="http://schemas.microsoft.com/office/drawing/2014/main" id="{3BC83677-C42B-43D9-8150-EAE52596F891}"/>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1890" name="Text Box 1376" hidden="1">
          <a:extLst>
            <a:ext uri="{FF2B5EF4-FFF2-40B4-BE49-F238E27FC236}">
              <a16:creationId xmlns:a16="http://schemas.microsoft.com/office/drawing/2014/main" id="{8070D899-A8BC-4EB8-B9C4-0A9A6587FD19}"/>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482600</xdr:rowOff>
    </xdr:from>
    <xdr:to>
      <xdr:col>31</xdr:col>
      <xdr:colOff>666750</xdr:colOff>
      <xdr:row>43</xdr:row>
      <xdr:rowOff>171450</xdr:rowOff>
    </xdr:to>
    <xdr:sp macro="" textlink="">
      <xdr:nvSpPr>
        <xdr:cNvPr id="1891" name="Text Box 1375" hidden="1">
          <a:extLst>
            <a:ext uri="{FF2B5EF4-FFF2-40B4-BE49-F238E27FC236}">
              <a16:creationId xmlns:a16="http://schemas.microsoft.com/office/drawing/2014/main" id="{1359A67B-D956-4035-B48E-AEFF015DE5B2}"/>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1892" name="Text Box 1374" hidden="1">
          <a:extLst>
            <a:ext uri="{FF2B5EF4-FFF2-40B4-BE49-F238E27FC236}">
              <a16:creationId xmlns:a16="http://schemas.microsoft.com/office/drawing/2014/main" id="{3D7C6CE7-30B6-4A76-A857-D123DF17140A}"/>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1893" name="Text Box 1373" hidden="1">
          <a:extLst>
            <a:ext uri="{FF2B5EF4-FFF2-40B4-BE49-F238E27FC236}">
              <a16:creationId xmlns:a16="http://schemas.microsoft.com/office/drawing/2014/main" id="{7693C0CD-1E00-427B-910B-35CCED5F806B}"/>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482600</xdr:rowOff>
    </xdr:from>
    <xdr:to>
      <xdr:col>32</xdr:col>
      <xdr:colOff>57150</xdr:colOff>
      <xdr:row>43</xdr:row>
      <xdr:rowOff>114300</xdr:rowOff>
    </xdr:to>
    <xdr:sp macro="" textlink="">
      <xdr:nvSpPr>
        <xdr:cNvPr id="1894" name="Text Box 1372" hidden="1">
          <a:extLst>
            <a:ext uri="{FF2B5EF4-FFF2-40B4-BE49-F238E27FC236}">
              <a16:creationId xmlns:a16="http://schemas.microsoft.com/office/drawing/2014/main" id="{CF0187B0-6FE9-459F-B5EC-B79905FFC27B}"/>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1895" name="Text Box 1371" hidden="1">
          <a:extLst>
            <a:ext uri="{FF2B5EF4-FFF2-40B4-BE49-F238E27FC236}">
              <a16:creationId xmlns:a16="http://schemas.microsoft.com/office/drawing/2014/main" id="{544BBC92-E31A-412C-A2C9-4E14846BC6B7}"/>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1896" name="Text Box 1370" hidden="1">
          <a:extLst>
            <a:ext uri="{FF2B5EF4-FFF2-40B4-BE49-F238E27FC236}">
              <a16:creationId xmlns:a16="http://schemas.microsoft.com/office/drawing/2014/main" id="{356463B2-332C-4BD5-AF24-857DE573DDC5}"/>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482600</xdr:rowOff>
    </xdr:from>
    <xdr:to>
      <xdr:col>33</xdr:col>
      <xdr:colOff>647700</xdr:colOff>
      <xdr:row>43</xdr:row>
      <xdr:rowOff>0</xdr:rowOff>
    </xdr:to>
    <xdr:sp macro="" textlink="">
      <xdr:nvSpPr>
        <xdr:cNvPr id="1897" name="Text Box 1369" hidden="1">
          <a:extLst>
            <a:ext uri="{FF2B5EF4-FFF2-40B4-BE49-F238E27FC236}">
              <a16:creationId xmlns:a16="http://schemas.microsoft.com/office/drawing/2014/main" id="{6A61490D-2E07-4229-8F7F-9ABE2DBD395C}"/>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1898" name="Text Box 1368" hidden="1">
          <a:extLst>
            <a:ext uri="{FF2B5EF4-FFF2-40B4-BE49-F238E27FC236}">
              <a16:creationId xmlns:a16="http://schemas.microsoft.com/office/drawing/2014/main" id="{2D9AD96F-41C9-4A91-86C3-2545BDFA5FF1}"/>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1899" name="Text Box 1367" hidden="1">
          <a:extLst>
            <a:ext uri="{FF2B5EF4-FFF2-40B4-BE49-F238E27FC236}">
              <a16:creationId xmlns:a16="http://schemas.microsoft.com/office/drawing/2014/main" id="{59AAE0B3-8ADF-46DA-AE8B-014CC20D3842}"/>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1900" name="Text Box 1366" hidden="1">
          <a:extLst>
            <a:ext uri="{FF2B5EF4-FFF2-40B4-BE49-F238E27FC236}">
              <a16:creationId xmlns:a16="http://schemas.microsoft.com/office/drawing/2014/main" id="{FAD5176D-42C5-47D0-BB28-73772C8E2C87}"/>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104775</xdr:rowOff>
    </xdr:from>
    <xdr:to>
      <xdr:col>34</xdr:col>
      <xdr:colOff>654050</xdr:colOff>
      <xdr:row>26</xdr:row>
      <xdr:rowOff>0</xdr:rowOff>
    </xdr:to>
    <xdr:sp macro="" textlink="">
      <xdr:nvSpPr>
        <xdr:cNvPr id="1901" name="Text Box 1411" hidden="1">
          <a:extLst>
            <a:ext uri="{FF2B5EF4-FFF2-40B4-BE49-F238E27FC236}">
              <a16:creationId xmlns:a16="http://schemas.microsoft.com/office/drawing/2014/main" id="{00D2A933-0BA1-492C-99B4-264433BAA1E8}"/>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76</xdr:row>
      <xdr:rowOff>159189</xdr:rowOff>
    </xdr:from>
    <xdr:to>
      <xdr:col>4</xdr:col>
      <xdr:colOff>467472</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57512</xdr:rowOff>
    </xdr:from>
    <xdr:to>
      <xdr:col>4</xdr:col>
      <xdr:colOff>467472</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317189</xdr:rowOff>
    </xdr:from>
    <xdr:to>
      <xdr:col>4</xdr:col>
      <xdr:colOff>467472</xdr:colOff>
      <xdr:row>83</xdr:row>
      <xdr:rowOff>124062</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85</xdr:row>
      <xdr:rowOff>87018</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220829</xdr:rowOff>
    </xdr:from>
    <xdr:to>
      <xdr:col>4</xdr:col>
      <xdr:colOff>467472</xdr:colOff>
      <xdr:row>130</xdr:row>
      <xdr:rowOff>82919</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104</xdr:row>
      <xdr:rowOff>74622</xdr:rowOff>
    </xdr:from>
    <xdr:to>
      <xdr:col>4</xdr:col>
      <xdr:colOff>467472</xdr:colOff>
      <xdr:row>115</xdr:row>
      <xdr:rowOff>9512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71</xdr:row>
      <xdr:rowOff>161501</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16389</xdr:rowOff>
    </xdr:from>
    <xdr:to>
      <xdr:col>4</xdr:col>
      <xdr:colOff>467472</xdr:colOff>
      <xdr:row>65</xdr:row>
      <xdr:rowOff>78118</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130738</xdr:rowOff>
    </xdr:from>
    <xdr:to>
      <xdr:col>4</xdr:col>
      <xdr:colOff>467472</xdr:colOff>
      <xdr:row>64</xdr:row>
      <xdr:rowOff>160477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216438</xdr:rowOff>
    </xdr:from>
    <xdr:to>
      <xdr:col>4</xdr:col>
      <xdr:colOff>467472</xdr:colOff>
      <xdr:row>63</xdr:row>
      <xdr:rowOff>193006</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124909</xdr:rowOff>
    </xdr:from>
    <xdr:to>
      <xdr:col>5</xdr:col>
      <xdr:colOff>287804</xdr:colOff>
      <xdr:row>112</xdr:row>
      <xdr:rowOff>122641</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278659</xdr:rowOff>
    </xdr:from>
    <xdr:to>
      <xdr:col>4</xdr:col>
      <xdr:colOff>467472</xdr:colOff>
      <xdr:row>63</xdr:row>
      <xdr:rowOff>159111</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76917</xdr:rowOff>
    </xdr:from>
    <xdr:to>
      <xdr:col>4</xdr:col>
      <xdr:colOff>467472</xdr:colOff>
      <xdr:row>64</xdr:row>
      <xdr:rowOff>64790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297885</xdr:rowOff>
    </xdr:from>
    <xdr:to>
      <xdr:col>4</xdr:col>
      <xdr:colOff>467472</xdr:colOff>
      <xdr:row>65</xdr:row>
      <xdr:rowOff>78935</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94066</xdr:rowOff>
    </xdr:from>
    <xdr:to>
      <xdr:col>4</xdr:col>
      <xdr:colOff>467472</xdr:colOff>
      <xdr:row>66</xdr:row>
      <xdr:rowOff>67426</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117315</xdr:rowOff>
    </xdr:from>
    <xdr:to>
      <xdr:col>4</xdr:col>
      <xdr:colOff>467472</xdr:colOff>
      <xdr:row>110</xdr:row>
      <xdr:rowOff>10072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86</xdr:row>
      <xdr:rowOff>126413</xdr:rowOff>
    </xdr:from>
    <xdr:to>
      <xdr:col>4</xdr:col>
      <xdr:colOff>467472</xdr:colOff>
      <xdr:row>96</xdr:row>
      <xdr:rowOff>123498</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60</xdr:row>
      <xdr:rowOff>320872</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58</xdr:row>
      <xdr:rowOff>256066</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211293</xdr:rowOff>
    </xdr:from>
    <xdr:to>
      <xdr:col>5</xdr:col>
      <xdr:colOff>287804</xdr:colOff>
      <xdr:row>94</xdr:row>
      <xdr:rowOff>123981</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85</xdr:row>
      <xdr:rowOff>117465</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211202</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153607</xdr:rowOff>
    </xdr:from>
    <xdr:to>
      <xdr:col>4</xdr:col>
      <xdr:colOff>467472</xdr:colOff>
      <xdr:row>76</xdr:row>
      <xdr:rowOff>150268</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383661</xdr:rowOff>
    </xdr:from>
    <xdr:to>
      <xdr:col>4</xdr:col>
      <xdr:colOff>467472</xdr:colOff>
      <xdr:row>70</xdr:row>
      <xdr:rowOff>8140</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87412</xdr:rowOff>
    </xdr:from>
    <xdr:to>
      <xdr:col>4</xdr:col>
      <xdr:colOff>467472</xdr:colOff>
      <xdr:row>69</xdr:row>
      <xdr:rowOff>54379</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69701</xdr:rowOff>
    </xdr:from>
    <xdr:to>
      <xdr:col>4</xdr:col>
      <xdr:colOff>467472</xdr:colOff>
      <xdr:row>68</xdr:row>
      <xdr:rowOff>69701</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467472</xdr:colOff>
      <xdr:row>62</xdr:row>
      <xdr:rowOff>76245</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73295</xdr:rowOff>
    </xdr:from>
    <xdr:to>
      <xdr:col>4</xdr:col>
      <xdr:colOff>467472</xdr:colOff>
      <xdr:row>62</xdr:row>
      <xdr:rowOff>212447</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76796</xdr:rowOff>
    </xdr:from>
    <xdr:to>
      <xdr:col>4</xdr:col>
      <xdr:colOff>467472</xdr:colOff>
      <xdr:row>63</xdr:row>
      <xdr:rowOff>2176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268952</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369039</xdr:rowOff>
    </xdr:from>
    <xdr:to>
      <xdr:col>5</xdr:col>
      <xdr:colOff>133275</xdr:colOff>
      <xdr:row>66</xdr:row>
      <xdr:rowOff>162730</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86988</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88326</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369039</xdr:rowOff>
    </xdr:from>
    <xdr:to>
      <xdr:col>5</xdr:col>
      <xdr:colOff>133275</xdr:colOff>
      <xdr:row>66</xdr:row>
      <xdr:rowOff>162730</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153818</xdr:rowOff>
    </xdr:from>
    <xdr:to>
      <xdr:col>5</xdr:col>
      <xdr:colOff>133275</xdr:colOff>
      <xdr:row>67</xdr:row>
      <xdr:rowOff>86988</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88326</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97742</xdr:rowOff>
    </xdr:from>
    <xdr:to>
      <xdr:col>5</xdr:col>
      <xdr:colOff>133275</xdr:colOff>
      <xdr:row>69</xdr:row>
      <xdr:rowOff>54073</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133275</xdr:colOff>
      <xdr:row>66</xdr:row>
      <xdr:rowOff>162730</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133275</xdr:colOff>
      <xdr:row>67</xdr:row>
      <xdr:rowOff>86988</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88326</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133275</xdr:colOff>
      <xdr:row>69</xdr:row>
      <xdr:rowOff>54073</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152819</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92200</xdr:rowOff>
    </xdr:from>
    <xdr:to>
      <xdr:col>5</xdr:col>
      <xdr:colOff>102160</xdr:colOff>
      <xdr:row>67</xdr:row>
      <xdr:rowOff>86988</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78692</xdr:rowOff>
    </xdr:from>
    <xdr:to>
      <xdr:col>5</xdr:col>
      <xdr:colOff>102160</xdr:colOff>
      <xdr:row>69</xdr:row>
      <xdr:rowOff>54073</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152819</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121463</xdr:rowOff>
    </xdr:from>
    <xdr:to>
      <xdr:col>5</xdr:col>
      <xdr:colOff>287804</xdr:colOff>
      <xdr:row>97</xdr:row>
      <xdr:rowOff>103561</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58</xdr:row>
      <xdr:rowOff>57699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58</xdr:row>
      <xdr:rowOff>114055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57</xdr:row>
      <xdr:rowOff>192795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57</xdr:row>
      <xdr:rowOff>440019</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102160</xdr:colOff>
      <xdr:row>70</xdr:row>
      <xdr:rowOff>29545</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178298</xdr:rowOff>
    </xdr:from>
    <xdr:to>
      <xdr:col>5</xdr:col>
      <xdr:colOff>102160</xdr:colOff>
      <xdr:row>71</xdr:row>
      <xdr:rowOff>268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10103</xdr:rowOff>
    </xdr:from>
    <xdr:to>
      <xdr:col>5</xdr:col>
      <xdr:colOff>102160</xdr:colOff>
      <xdr:row>71</xdr:row>
      <xdr:rowOff>131187</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187859</xdr:rowOff>
    </xdr:from>
    <xdr:to>
      <xdr:col>5</xdr:col>
      <xdr:colOff>102160</xdr:colOff>
      <xdr:row>72</xdr:row>
      <xdr:rowOff>111578</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68643</xdr:rowOff>
    </xdr:from>
    <xdr:to>
      <xdr:col>5</xdr:col>
      <xdr:colOff>102160</xdr:colOff>
      <xdr:row>81</xdr:row>
      <xdr:rowOff>27234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106765</xdr:rowOff>
    </xdr:from>
    <xdr:to>
      <xdr:col>5</xdr:col>
      <xdr:colOff>133275</xdr:colOff>
      <xdr:row>78</xdr:row>
      <xdr:rowOff>359936</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74763</xdr:rowOff>
    </xdr:from>
    <xdr:to>
      <xdr:col>5</xdr:col>
      <xdr:colOff>102160</xdr:colOff>
      <xdr:row>73</xdr:row>
      <xdr:rowOff>101774</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46268</xdr:rowOff>
    </xdr:from>
    <xdr:to>
      <xdr:col>5</xdr:col>
      <xdr:colOff>102160</xdr:colOff>
      <xdr:row>114</xdr:row>
      <xdr:rowOff>46352</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37932</xdr:rowOff>
    </xdr:from>
    <xdr:to>
      <xdr:col>5</xdr:col>
      <xdr:colOff>121210</xdr:colOff>
      <xdr:row>84</xdr:row>
      <xdr:rowOff>116117</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74763</xdr:rowOff>
    </xdr:from>
    <xdr:to>
      <xdr:col>5</xdr:col>
      <xdr:colOff>121210</xdr:colOff>
      <xdr:row>84</xdr:row>
      <xdr:rowOff>83332</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67804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46932</xdr:rowOff>
    </xdr:from>
    <xdr:to>
      <xdr:col>5</xdr:col>
      <xdr:colOff>102160</xdr:colOff>
      <xdr:row>79</xdr:row>
      <xdr:rowOff>766</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114512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62</xdr:row>
      <xdr:rowOff>131583</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62</xdr:row>
      <xdr:rowOff>131231</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494</xdr:rowOff>
    </xdr:from>
    <xdr:to>
      <xdr:col>5</xdr:col>
      <xdr:colOff>121210</xdr:colOff>
      <xdr:row>59</xdr:row>
      <xdr:rowOff>200115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199351</xdr:rowOff>
    </xdr:from>
    <xdr:to>
      <xdr:col>5</xdr:col>
      <xdr:colOff>121210</xdr:colOff>
      <xdr:row>59</xdr:row>
      <xdr:rowOff>97274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180645</xdr:rowOff>
    </xdr:from>
    <xdr:to>
      <xdr:col>5</xdr:col>
      <xdr:colOff>102160</xdr:colOff>
      <xdr:row>61</xdr:row>
      <xdr:rowOff>161770</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67571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77</xdr:row>
      <xdr:rowOff>44795</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78</xdr:row>
      <xdr:rowOff>44959</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231606</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58</xdr:row>
      <xdr:rowOff>29482</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296928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25746</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143136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121805</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228841</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200174</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229159</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87682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229159</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102160</xdr:colOff>
      <xdr:row>105</xdr:row>
      <xdr:rowOff>86899</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200174</xdr:rowOff>
    </xdr:from>
    <xdr:to>
      <xdr:col>5</xdr:col>
      <xdr:colOff>102160</xdr:colOff>
      <xdr:row>106</xdr:row>
      <xdr:rowOff>1844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292483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73</xdr:row>
      <xdr:rowOff>172329</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173325</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74</xdr:row>
      <xdr:rowOff>173325</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73294</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72</xdr:row>
      <xdr:rowOff>6657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107739</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75</xdr:row>
      <xdr:rowOff>122534</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122534</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73294</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102160</xdr:colOff>
      <xdr:row>72</xdr:row>
      <xdr:rowOff>6657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6719</xdr:rowOff>
    </xdr:from>
    <xdr:to>
      <xdr:col>5</xdr:col>
      <xdr:colOff>102160</xdr:colOff>
      <xdr:row>74</xdr:row>
      <xdr:rowOff>107739</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9171</xdr:rowOff>
    </xdr:from>
    <xdr:to>
      <xdr:col>5</xdr:col>
      <xdr:colOff>102160</xdr:colOff>
      <xdr:row>75</xdr:row>
      <xdr:rowOff>122534</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122534</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121210</xdr:colOff>
      <xdr:row>59</xdr:row>
      <xdr:rowOff>296943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372943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133380</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341419</xdr:rowOff>
    </xdr:from>
    <xdr:to>
      <xdr:col>5</xdr:col>
      <xdr:colOff>121210</xdr:colOff>
      <xdr:row>61</xdr:row>
      <xdr:rowOff>288909</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121210</xdr:colOff>
      <xdr:row>62</xdr:row>
      <xdr:rowOff>201058</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93687</xdr:rowOff>
    </xdr:from>
    <xdr:to>
      <xdr:col>5</xdr:col>
      <xdr:colOff>121210</xdr:colOff>
      <xdr:row>65</xdr:row>
      <xdr:rowOff>2802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341858</xdr:rowOff>
    </xdr:from>
    <xdr:to>
      <xdr:col>5</xdr:col>
      <xdr:colOff>121210</xdr:colOff>
      <xdr:row>64</xdr:row>
      <xdr:rowOff>1519</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46348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65061</xdr:rowOff>
    </xdr:from>
    <xdr:to>
      <xdr:col>5</xdr:col>
      <xdr:colOff>121210</xdr:colOff>
      <xdr:row>81</xdr:row>
      <xdr:rowOff>78493</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85</xdr:row>
      <xdr:rowOff>26398</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11380</xdr:rowOff>
    </xdr:from>
    <xdr:to>
      <xdr:col>5</xdr:col>
      <xdr:colOff>121210</xdr:colOff>
      <xdr:row>109</xdr:row>
      <xdr:rowOff>88657</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64136</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200145</xdr:rowOff>
    </xdr:from>
    <xdr:to>
      <xdr:col>5</xdr:col>
      <xdr:colOff>121210</xdr:colOff>
      <xdr:row>110</xdr:row>
      <xdr:rowOff>29325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121210</xdr:colOff>
      <xdr:row>58</xdr:row>
      <xdr:rowOff>372943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343031</xdr:rowOff>
    </xdr:from>
    <xdr:to>
      <xdr:col>5</xdr:col>
      <xdr:colOff>121210</xdr:colOff>
      <xdr:row>59</xdr:row>
      <xdr:rowOff>160470</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372943</xdr:rowOff>
    </xdr:from>
    <xdr:to>
      <xdr:col>5</xdr:col>
      <xdr:colOff>121210</xdr:colOff>
      <xdr:row>60</xdr:row>
      <xdr:rowOff>283147</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160470</xdr:rowOff>
    </xdr:from>
    <xdr:to>
      <xdr:col>5</xdr:col>
      <xdr:colOff>121210</xdr:colOff>
      <xdr:row>61</xdr:row>
      <xdr:rowOff>115368</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121210</xdr:colOff>
      <xdr:row>61</xdr:row>
      <xdr:rowOff>264973</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77</xdr:row>
      <xdr:rowOff>171252</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78</xdr:row>
      <xdr:rowOff>122387</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304914</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85449</xdr:rowOff>
    </xdr:from>
    <xdr:to>
      <xdr:col>5</xdr:col>
      <xdr:colOff>121210</xdr:colOff>
      <xdr:row>79</xdr:row>
      <xdr:rowOff>93673</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159622</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102160</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343031</xdr:rowOff>
    </xdr:from>
    <xdr:to>
      <xdr:col>5</xdr:col>
      <xdr:colOff>102160</xdr:colOff>
      <xdr:row>58</xdr:row>
      <xdr:rowOff>76334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372943</xdr:rowOff>
    </xdr:from>
    <xdr:to>
      <xdr:col>5</xdr:col>
      <xdr:colOff>102160</xdr:colOff>
      <xdr:row>61</xdr:row>
      <xdr:rowOff>59339</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62</xdr:row>
      <xdr:rowOff>187616</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102160</xdr:colOff>
      <xdr:row>63</xdr:row>
      <xdr:rowOff>165070</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77</xdr:row>
      <xdr:rowOff>171252</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78</xdr:row>
      <xdr:rowOff>122387</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304914</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102160</xdr:colOff>
      <xdr:row>79</xdr:row>
      <xdr:rowOff>93673</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27496</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102160</xdr:colOff>
      <xdr:row>58</xdr:row>
      <xdr:rowOff>192308</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102160</xdr:colOff>
      <xdr:row>58</xdr:row>
      <xdr:rowOff>275045</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61</xdr:row>
      <xdr:rowOff>245778</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311284</xdr:rowOff>
    </xdr:from>
    <xdr:to>
      <xdr:col>5</xdr:col>
      <xdr:colOff>102160</xdr:colOff>
      <xdr:row>62</xdr:row>
      <xdr:rowOff>306555</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102160</xdr:colOff>
      <xdr:row>64</xdr:row>
      <xdr:rowOff>103916</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78</xdr:row>
      <xdr:rowOff>122387</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304914</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102160</xdr:colOff>
      <xdr:row>79</xdr:row>
      <xdr:rowOff>93673</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44560</xdr:rowOff>
    </xdr:from>
    <xdr:to>
      <xdr:col>5</xdr:col>
      <xdr:colOff>102160</xdr:colOff>
      <xdr:row>80</xdr:row>
      <xdr:rowOff>111580</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102160</xdr:colOff>
      <xdr:row>79</xdr:row>
      <xdr:rowOff>180</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102160</xdr:colOff>
      <xdr:row>80</xdr:row>
      <xdr:rowOff>85273</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20515</xdr:rowOff>
    </xdr:from>
    <xdr:to>
      <xdr:col>5</xdr:col>
      <xdr:colOff>102160</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28617</xdr:rowOff>
    </xdr:from>
    <xdr:to>
      <xdr:col>5</xdr:col>
      <xdr:colOff>102160</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87556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103</xdr:row>
      <xdr:rowOff>57686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59432</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77</xdr:row>
      <xdr:rowOff>116215</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78</xdr:row>
      <xdr:rowOff>46313</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190302</xdr:rowOff>
    </xdr:from>
    <xdr:to>
      <xdr:col>5</xdr:col>
      <xdr:colOff>102160</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370028</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58</xdr:row>
      <xdr:rowOff>104356</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10412</xdr:rowOff>
    </xdr:from>
    <xdr:to>
      <xdr:col>5</xdr:col>
      <xdr:colOff>102160</xdr:colOff>
      <xdr:row>59</xdr:row>
      <xdr:rowOff>76760</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389078</xdr:rowOff>
    </xdr:from>
    <xdr:to>
      <xdr:col>5</xdr:col>
      <xdr:colOff>102160</xdr:colOff>
      <xdr:row>61</xdr:row>
      <xdr:rowOff>40315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199364</xdr:rowOff>
    </xdr:from>
    <xdr:to>
      <xdr:col>5</xdr:col>
      <xdr:colOff>102160</xdr:colOff>
      <xdr:row>64</xdr:row>
      <xdr:rowOff>29069</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246202</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260154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87036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115421</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94382</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326345</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236677</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54560</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73610</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19523</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105925</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23</xdr:row>
      <xdr:rowOff>313671</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192307</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125726</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76785</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107575</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143123</xdr:rowOff>
    </xdr:from>
    <xdr:to>
      <xdr:col>5</xdr:col>
      <xdr:colOff>102160</xdr:colOff>
      <xdr:row>70</xdr:row>
      <xdr:rowOff>57735</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102160</xdr:colOff>
      <xdr:row>81</xdr:row>
      <xdr:rowOff>102453</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115421</xdr:rowOff>
    </xdr:from>
    <xdr:to>
      <xdr:col>5</xdr:col>
      <xdr:colOff>102160</xdr:colOff>
      <xdr:row>81</xdr:row>
      <xdr:rowOff>28902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50281</xdr:rowOff>
    </xdr:from>
    <xdr:to>
      <xdr:col>5</xdr:col>
      <xdr:colOff>102160</xdr:colOff>
      <xdr:row>83</xdr:row>
      <xdr:rowOff>88831</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187935</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23</xdr:row>
      <xdr:rowOff>293827</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189344</xdr:rowOff>
    </xdr:from>
    <xdr:to>
      <xdr:col>5</xdr:col>
      <xdr:colOff>102160</xdr:colOff>
      <xdr:row>121</xdr:row>
      <xdr:rowOff>29000</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236677</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313671</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293827</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38109</xdr:rowOff>
    </xdr:from>
    <xdr:to>
      <xdr:col>5</xdr:col>
      <xdr:colOff>102160</xdr:colOff>
      <xdr:row>87</xdr:row>
      <xdr:rowOff>93575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67034</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102160</xdr:colOff>
      <xdr:row>95</xdr:row>
      <xdr:rowOff>142840</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202837</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66</xdr:row>
      <xdr:rowOff>47611</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197296</xdr:rowOff>
    </xdr:from>
    <xdr:to>
      <xdr:col>5</xdr:col>
      <xdr:colOff>121210</xdr:colOff>
      <xdr:row>88</xdr:row>
      <xdr:rowOff>87784</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86</xdr:row>
      <xdr:rowOff>222067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67034</xdr:rowOff>
    </xdr:from>
    <xdr:to>
      <xdr:col>5</xdr:col>
      <xdr:colOff>102160</xdr:colOff>
      <xdr:row>86</xdr:row>
      <xdr:rowOff>246263</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102160</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6416</xdr:rowOff>
    </xdr:from>
    <xdr:to>
      <xdr:col>5</xdr:col>
      <xdr:colOff>102160</xdr:colOff>
      <xdr:row>96</xdr:row>
      <xdr:rowOff>67574</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150863</xdr:rowOff>
    </xdr:from>
    <xdr:to>
      <xdr:col>5</xdr:col>
      <xdr:colOff>102160</xdr:colOff>
      <xdr:row>96</xdr:row>
      <xdr:rowOff>143678</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311977</xdr:rowOff>
    </xdr:from>
    <xdr:to>
      <xdr:col>5</xdr:col>
      <xdr:colOff>102160</xdr:colOff>
      <xdr:row>98</xdr:row>
      <xdr:rowOff>126535</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293034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58</xdr:row>
      <xdr:rowOff>372876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121210</xdr:colOff>
      <xdr:row>78</xdr:row>
      <xdr:rowOff>277715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77</xdr:row>
      <xdr:rowOff>20838</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77</xdr:row>
      <xdr:rowOff>63965</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102160</xdr:colOff>
      <xdr:row>81</xdr:row>
      <xdr:rowOff>31218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102160</xdr:colOff>
      <xdr:row>89</xdr:row>
      <xdr:rowOff>88876</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102160</xdr:colOff>
      <xdr:row>88</xdr:row>
      <xdr:rowOff>85141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102160</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48784</xdr:rowOff>
    </xdr:from>
    <xdr:to>
      <xdr:col>5</xdr:col>
      <xdr:colOff>102160</xdr:colOff>
      <xdr:row>90</xdr:row>
      <xdr:rowOff>170868</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145067</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145067</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145067</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60</xdr:row>
      <xdr:rowOff>349290</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450825</xdr:colOff>
      <xdr:row>64</xdr:row>
      <xdr:rowOff>85146</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240815</xdr:rowOff>
    </xdr:from>
    <xdr:to>
      <xdr:col>5</xdr:col>
      <xdr:colOff>294154</xdr:colOff>
      <xdr:row>62</xdr:row>
      <xdr:rowOff>174556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58</xdr:row>
      <xdr:rowOff>372876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20451</xdr:rowOff>
    </xdr:from>
    <xdr:to>
      <xdr:col>5</xdr:col>
      <xdr:colOff>121210</xdr:colOff>
      <xdr:row>79</xdr:row>
      <xdr:rowOff>7178</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78</xdr:row>
      <xdr:rowOff>160577</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102160</xdr:colOff>
      <xdr:row>78</xdr:row>
      <xdr:rowOff>200156</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55396</xdr:rowOff>
    </xdr:from>
    <xdr:to>
      <xdr:col>5</xdr:col>
      <xdr:colOff>102160</xdr:colOff>
      <xdr:row>81</xdr:row>
      <xdr:rowOff>12022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102160</xdr:colOff>
      <xdr:row>89</xdr:row>
      <xdr:rowOff>88876</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102160</xdr:colOff>
      <xdr:row>88</xdr:row>
      <xdr:rowOff>85141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102160</xdr:colOff>
      <xdr:row>88</xdr:row>
      <xdr:rowOff>170866</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48784</xdr:rowOff>
    </xdr:from>
    <xdr:to>
      <xdr:col>5</xdr:col>
      <xdr:colOff>102160</xdr:colOff>
      <xdr:row>90</xdr:row>
      <xdr:rowOff>170868</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164117</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164117</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164117</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76480</xdr:rowOff>
    </xdr:from>
    <xdr:to>
      <xdr:col>14</xdr:col>
      <xdr:colOff>362839</xdr:colOff>
      <xdr:row>61</xdr:row>
      <xdr:rowOff>75541</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380659</xdr:rowOff>
    </xdr:from>
    <xdr:to>
      <xdr:col>14</xdr:col>
      <xdr:colOff>450825</xdr:colOff>
      <xdr:row>64</xdr:row>
      <xdr:rowOff>48250</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240815</xdr:rowOff>
    </xdr:from>
    <xdr:to>
      <xdr:col>5</xdr:col>
      <xdr:colOff>268754</xdr:colOff>
      <xdr:row>62</xdr:row>
      <xdr:rowOff>364516</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23</xdr:row>
      <xdr:rowOff>312084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126290</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1235</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39178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201472</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23</xdr:row>
      <xdr:rowOff>312084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48703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201051</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37589</xdr:rowOff>
    </xdr:from>
    <xdr:to>
      <xdr:col>5</xdr:col>
      <xdr:colOff>102160</xdr:colOff>
      <xdr:row>112</xdr:row>
      <xdr:rowOff>48703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18873</xdr:rowOff>
    </xdr:from>
    <xdr:to>
      <xdr:col>5</xdr:col>
      <xdr:colOff>102160</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218898</xdr:rowOff>
    </xdr:from>
    <xdr:to>
      <xdr:col>5</xdr:col>
      <xdr:colOff>102160</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201051</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30842</xdr:rowOff>
    </xdr:from>
    <xdr:to>
      <xdr:col>5</xdr:col>
      <xdr:colOff>102160</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102160</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30064</xdr:rowOff>
    </xdr:from>
    <xdr:to>
      <xdr:col>5</xdr:col>
      <xdr:colOff>102160</xdr:colOff>
      <xdr:row>101</xdr:row>
      <xdr:rowOff>87194</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149924</xdr:rowOff>
    </xdr:from>
    <xdr:to>
      <xdr:col>5</xdr:col>
      <xdr:colOff>102160</xdr:colOff>
      <xdr:row>118</xdr:row>
      <xdr:rowOff>66888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121645</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121645</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235884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331134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293034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183242</xdr:rowOff>
    </xdr:from>
    <xdr:to>
      <xdr:col>14</xdr:col>
      <xdr:colOff>450825</xdr:colOff>
      <xdr:row>78</xdr:row>
      <xdr:rowOff>48784</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160577</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312084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23</xdr:row>
      <xdr:rowOff>312084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23</xdr:row>
      <xdr:rowOff>254934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193522</xdr:rowOff>
    </xdr:from>
    <xdr:to>
      <xdr:col>9</xdr:col>
      <xdr:colOff>124385</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193522</xdr:rowOff>
    </xdr:from>
    <xdr:to>
      <xdr:col>9</xdr:col>
      <xdr:colOff>105335</xdr:colOff>
      <xdr:row>83</xdr:row>
      <xdr:rowOff>88189</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8617</xdr:rowOff>
    </xdr:from>
    <xdr:to>
      <xdr:col>9</xdr:col>
      <xdr:colOff>105335</xdr:colOff>
      <xdr:row>88</xdr:row>
      <xdr:rowOff>12117</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202710</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97445</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105335</xdr:colOff>
      <xdr:row>105</xdr:row>
      <xdr:rowOff>18873</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11014</xdr:rowOff>
    </xdr:from>
    <xdr:to>
      <xdr:col>9</xdr:col>
      <xdr:colOff>105335</xdr:colOff>
      <xdr:row>105</xdr:row>
      <xdr:rowOff>104388</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162624</xdr:rowOff>
    </xdr:from>
    <xdr:to>
      <xdr:col>9</xdr:col>
      <xdr:colOff>105335</xdr:colOff>
      <xdr:row>125</xdr:row>
      <xdr:rowOff>66120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61</xdr:row>
      <xdr:rowOff>245522</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67691</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67691</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193522</xdr:rowOff>
    </xdr:from>
    <xdr:to>
      <xdr:col>18</xdr:col>
      <xdr:colOff>407231</xdr:colOff>
      <xdr:row>83</xdr:row>
      <xdr:rowOff>104064</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149278</xdr:rowOff>
    </xdr:from>
    <xdr:to>
      <xdr:col>18</xdr:col>
      <xdr:colOff>445331</xdr:colOff>
      <xdr:row>88</xdr:row>
      <xdr:rowOff>36932</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67691</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50654</xdr:rowOff>
    </xdr:from>
    <xdr:to>
      <xdr:col>9</xdr:col>
      <xdr:colOff>105335</xdr:colOff>
      <xdr:row>123</xdr:row>
      <xdr:rowOff>86396</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201562</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201562</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201562</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50654</xdr:rowOff>
    </xdr:from>
    <xdr:to>
      <xdr:col>9</xdr:col>
      <xdr:colOff>105335</xdr:colOff>
      <xdr:row>123</xdr:row>
      <xdr:rowOff>86396</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201562</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201562</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201562</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105335</xdr:colOff>
      <xdr:row>80</xdr:row>
      <xdr:rowOff>7255</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345515</xdr:rowOff>
    </xdr:from>
    <xdr:to>
      <xdr:col>9</xdr:col>
      <xdr:colOff>124385</xdr:colOff>
      <xdr:row>80</xdr:row>
      <xdr:rowOff>67413</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105335</xdr:colOff>
      <xdr:row>80</xdr:row>
      <xdr:rowOff>67413</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345515</xdr:rowOff>
    </xdr:from>
    <xdr:to>
      <xdr:col>9</xdr:col>
      <xdr:colOff>105335</xdr:colOff>
      <xdr:row>80</xdr:row>
      <xdr:rowOff>67413</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105335</xdr:colOff>
      <xdr:row>85</xdr:row>
      <xdr:rowOff>153078</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103</xdr:row>
      <xdr:rowOff>47438</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201499</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95997</xdr:rowOff>
    </xdr:from>
    <xdr:to>
      <xdr:col>9</xdr:col>
      <xdr:colOff>105335</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57798</xdr:rowOff>
    </xdr:from>
    <xdr:to>
      <xdr:col>9</xdr:col>
      <xdr:colOff>105335</xdr:colOff>
      <xdr:row>123</xdr:row>
      <xdr:rowOff>125290</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28791</xdr:rowOff>
    </xdr:from>
    <xdr:to>
      <xdr:col>9</xdr:col>
      <xdr:colOff>105335</xdr:colOff>
      <xdr:row>124</xdr:row>
      <xdr:rowOff>125290</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228816</xdr:rowOff>
    </xdr:from>
    <xdr:to>
      <xdr:col>9</xdr:col>
      <xdr:colOff>105335</xdr:colOff>
      <xdr:row>124</xdr:row>
      <xdr:rowOff>125290</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59</xdr:row>
      <xdr:rowOff>30069</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237486</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237486</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67236</xdr:colOff>
      <xdr:row>80</xdr:row>
      <xdr:rowOff>7255</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86</xdr:row>
      <xdr:rowOff>48303</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237486</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67413</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47438</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30069</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237486</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345515</xdr:rowOff>
    </xdr:from>
    <xdr:to>
      <xdr:col>9</xdr:col>
      <xdr:colOff>628650</xdr:colOff>
      <xdr:row>80</xdr:row>
      <xdr:rowOff>67413</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47438</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30069</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237486</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345515</xdr:rowOff>
    </xdr:from>
    <xdr:to>
      <xdr:col>9</xdr:col>
      <xdr:colOff>628650</xdr:colOff>
      <xdr:row>80</xdr:row>
      <xdr:rowOff>67413</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45757</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30069</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237486</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345515</xdr:rowOff>
    </xdr:from>
    <xdr:to>
      <xdr:col>9</xdr:col>
      <xdr:colOff>628650</xdr:colOff>
      <xdr:row>80</xdr:row>
      <xdr:rowOff>67413</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345515</xdr:rowOff>
    </xdr:from>
    <xdr:to>
      <xdr:col>9</xdr:col>
      <xdr:colOff>609600</xdr:colOff>
      <xdr:row>80</xdr:row>
      <xdr:rowOff>67413</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153078</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45757</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201499</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28791</xdr:rowOff>
    </xdr:from>
    <xdr:to>
      <xdr:col>9</xdr:col>
      <xdr:colOff>609600</xdr:colOff>
      <xdr:row>124</xdr:row>
      <xdr:rowOff>125290</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125290</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30069</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237486</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237486</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86</xdr:row>
      <xdr:rowOff>48303</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237486</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181790</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267634</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23</xdr:row>
      <xdr:rowOff>340099</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95958</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181790</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267634</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66675</xdr:rowOff>
    </xdr:from>
    <xdr:to>
      <xdr:col>9</xdr:col>
      <xdr:colOff>609600</xdr:colOff>
      <xdr:row>78</xdr:row>
      <xdr:rowOff>15875</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66675</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161925</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102</xdr:row>
      <xdr:rowOff>66675</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28575</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228600</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171450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171450</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485775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485775</xdr:rowOff>
    </xdr:from>
    <xdr:to>
      <xdr:col>28</xdr:col>
      <xdr:colOff>647700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485775</xdr:rowOff>
    </xdr:from>
    <xdr:to>
      <xdr:col>29</xdr:col>
      <xdr:colOff>647700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311150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311150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22</xdr:row>
      <xdr:rowOff>6350</xdr:rowOff>
    </xdr:from>
    <xdr:to>
      <xdr:col>34</xdr:col>
      <xdr:colOff>647700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66675</xdr:rowOff>
    </xdr:from>
    <xdr:to>
      <xdr:col>18</xdr:col>
      <xdr:colOff>571500</xdr:colOff>
      <xdr:row>78</xdr:row>
      <xdr:rowOff>15875</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104775</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311150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485775</xdr:rowOff>
    </xdr:from>
    <xdr:to>
      <xdr:col>30</xdr:col>
      <xdr:colOff>666750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485775</xdr:rowOff>
    </xdr:from>
    <xdr:to>
      <xdr:col>31</xdr:col>
      <xdr:colOff>666750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485775</xdr:rowOff>
    </xdr:from>
    <xdr:to>
      <xdr:col>32</xdr:col>
      <xdr:colOff>57150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485775</xdr:rowOff>
    </xdr:from>
    <xdr:to>
      <xdr:col>33</xdr:col>
      <xdr:colOff>647700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101600</xdr:rowOff>
    </xdr:from>
    <xdr:to>
      <xdr:col>34</xdr:col>
      <xdr:colOff>657225</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FF8B933C-7E84-4BE3-9D78-358D56934F92}">
    <text>The levels are a lot lower!</text>
  </threadedComment>
  <threadedComment ref="V19" dT="2023-07-27T13:55:30.12" personId="{2C68A5A1-706F-4A3E-93A3-741BBABEC4EA}" id="{6137C8B0-2E1E-42FB-8BD6-2AEF2335D7E3}">
    <text>Drag my predecessor forward in August 2023!! (Corporate taxes come in late, and we couldn't update in July!)</text>
  </threadedComment>
  <threadedComment ref="W19" dT="2023-10-26T13:36:22.11" personId="{609654FB-393E-4954-B3A3-EDB231775774}" id="{FC6453C6-87C9-43CC-816F-CEBB2545E81B}">
    <text>Drag this forward in November, by the same logic as the comment in the previous cell.</text>
  </threadedComment>
  <threadedComment ref="X19" dT="2024-01-24T19:06:54.51" personId="{09FAC3F1-DFDB-4CF8-9903-358701529E2B}" id="{38AC61CB-94BC-4AD4-805B-DB4038B682EF}">
    <text>Drag this forward in February because we get Q4 data a month late.</text>
  </threadedComment>
  <threadedComment ref="Y19" dT="2024-07-25T15:32:05.95" personId="{09FAC3F1-DFDB-4CF8-9903-358701529E2B}" id="{603D688E-0D12-4F72-8D35-3F8FD4272175}">
    <text xml:space="preserve">Drag this forward in August 2024 because we get corporate taxes a month late. </text>
  </threadedComment>
  <threadedComment ref="Z19" dT="2024-08-29T14:13:41.39" personId="{09FAC3F1-DFDB-4CF8-9903-358701529E2B}" id="{9F7BFF8E-883D-47C1-A626-254E1058205B}">
    <text xml:space="preserve">Drag this forward in November because we get taxes a month late. </text>
  </threadedComment>
  <threadedComment ref="AA19" dT="2024-11-26T20:16:42.98" personId="{09FAC3F1-DFDB-4CF8-9903-358701529E2B}" id="{F1063997-F596-4B6E-AFB1-C70E429836BF}">
    <text>Drag this forward in March (we typically get corporate taxes a month late, but at the start of the year, we get corporate taxes two months after the initial release)</text>
  </threadedComment>
  <threadedComment ref="AB19" dT="2025-03-28T13:31:17.28" personId="{09FAC3F1-DFDB-4CF8-9903-358701529E2B}" id="{B058E431-E33C-4C06-B39F-FB587869ABBC}">
    <text xml:space="preserve">Drag this forward in May - we get corporate taxes a month late. </text>
  </threadedComment>
  <threadedComment ref="AC19" dT="2025-05-29T15:29:26.13" personId="{B61C96CF-201E-4FBB-AE0C-863888EC2CC5}" id="{2C60988A-003F-4FC5-9C49-11D63EFAD085}">
    <text xml:space="preserve">Drag this forward in August - we get corporate taxes a month late. </text>
  </threadedComment>
  <threadedComment ref="AC25" dT="2024-04-26T16:37:16.34" personId="{09FAC3F1-DFDB-4CF8-9903-358701529E2B}" id="{2088E86B-A123-4E22-B1DB-04360846FD18}">
    <text>For all state taxes, (lines 21,23,24), Change Y to AC when data come in</text>
  </threadedComment>
  <threadedComment ref="AG25" dT="2025-07-30T18:21:52.74" personId="{B61C96CF-201E-4FBB-AE0C-863888EC2CC5}" id="{2CAA67DE-BF8F-47BD-A820-735332EC847F}">
    <text>Update values in column AC</text>
  </threadedComment>
  <threadedComment ref="V29" dT="2023-07-27T13:56:35.04" personId="{2C68A5A1-706F-4A3E-93A3-741BBABEC4EA}" id="{62FA5818-A093-4015-BAE7-76F2A6624409}">
    <text>Drag my predecessor forward in August 2023!! (Corporate taxes come in late, and we couldn't update in July!)</text>
  </threadedComment>
  <threadedComment ref="W29" dT="2023-10-26T13:36:43.23" personId="{609654FB-393E-4954-B3A3-EDB231775774}" id="{10ABF1ED-240D-477B-A1AC-964935ECB897}">
    <text>Drag this forward in November, by the same logic as in the previous cell.</text>
  </threadedComment>
  <threadedComment ref="X29" dT="2024-01-24T19:07:35.34" personId="{09FAC3F1-DFDB-4CF8-9903-358701529E2B}" id="{C3EAAE56-E4CF-48A0-8CEB-01C3811B1865}">
    <text>Drag this forward in February because we get Q4 data one month late.</text>
  </threadedComment>
  <threadedComment ref="Y29" dT="2024-07-25T15:32:48.53" personId="{09FAC3F1-DFDB-4CF8-9903-358701529E2B}" id="{4AF26932-6333-4C4B-BEF4-C34D49A2786F}">
    <text>Drag this forward in August because we get corporate taxes a month late.</text>
  </threadedComment>
  <threadedComment ref="Z29" dT="2024-08-29T14:14:21.83" personId="{09FAC3F1-DFDB-4CF8-9903-358701529E2B}" id="{FD273758-189D-4918-8BCC-6ED4A6CA3F07}">
    <text>Drag this forward in November because we get taxes a month late.</text>
  </threadedComment>
  <threadedComment ref="AA29" dT="2024-11-26T20:16:59.30" personId="{09FAC3F1-DFDB-4CF8-9903-358701529E2B}" id="{8D123ADA-CCBF-4907-A9D6-A3AF55F4E5C2}">
    <text xml:space="preserve">Drag this forward in March. </text>
  </threadedComment>
  <threadedComment ref="AB29" dT="2025-04-29T13:43:13.39" personId="{B61C96CF-201E-4FBB-AE0C-863888EC2CC5}" id="{6C6B4C61-8BF0-452E-A131-45C7BEF930BF}">
    <text xml:space="preserve">Drag this forward in May - we get corporate taxes a month late. 
</text>
  </threadedComment>
  <threadedComment ref="AC29" dT="2025-05-29T15:29:35.91" personId="{B61C96CF-201E-4FBB-AE0C-863888EC2CC5}" id="{FAB321BA-7CC9-43F3-8877-7E5A83AA0312}">
    <text>Drag this forward in August - we get corporate taxes a month late.</text>
  </threadedComment>
  <threadedComment ref="K40" dT="2023-09-29T18:40:36.76" personId="{2C68A5A1-706F-4A3E-93A3-741BBABEC4EA}" id="{B55CFBBC-640A-407B-A202-09CDB2A73D66}">
    <text>We adjusted these growth rates upward because CBO expected taxes to fall gradually but instead they fell quickly.</text>
  </threadedComment>
  <threadedComment ref="K44" dT="2024-02-29T21:02:38.53" personId="{4C0C5F85-AD1E-4C57-B372-003AF5B78A9F}" id="{FC20C694-D5E4-48AD-B701-8883B8177024}">
    <text>We reduced the CBO growth rate from 36% to 10% because it seemed anomolously high</text>
  </threadedComment>
  <threadedComment ref="L44" dT="2024-02-29T21:03:05.03" personId="{4C0C5F85-AD1E-4C57-B372-003AF5B78A9F}" id="{E40A8AE8-08FE-4D83-A52A-F4E3FB1D9145}">
    <text>We increased the CBO growth rate to account for our large adjustment in the previous year</text>
  </threadedComment>
  <threadedComment ref="M44" dT="2024-05-30T19:58:14.22" personId="{2C68A5A1-706F-4A3E-93A3-741BBABEC4EA}" id="{2064BFE1-5BE1-410C-BCF9-9BDD6FFB3438}">
    <text>Another additional add factor, similar to comment to the left</text>
  </threadedComment>
  <threadedComment ref="D60" dT="2023-02-15T20:39:04.10" personId="{609654FB-393E-4954-B3A3-EDB231775774}" id="{DEAC6AD2-7703-4750-8CD5-BFEB4F8D2557}">
    <text>May 2023 CBO Budget Projections Table 1 Row 12</text>
  </threadedComment>
  <threadedComment ref="D60" dT="2024-02-22T14:31:10.89" personId="{09FAC3F1-DFDB-4CF8-9903-358701529E2B}" id="{2C5E87D4-F0C8-4279-BE1C-2972DC91A027}" parentId="{DEAC6AD2-7703-4750-8CD5-BFEB4F8D2557}">
    <text>Feb 2024 CBO Budget Projections Table 1-1 Row 10</text>
  </threadedComment>
  <threadedComment ref="D60" dT="2024-06-27T14:27:47.87" personId="{2C68A5A1-706F-4A3E-93A3-741BBABEC4EA}" id="{0F286E7C-7FCA-4C5D-94DA-834055D49051}" parentId="{DEAC6AD2-7703-4750-8CD5-BFEB4F8D2557}">
    <text>June 2024 CBO Budget Projections Table 1-1 Row 10</text>
  </threadedComment>
  <threadedComment ref="D60" dT="2025-01-23T19:50:30.29" personId="{B61C96CF-201E-4FBB-AE0C-863888EC2CC5}" id="{D0C12E6B-7750-4A61-A01F-1B75022A0821}" parentId="{DEAC6AD2-7703-4750-8CD5-BFEB4F8D2557}">
    <text>January 2025 CBO Budget Projections Table B-1 Row 11 from 2024 onward</text>
  </threadedComment>
  <threadedComment ref="M60" dT="2024-05-30T19:30:52.33" personId="{2C68A5A1-706F-4A3E-93A3-741BBABEC4EA}" id="{6B5F4794-39CF-44F4-B980-7E728A82A3C3}">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E82AE4B7-DC11-4AB8-A40D-EC523B1E0921}">
    <text>February 2023 Budget Projections Table 1 Row 13</text>
  </threadedComment>
  <threadedComment ref="D64" dT="2023-07-27T18:42:32.97" personId="{609654FB-393E-4954-B3A3-EDB231775774}" id="{C721675C-D73F-4E6B-8E15-F09E6A3FABB2}" parentId="{E82AE4B7-DC11-4AB8-A40D-EC523B1E0921}">
    <text>These are now May 2023 Budget Projections Table 1 row 13</text>
  </threadedComment>
  <threadedComment ref="D64" dT="2024-02-22T14:36:16.32" personId="{09FAC3F1-DFDB-4CF8-9903-358701529E2B}" id="{BF43A60D-046B-489A-94DA-1F48009C4E3B}" parentId="{E82AE4B7-DC11-4AB8-A40D-EC523B1E0921}">
    <text>February 2024 CBO Budget Projections Table 1-1 Row 11</text>
  </threadedComment>
  <threadedComment ref="D64" dT="2024-06-27T14:28:28.14" personId="{2C68A5A1-706F-4A3E-93A3-741BBABEC4EA}" id="{FFC8DC43-52CB-493A-B073-03CF23CAD084}" parentId="{E82AE4B7-DC11-4AB8-A40D-EC523B1E0921}">
    <text>June 2024 CBO Budget Projections Table 1-1 Row 11</text>
  </threadedComment>
  <threadedComment ref="D64" dT="2025-01-23T19:51:13.49" personId="{B61C96CF-201E-4FBB-AE0C-863888EC2CC5}" id="{D1174DA2-2057-46A6-8C97-D988743C3EB9}" parentId="{E82AE4B7-DC11-4AB8-A40D-EC523B1E0921}">
    <text>January 2025 CBO Budget Projections Table B-1 Row 12 from 2024 onward</text>
  </threadedComment>
  <threadedComment ref="D66" dT="2023-02-15T20:49:24.23" personId="{609654FB-393E-4954-B3A3-EDB231775774}" id="{40F328A9-D337-4288-A455-E13377AB8FD0}">
    <text>February 2023 CBO Budget Projections Table 1-6 Row 14</text>
  </threadedComment>
  <threadedComment ref="D66" dT="2024-02-22T14:44:59.03" personId="{09FAC3F1-DFDB-4CF8-9903-358701529E2B}" id="{E53A0721-F795-4932-A674-5B71F6B8CB46}" parentId="{40F328A9-D337-4288-A455-E13377AB8FD0}">
    <text>February 2024 CBO Budget Projections Table 1-7 Row 14</text>
  </threadedComment>
  <threadedComment ref="D66" dT="2024-06-27T21:11:02.98" personId="{09FAC3F1-DFDB-4CF8-9903-358701529E2B}" id="{708C0300-1AB2-4FA4-AB0E-419488557FF9}" parentId="{40F328A9-D337-4288-A455-E13377AB8FD0}">
    <text>June 2024 CBO Revenue Projections by Category, Revenue Projections, Row 14</text>
  </threadedComment>
  <threadedComment ref="D66" dT="2025-01-24T16:18:13.91" personId="{09FAC3F1-DFDB-4CF8-9903-358701529E2B}" id="{935500D1-5E45-4984-8765-877C46DE0F74}" parentId="{40F328A9-D337-4288-A455-E13377AB8FD0}">
    <text>January 2025 CBO Revenue Projections, by Category, Revenue Projections Row 14</text>
  </threadedComment>
  <threadedComment ref="D67" dT="2023-02-15T20:50:01.14" personId="{609654FB-393E-4954-B3A3-EDB231775774}" id="{DA2729BD-B4A7-4D5D-A945-5BD216C09969}">
    <text>February 2023 CBO Budget Projections Table 1-6 Row 16</text>
  </threadedComment>
  <threadedComment ref="D67" dT="2024-02-22T14:45:22.24" personId="{09FAC3F1-DFDB-4CF8-9903-358701529E2B}" id="{203FB0FA-793C-42A2-9380-AF455DE3AD53}" parentId="{DA2729BD-B4A7-4D5D-A945-5BD216C09969}">
    <text>February 2024 CBO Budget Projections Table 1-7, row 16</text>
  </threadedComment>
  <threadedComment ref="D67" dT="2024-06-27T21:11:21.66" personId="{09FAC3F1-DFDB-4CF8-9903-358701529E2B}" id="{EBF7ACA0-4447-4EBE-853D-13157286C7F7}" parentId="{DA2729BD-B4A7-4D5D-A945-5BD216C09969}">
    <text>June 2024 CBO Revenue Projections, Revenue Projections Sheet, Row 16</text>
  </threadedComment>
  <threadedComment ref="D67" dT="2025-01-24T16:20:10.43" personId="{09FAC3F1-DFDB-4CF8-9903-358701529E2B}" id="{4D4B0FE6-1A33-4F1D-8E0E-2693D61BAADA}" parentId="{DA2729BD-B4A7-4D5D-A945-5BD216C09969}">
    <text xml:space="preserve">January 2025 CBO Revenue Projections, Revenue Projections Sheet, Row 15
</text>
  </threadedComment>
  <threadedComment ref="D68" dT="2023-02-15T20:51:09.94" personId="{609654FB-393E-4954-B3A3-EDB231775774}" id="{97DDDD09-882A-4745-98D0-B6B3C4CEDF11}">
    <text>May 2023 CBO Budget Projections Table 1 Row 14</text>
  </threadedComment>
  <threadedComment ref="D68" dT="2024-02-22T14:47:44.47" personId="{09FAC3F1-DFDB-4CF8-9903-358701529E2B}" id="{C42AA754-BEAB-4EAC-B8F8-F7FE5CC90A9D}" parentId="{97DDDD09-882A-4745-98D0-B6B3C4CEDF11}">
    <text>February 2023 CBO Budget Projections Table 1-1, row 12</text>
  </threadedComment>
  <threadedComment ref="D68" dT="2024-06-27T14:32:38.18" personId="{2C68A5A1-706F-4A3E-93A3-741BBABEC4EA}" id="{B7300226-F2D0-4235-A507-643B9877ACE7}" parentId="{97DDDD09-882A-4745-98D0-B6B3C4CEDF11}">
    <text>June 2024 CBO Budget projections table 1-1 row 12</text>
  </threadedComment>
  <threadedComment ref="D68" dT="2025-01-23T19:53:53.10" personId="{B61C96CF-201E-4FBB-AE0C-863888EC2CC5}" id="{EE4D52B5-8B86-4121-9112-980F7C74159A}" parentId="{97DDDD09-882A-4745-98D0-B6B3C4CEDF11}">
    <text>January 2025 CBO Budget Projections Table B-1 row 13 from 2024 onward</text>
  </threadedComment>
  <threadedComment ref="M68" dT="2024-05-30T19:35:19.75" personId="{2C68A5A1-706F-4A3E-93A3-741BBABEC4EA}" id="{9974FD2C-5E8C-4C8B-AF84-192FC887481D}" done="1">
    <text xml:space="preserve">See comment in M56 on using CBO estimate of TCJA not expiring
</text>
  </threadedComment>
  <threadedComment ref="D88" dT="2023-02-15T20:53:24.39" personId="{609654FB-393E-4954-B3A3-EDB231775774}" id="{4663C124-2A68-4586-83EF-7588DF2F64EE}">
    <text>February 2023 CBO Economic Projections Fiscal Year Table row 92</text>
  </threadedComment>
  <threadedComment ref="D88" dT="2023-07-27T18:46:48.63" personId="{609654FB-393E-4954-B3A3-EDB231775774}" id="{7D10A6E7-A7E3-45B8-A7A9-3E836875E490}" parentId="{4663C124-2A68-4586-83EF-7588DF2F64EE}">
    <text>July 2023 now</text>
  </threadedComment>
  <threadedComment ref="D88" dT="2024-02-22T15:10:21.02" personId="{09FAC3F1-DFDB-4CF8-9903-358701529E2B}" id="{99F5EC5A-E3C0-4394-955A-4CD98B88F89B}" parentId="{4663C124-2A68-4586-83EF-7588DF2F64EE}">
    <text>This is now February 2024 CBO Economic Projections Fiscal Year Sheet, row 94</text>
  </threadedComment>
  <threadedComment ref="D88" dT="2024-06-27T14:34:45.71" personId="{2C68A5A1-706F-4A3E-93A3-741BBABEC4EA}" id="{209ED211-7677-4C76-9BDE-CDF0EAF0119E}" parentId="{4663C124-2A68-4586-83EF-7588DF2F64EE}">
    <text>June 2024 Econ projections Fiscal Year sheet row 94. Pasted for 2021 onward</text>
  </threadedComment>
  <threadedComment ref="D88" dT="2025-01-23T19:55:46.36" personId="{B61C96CF-201E-4FBB-AE0C-863888EC2CC5}" id="{CE94DCFE-2A52-4437-A3E6-244673856EAE}" parentId="{4663C124-2A68-4586-83EF-7588DF2F64EE}">
    <text>January 2025 Economic Projections Fiscal Year Sheet row 94 from 2022 onward</text>
  </threadedComment>
  <threadedComment ref="D89" dT="2023-02-15T20:55:16.88" personId="{609654FB-393E-4954-B3A3-EDB231775774}" id="{025AE33D-747F-4708-BCFE-ABE0D38587BB}">
    <text>February 2023 CBO Economic Projections Fiscal Year Table row 96</text>
  </threadedComment>
  <threadedComment ref="D89" dT="2023-07-27T18:46:54.82" personId="{609654FB-393E-4954-B3A3-EDB231775774}" id="{12864BB3-71CE-46D6-9BCB-7F2FA5B8C591}" parentId="{025AE33D-747F-4708-BCFE-ABE0D38587BB}">
    <text>July 2023 now</text>
  </threadedComment>
  <threadedComment ref="D89" dT="2024-02-22T15:12:46.20" personId="{09FAC3F1-DFDB-4CF8-9903-358701529E2B}" id="{29311007-59A2-4A74-8F58-18DBC6D5990C}" parentId="{025AE33D-747F-4708-BCFE-ABE0D38587BB}">
    <text>This is now February 2024 CBO Economic Projections Fiscal Year Table row, row 98</text>
  </threadedComment>
  <threadedComment ref="D89" dT="2024-06-27T14:35:02.92" personId="{2C68A5A1-706F-4A3E-93A3-741BBABEC4EA}" id="{26B04478-A4FA-47BB-8513-385DEF6837BF}" parentId="{025AE33D-747F-4708-BCFE-ABE0D38587BB}">
    <text>June 2024 Econ projections Fiscal Year sheet row 98. Pasted for 2021 onward</text>
  </threadedComment>
  <threadedComment ref="D89" dT="2025-01-23T21:37:17.60" personId="{B61C96CF-201E-4FBB-AE0C-863888EC2CC5}" id="{45B52658-3D9C-48C4-AEF1-8321E37262A0}" parentId="{025AE33D-747F-4708-BCFE-ABE0D38587BB}">
    <text>January 2025 Economic Projections Fiscal Year Row 98 from 2022 onward</text>
  </threadedComment>
  <threadedComment ref="D90" dT="2023-02-15T20:56:03.85" personId="{609654FB-393E-4954-B3A3-EDB231775774}" id="{3F21329B-41F1-4D80-A3CC-FC6DEFD01168}">
    <text>February 2023 CBO Economic Projections, Fiscal Year Table row 116</text>
  </threadedComment>
  <threadedComment ref="D90" dT="2023-07-27T18:47:32.66" personId="{609654FB-393E-4954-B3A3-EDB231775774}" id="{E8DDA4E5-F35B-49B5-9EBE-5275DAECEB26}" parentId="{3F21329B-41F1-4D80-A3CC-FC6DEFD01168}">
    <text>July now</text>
  </threadedComment>
  <threadedComment ref="D90" dT="2024-02-22T15:13:36.88" personId="{09FAC3F1-DFDB-4CF8-9903-358701529E2B}" id="{8B6E5FDB-A151-4F04-8D04-C08312D1EC65}" parentId="{3F21329B-41F1-4D80-A3CC-FC6DEFD01168}">
    <text>February 2024 CBO Economic Projections, Fiscal Year Table, row 118</text>
  </threadedComment>
  <threadedComment ref="D90" dT="2024-06-27T14:36:46.17" personId="{2C68A5A1-706F-4A3E-93A3-741BBABEC4EA}" id="{7D19E358-4A18-4BEB-B651-D3C53A7BF33F}" parentId="{3F21329B-41F1-4D80-A3CC-FC6DEFD01168}">
    <text>June 2024 CBO Economic Projections, Fiscal Year Table, row 118 pasted from 2021 onward</text>
  </threadedComment>
  <threadedComment ref="D90" dT="2025-01-23T21:39:29.83" personId="{B61C96CF-201E-4FBB-AE0C-863888EC2CC5}" id="{EFCD8675-DE38-4E96-813C-AC73C67B1A88}" parentId="{3F21329B-41F1-4D80-A3CC-FC6DEFD01168}">
    <text>January 2025 CBO Economic Projections, Fiscal Year Table, row 118 from 2022 onward</text>
  </threadedComment>
  <threadedComment ref="D91" dT="2023-02-15T20:57:01.88" personId="{609654FB-393E-4954-B3A3-EDB231775774}" id="{BC83E5C0-8355-48F9-A37E-48AA577E0A3F}">
    <text>February 2023 CBO Economic Projections Fiscal Year Table row 110</text>
  </threadedComment>
  <threadedComment ref="D91" dT="2023-07-27T18:47:56.03" personId="{609654FB-393E-4954-B3A3-EDB231775774}" id="{9CC2F399-C313-436D-A614-E53A06C365F8}" parentId="{BC83E5C0-8355-48F9-A37E-48AA577E0A3F}">
    <text>July now</text>
  </threadedComment>
  <threadedComment ref="D91" dT="2024-02-22T15:15:43.17" personId="{09FAC3F1-DFDB-4CF8-9903-358701529E2B}" id="{DBF451AA-5F4A-4C60-92FF-5E1B4CEEF0E7}" parentId="{BC83E5C0-8355-48F9-A37E-48AA577E0A3F}">
    <text>This is now February 2024 CBO Economic Projections Fiscal Year Table, row 112</text>
  </threadedComment>
  <threadedComment ref="D91" dT="2024-06-27T14:37:42.80" personId="{2C68A5A1-706F-4A3E-93A3-741BBABEC4EA}" id="{621B8AC7-CF73-4532-9B88-C068731D90C6}" parentId="{BC83E5C0-8355-48F9-A37E-48AA577E0A3F}">
    <text>June 2024 CBO Economic Projections Fiscal Year Table, row 112 from 2021 onward</text>
  </threadedComment>
  <threadedComment ref="D91" dT="2025-01-23T21:41:08.62" personId="{B61C96CF-201E-4FBB-AE0C-863888EC2CC5}" id="{8321AB3C-E0FB-42A9-A9CF-6538FE655231}" parentId="{BC83E5C0-8355-48F9-A37E-48AA577E0A3F}">
    <text>January 2025 CBO Economic Projections Fiscal Year Table, row 112 from 2022 onward</text>
  </threadedComment>
  <threadedComment ref="D112" dT="2023-02-15T21:14:11.24" personId="{609654FB-393E-4954-B3A3-EDB231775774}" id="{6681263A-D0F6-4A84-BBC3-4E3FA33A08DB}">
    <text>February 2023 CBO Economic Projections Quarterly Table, row 96</text>
  </threadedComment>
  <threadedComment ref="D112" dT="2023-07-27T18:51:44.27" personId="{609654FB-393E-4954-B3A3-EDB231775774}" id="{7605F014-C791-46B0-8D36-7DB04BA2A3E8}" parentId="{6681263A-D0F6-4A84-BBC3-4E3FA33A08DB}">
    <text>Same table and row, July 2023</text>
  </threadedComment>
  <threadedComment ref="D112" dT="2024-02-22T15:28:26.88" personId="{09FAC3F1-DFDB-4CF8-9903-358701529E2B}" id="{C6800124-A67E-4713-9C29-69560B9BC989}" parentId="{6681263A-D0F6-4A84-BBC3-4E3FA33A08DB}">
    <text>February 2024 CBO Economic Projections Quarterly Table, row 98</text>
  </threadedComment>
  <threadedComment ref="D112" dT="2024-06-27T14:40:11.35" personId="{2C68A5A1-706F-4A3E-93A3-741BBABEC4EA}" id="{6F76249D-3A8A-4EF1-909E-0D45FD8B1B32}" parentId="{6681263A-D0F6-4A84-BBC3-4E3FA33A08DB}">
    <text>Ju 2024 economic projections quarterly table row 98 pasted from 2021 Q1 onward</text>
  </threadedComment>
  <threadedComment ref="D112" dT="2025-01-23T21:43:23.67" personId="{B61C96CF-201E-4FBB-AE0C-863888EC2CC5}" id="{8770A214-B232-4DD4-8857-C75D3140CD8C}" parentId="{6681263A-D0F6-4A84-BBC3-4E3FA33A08DB}">
    <text>January 2025 Economic Projections Quarterly Table, Row 98 from 2022 Q1 onward</text>
  </threadedComment>
  <threadedComment ref="D113" dT="2023-02-15T21:14:52.42" personId="{609654FB-393E-4954-B3A3-EDB231775774}" id="{4E61A1EC-D44A-4A46-84B0-B303DDEA4148}">
    <text>February 2023 CBO Economic Projections quarterly tables, row 98</text>
  </threadedComment>
  <threadedComment ref="D113" dT="2023-07-27T18:51:58.38" personId="{609654FB-393E-4954-B3A3-EDB231775774}" id="{016D7831-8A7E-4DD5-84B2-802A26639D02}" parentId="{4E61A1EC-D44A-4A46-84B0-B303DDEA4148}">
    <text>Same table and row, July 2023</text>
  </threadedComment>
  <threadedComment ref="D113" dT="2024-02-22T15:30:49.62" personId="{09FAC3F1-DFDB-4CF8-9903-358701529E2B}" id="{2DFC657F-E59C-4790-A931-0F087A62C83F}" parentId="{4E61A1EC-D44A-4A46-84B0-B303DDEA4148}">
    <text>February 2024 CBO Economic Projections quarterly tables, row 100</text>
  </threadedComment>
  <threadedComment ref="D113" dT="2024-06-27T14:41:16.43" personId="{2C68A5A1-706F-4A3E-93A3-741BBABEC4EA}" id="{D3EC0437-C10D-4B23-9EF2-FDEBEC4F9E44}" parentId="{4E61A1EC-D44A-4A46-84B0-B303DDEA4148}">
    <text>June 2024 CBO Economic Projections Quarterly table row 100 from 2021 Q1 onward</text>
  </threadedComment>
  <threadedComment ref="D113" dT="2025-01-23T21:44:55.46" personId="{B61C96CF-201E-4FBB-AE0C-863888EC2CC5}" id="{0FF8D98C-E947-4404-8A31-FA5006DC1828}" parentId="{4E61A1EC-D44A-4A46-84B0-B303DDEA4148}">
    <text>January 2025 CBO Economic Projections Quarterly Table, Row 100 from 2022 Q1 onward</text>
  </threadedComment>
  <threadedComment ref="D114" dT="2023-02-15T21:15:38.27" personId="{609654FB-393E-4954-B3A3-EDB231775774}" id="{DA3F85C3-BC14-4BA5-9404-8CC854C9E093}">
    <text>February 2023 CBO Economic Projections quarterly table, row 116</text>
  </threadedComment>
  <threadedComment ref="D114" dT="2023-07-27T18:51:50.61" personId="{609654FB-393E-4954-B3A3-EDB231775774}" id="{6BB7E0A6-E828-4038-925B-6EC084DF99C8}" parentId="{DA3F85C3-BC14-4BA5-9404-8CC854C9E093}">
    <text>Same table and row, July 2023</text>
  </threadedComment>
  <threadedComment ref="D114" dT="2024-02-22T15:37:14.65" personId="{09FAC3F1-DFDB-4CF8-9903-358701529E2B}" id="{11001D34-07FC-4445-AAF9-C5E3D85057D6}" parentId="{DA3F85C3-BC14-4BA5-9404-8CC854C9E093}">
    <text>This is now February 2024 CBO Economic Projections Quarterly Table, row 118</text>
  </threadedComment>
  <threadedComment ref="D114" dT="2024-06-27T14:41:57.04" personId="{2C68A5A1-706F-4A3E-93A3-741BBABEC4EA}" id="{246ADC76-82E1-4289-8802-6BA03B6A87D5}" parentId="{DA3F85C3-BC14-4BA5-9404-8CC854C9E093}">
    <text xml:space="preserve">June 2024 CBO Economic Projections Quarterly Table, row 118 from 2021 Q1 onward
</text>
  </threadedComment>
  <threadedComment ref="D114" dT="2025-01-23T21:45:46.12" personId="{B61C96CF-201E-4FBB-AE0C-863888EC2CC5}" id="{DD8D4C41-D3C8-45F0-BA77-F59DE3628000}" parentId="{DA3F85C3-BC14-4BA5-9404-8CC854C9E093}">
    <text>January 2025 CBO Economic Projections Quarterly Table, Row 118 from 2022 Q1 onward</text>
  </threadedComment>
  <threadedComment ref="D115" dT="2023-02-15T21:16:25.78" personId="{609654FB-393E-4954-B3A3-EDB231775774}" id="{76ADCF17-3B37-4070-A5F2-EDFA29E499D3}">
    <text>February 2023 CBO Economic Projections quarterly table row 112</text>
  </threadedComment>
  <threadedComment ref="D115" dT="2023-07-27T18:52:05.52" personId="{609654FB-393E-4954-B3A3-EDB231775774}" id="{B364A5F5-BBB1-4E2F-A97C-ADDB46D6F8C2}" parentId="{76ADCF17-3B37-4070-A5F2-EDFA29E499D3}">
    <text>Same table and row, July 2023</text>
  </threadedComment>
  <threadedComment ref="D115" dT="2024-02-22T15:42:56.34" personId="{09FAC3F1-DFDB-4CF8-9903-358701529E2B}" id="{46069B6C-AB5F-4DEC-9B07-6402052BAFE8}" parentId="{76ADCF17-3B37-4070-A5F2-EDFA29E499D3}">
    <text>February 2024 CBO Economic Projections quarterly table row 114 corporate profits domestic</text>
  </threadedComment>
  <threadedComment ref="D115" dT="2024-06-27T14:43:33.75" personId="{2C68A5A1-706F-4A3E-93A3-741BBABEC4EA}" id="{F7EAA924-8364-429D-9408-BF1E0438660F}" parentId="{76ADCF17-3B37-4070-A5F2-EDFA29E499D3}">
    <text xml:space="preserve">June 2024 CBO Economic Projections quarterly table row 114 corporate profits domestic with IVA and CCAdj, from 2021 Q1 onward
</text>
  </threadedComment>
  <threadedComment ref="D115" dT="2025-01-23T21:48:12.92" personId="{B61C96CF-201E-4FBB-AE0C-863888EC2CC5}" id="{EE01CB12-15AB-4154-84FC-B819A5C4D525}" parentId="{76ADCF17-3B37-4070-A5F2-EDFA29E499D3}">
    <text>January 2025 CBO Economic Projections Quarterly Table, Row 114 Profits, corporate, domestic, with IVA &amp; CCAdj from 2022 Q1 onward</text>
  </threadedComment>
  <threadedComment ref="U138" dT="2023-04-27T03:02:33.18" personId="{2C68A5A1-706F-4A3E-93A3-741BBABEC4EA}" id="{9B3751CC-23E1-41B8-B416-10EB615A3D56}">
    <text>I can't drag these over because of circular references.</text>
  </threadedComment>
  <threadedComment ref="V141" dT="2023-07-27T14:08:57.55" personId="{2C68A5A1-706F-4A3E-93A3-741BBABEC4EA}" id="{11492011-7182-476E-AA5F-AFA0F9F8B150}">
    <text>Drag my predecessor forward in August 2023!! (Corporate taxes come in late, and we couldn't update in July!)</text>
  </threadedComment>
  <threadedComment ref="W141" dT="2023-10-26T13:42:51.37" personId="{609654FB-393E-4954-B3A3-EDB231775774}" id="{C443C719-489F-4DE1-BC1B-0B7A99B065F9}">
    <text>Drag forward in November by same logic as in previous cell.</text>
  </threadedComment>
  <threadedComment ref="X141" dT="2024-01-24T19:09:22.97" personId="{09FAC3F1-DFDB-4CF8-9903-358701529E2B}" id="{3FE8F94E-20A0-4842-AE4C-C2D9AECDDF90}">
    <text>Drag forward in February because we get Q4 Data 1 month late.</text>
  </threadedComment>
  <threadedComment ref="Y141" dT="2024-07-25T15:51:05.68" personId="{09FAC3F1-DFDB-4CF8-9903-358701529E2B}" id="{5F59E7AF-F52B-42DD-9B44-9EDFF41C35A3}">
    <text xml:space="preserve">Drag forward in August because we get the data a month late. </text>
  </threadedComment>
  <threadedComment ref="Z141" dT="2024-08-29T14:15:29.25" personId="{09FAC3F1-DFDB-4CF8-9903-358701529E2B}" id="{34FA185C-121C-4B89-85EF-D080C5DEABA3}">
    <text xml:space="preserve">Drag this forward in November because we get taxes a month late. </text>
  </threadedComment>
  <threadedComment ref="AA141" dT="2025-01-31T15:14:38.88" personId="{B61C96CF-201E-4FBB-AE0C-863888EC2CC5}" id="{221E3728-631E-4779-907B-5370922F0B09}">
    <text xml:space="preserve">Drag this forward in February because we get taxes a month late. </text>
  </threadedComment>
  <threadedComment ref="AC141" dT="2025-05-29T15:32:21.65" personId="{B61C96CF-201E-4FBB-AE0C-863888EC2CC5}" id="{93C9883B-28B6-435A-A25B-6CD846B5F752}">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s>
</file>

<file path=xl/threadedComments/threadedComment16.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0.xml"/><Relationship Id="rId4" Type="http://schemas.microsoft.com/office/2017/10/relationships/threadedComment" Target="../threadedComments/threadedComment17.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5.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2.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23.xml"/><Relationship Id="rId4" Type="http://schemas.microsoft.com/office/2017/10/relationships/threadedComment" Target="../threadedComments/threadedComment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7" t="s">
        <v>0</v>
      </c>
      <c r="C10" s="1268"/>
      <c r="D10" s="1268"/>
      <c r="E10" s="1268"/>
      <c r="F10" s="1268"/>
      <c r="G10" s="1268"/>
      <c r="H10" s="1268"/>
      <c r="I10" s="1268"/>
      <c r="J10" s="1268"/>
      <c r="K10" s="1268"/>
      <c r="L10" s="1268"/>
      <c r="M10" s="1268"/>
      <c r="N10" s="1268"/>
      <c r="O10" s="1268"/>
      <c r="P10" s="1268"/>
      <c r="Q10" s="1269"/>
    </row>
    <row r="11" spans="2:17" x14ac:dyDescent="0.35">
      <c r="B11" s="1270"/>
      <c r="C11" s="1271"/>
      <c r="D11" s="1271"/>
      <c r="E11" s="1271"/>
      <c r="F11" s="1271"/>
      <c r="G11" s="1271"/>
      <c r="H11" s="1271"/>
      <c r="I11" s="1271"/>
      <c r="J11" s="1271"/>
      <c r="K11" s="1271"/>
      <c r="L11" s="1271"/>
      <c r="M11" s="1271"/>
      <c r="N11" s="1271"/>
      <c r="O11" s="1271"/>
      <c r="P11" s="1271"/>
      <c r="Q11" s="1272"/>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3" t="s">
        <v>3</v>
      </c>
      <c r="D13" s="1273"/>
      <c r="E13" s="1273"/>
      <c r="F13" s="1273"/>
      <c r="G13" s="1273"/>
      <c r="H13" s="1273"/>
      <c r="I13" s="1273"/>
      <c r="J13" s="1273"/>
      <c r="K13" s="1273"/>
      <c r="L13" s="1273"/>
      <c r="M13" s="1273"/>
      <c r="N13" s="1273"/>
      <c r="O13" s="1273"/>
      <c r="P13" s="1273"/>
      <c r="Q13" s="1274"/>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5" t="s">
        <v>14</v>
      </c>
      <c r="D20" s="1265"/>
      <c r="E20" s="1265"/>
      <c r="F20" s="1265"/>
      <c r="G20" s="1265"/>
      <c r="H20" s="1265"/>
      <c r="I20" s="1265"/>
      <c r="J20" s="1265"/>
      <c r="K20" s="1265"/>
      <c r="L20" s="1265"/>
      <c r="M20" s="1265"/>
      <c r="N20" s="1265"/>
      <c r="O20" s="1265"/>
      <c r="P20" s="1265"/>
      <c r="Q20" s="1266"/>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5" t="s">
        <v>832</v>
      </c>
      <c r="D22" s="1265"/>
      <c r="E22" s="1265"/>
      <c r="F22" s="1265"/>
      <c r="G22" s="1265"/>
      <c r="H22" s="1265"/>
      <c r="I22" s="1265"/>
      <c r="J22" s="1265"/>
      <c r="K22" s="1265"/>
      <c r="L22" s="1265"/>
      <c r="M22" s="1265"/>
      <c r="N22" s="1265"/>
      <c r="O22" s="1265"/>
      <c r="P22" s="1265"/>
      <c r="Q22" s="1266"/>
    </row>
    <row r="23" spans="2:17" ht="31.4" customHeight="1" x14ac:dyDescent="0.35">
      <c r="B23" s="3" t="s">
        <v>17</v>
      </c>
      <c r="C23" s="1265" t="s">
        <v>834</v>
      </c>
      <c r="D23" s="1265"/>
      <c r="E23" s="1265"/>
      <c r="F23" s="1265"/>
      <c r="G23" s="1265"/>
      <c r="H23" s="1265"/>
      <c r="I23" s="1265"/>
      <c r="J23" s="1265"/>
      <c r="K23" s="1265"/>
      <c r="L23" s="1265"/>
      <c r="M23" s="1265"/>
      <c r="N23" s="1265"/>
      <c r="O23" s="1265"/>
      <c r="P23" s="1265"/>
      <c r="Q23" s="1266"/>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4" t="s">
        <v>837</v>
      </c>
      <c r="C33" s="1265"/>
      <c r="D33" s="1265"/>
      <c r="E33" s="1265"/>
      <c r="F33" s="1265"/>
      <c r="G33" s="1265"/>
      <c r="H33" s="1265"/>
      <c r="I33" s="1265"/>
      <c r="J33" s="1265"/>
      <c r="K33" s="1265"/>
      <c r="L33" s="1265"/>
      <c r="M33" s="1265"/>
      <c r="N33" s="1265"/>
      <c r="O33" s="1265"/>
      <c r="P33" s="1265"/>
      <c r="Q33" s="1266"/>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7" t="s">
        <v>37</v>
      </c>
      <c r="B2" s="1278"/>
      <c r="C2" s="1278"/>
      <c r="D2" s="1279"/>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7" t="s">
        <v>842</v>
      </c>
      <c r="B12" s="1278"/>
      <c r="C12" s="1278"/>
      <c r="D12" s="1279"/>
      <c r="E12" s="16"/>
      <c r="F12" s="14"/>
    </row>
    <row r="13" spans="1:7" ht="29.9" customHeight="1" x14ac:dyDescent="0.35">
      <c r="A13" s="19" t="s">
        <v>9</v>
      </c>
      <c r="B13" s="1283" t="s">
        <v>844</v>
      </c>
      <c r="C13" s="1283"/>
      <c r="D13" s="23"/>
      <c r="E13" s="16"/>
      <c r="F13" s="14"/>
    </row>
    <row r="14" spans="1:7" ht="48.65" customHeight="1" x14ac:dyDescent="0.35">
      <c r="A14" s="17" t="s">
        <v>843</v>
      </c>
      <c r="B14" s="1283" t="s">
        <v>853</v>
      </c>
      <c r="C14" s="1283"/>
      <c r="D14" s="22"/>
      <c r="E14" s="16"/>
      <c r="F14" s="14"/>
    </row>
    <row r="15" spans="1:7" ht="48.65" customHeight="1" x14ac:dyDescent="0.35">
      <c r="A15" s="17" t="s">
        <v>845</v>
      </c>
      <c r="B15" s="1283" t="s">
        <v>846</v>
      </c>
      <c r="C15" s="1283"/>
      <c r="D15" s="15"/>
      <c r="E15" s="16"/>
      <c r="F15" s="14"/>
    </row>
    <row r="16" spans="1:7" x14ac:dyDescent="0.35">
      <c r="A16" s="1280" t="s">
        <v>59</v>
      </c>
      <c r="B16" s="1281"/>
      <c r="C16" s="1281"/>
      <c r="D16" s="1282"/>
      <c r="E16" s="14"/>
      <c r="F16" s="14"/>
    </row>
    <row r="17" spans="1:6" ht="36.65" customHeight="1" x14ac:dyDescent="0.35">
      <c r="A17" s="1275" t="s">
        <v>847</v>
      </c>
      <c r="B17" s="1276"/>
      <c r="C17" s="1276"/>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5" t="s">
        <v>821</v>
      </c>
      <c r="B21" s="1276"/>
      <c r="C21" s="1276"/>
      <c r="D21" s="15"/>
      <c r="E21" s="14"/>
      <c r="F21" s="14"/>
    </row>
    <row r="22" spans="1:6" x14ac:dyDescent="0.35">
      <c r="A22" s="1280" t="s">
        <v>62</v>
      </c>
      <c r="B22" s="1281"/>
      <c r="C22" s="1281"/>
      <c r="D22" s="1282"/>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7" t="s">
        <v>37</v>
      </c>
      <c r="B2" s="1278"/>
      <c r="C2" s="1278"/>
      <c r="D2" s="1279"/>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7" t="s">
        <v>842</v>
      </c>
      <c r="B11" s="1278"/>
      <c r="C11" s="1278"/>
      <c r="D11" s="1279"/>
      <c r="E11" s="16"/>
      <c r="F11" s="14"/>
    </row>
    <row r="12" spans="1:6" ht="22.5" customHeight="1" x14ac:dyDescent="0.35">
      <c r="A12" s="19" t="s">
        <v>75</v>
      </c>
      <c r="B12" s="1290" t="s">
        <v>851</v>
      </c>
      <c r="C12" s="1291"/>
      <c r="D12" s="32"/>
      <c r="E12" s="16"/>
      <c r="F12" s="14"/>
    </row>
    <row r="13" spans="1:6" ht="33" customHeight="1" x14ac:dyDescent="0.35">
      <c r="A13" s="19" t="s">
        <v>850</v>
      </c>
      <c r="B13" s="1283" t="s">
        <v>852</v>
      </c>
      <c r="C13" s="1283"/>
      <c r="D13" s="22"/>
      <c r="E13" s="14"/>
      <c r="F13" s="14"/>
    </row>
    <row r="14" spans="1:6" ht="39.65" customHeight="1" x14ac:dyDescent="0.35">
      <c r="A14" s="17" t="s">
        <v>843</v>
      </c>
      <c r="B14" s="1283" t="s">
        <v>853</v>
      </c>
      <c r="C14" s="1283"/>
      <c r="D14" s="22"/>
    </row>
    <row r="15" spans="1:6" ht="38.9" customHeight="1" x14ac:dyDescent="0.35">
      <c r="A15" s="17" t="s">
        <v>845</v>
      </c>
      <c r="B15" s="1283" t="s">
        <v>846</v>
      </c>
      <c r="C15" s="1283"/>
      <c r="D15" s="22"/>
    </row>
    <row r="16" spans="1:6" ht="20.149999999999999" customHeight="1" x14ac:dyDescent="0.35">
      <c r="A16" s="1280" t="s">
        <v>59</v>
      </c>
      <c r="B16" s="1281"/>
      <c r="C16" s="1281"/>
      <c r="D16" s="1282"/>
    </row>
    <row r="17" spans="1:7" ht="24.65" customHeight="1" x14ac:dyDescent="0.35">
      <c r="A17" s="1284" t="s">
        <v>822</v>
      </c>
      <c r="B17" s="1285"/>
      <c r="C17" s="1286"/>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7" t="s">
        <v>821</v>
      </c>
      <c r="B21" s="1288"/>
      <c r="C21" s="1289"/>
      <c r="D21" s="22"/>
    </row>
    <row r="22" spans="1:7" x14ac:dyDescent="0.35">
      <c r="A22" s="1280" t="s">
        <v>62</v>
      </c>
      <c r="B22" s="1281"/>
      <c r="C22" s="1281"/>
      <c r="D22" s="1282"/>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#REF!</f>
        <v>#REF!</v>
      </c>
      <c r="E7" s="56" t="e">
        <f>#REF!</f>
        <v>#REF!</v>
      </c>
      <c r="F7" s="56" t="e">
        <f>#REF!</f>
        <v>#REF!</v>
      </c>
      <c r="G7" s="56" t="e">
        <f>#REF!</f>
        <v>#REF!</v>
      </c>
      <c r="H7" s="56" t="e">
        <f>#REF!</f>
        <v>#REF!</v>
      </c>
      <c r="I7" s="56" t="e">
        <f>#REF!</f>
        <v>#REF!</v>
      </c>
      <c r="J7" s="56" t="e">
        <f>#REF!</f>
        <v>#REF!</v>
      </c>
      <c r="K7" s="56" t="e">
        <f>#REF!</f>
        <v>#REF!</v>
      </c>
      <c r="L7" s="56" t="e">
        <f>#REF!</f>
        <v>#REF!</v>
      </c>
      <c r="M7" s="56" t="e">
        <f>#REF!</f>
        <v>#REF!</v>
      </c>
      <c r="N7" s="56" t="e">
        <f>#REF!</f>
        <v>#REF!</v>
      </c>
      <c r="O7" s="56" t="e">
        <f>#REF!</f>
        <v>#REF!</v>
      </c>
      <c r="P7" s="71" t="e">
        <f>#REF!</f>
        <v>#REF!</v>
      </c>
      <c r="Q7" s="71" t="e">
        <f>#REF!</f>
        <v>#REF!</v>
      </c>
      <c r="R7" s="71" t="e">
        <f>#REF!</f>
        <v>#REF!</v>
      </c>
      <c r="S7" s="71" t="e">
        <f>#REF!</f>
        <v>#REF!</v>
      </c>
      <c r="T7" s="71" t="e">
        <f>#REF!</f>
        <v>#REF!</v>
      </c>
      <c r="U7" s="71" t="e">
        <f>#REF!</f>
        <v>#REF!</v>
      </c>
      <c r="V7" s="71" t="e">
        <f>#REF!</f>
        <v>#REF!</v>
      </c>
      <c r="W7" s="71" t="e">
        <f>#REF!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71">
        <f>'Student loans'!W12</f>
        <v>2.0815079999999999</v>
      </c>
      <c r="Q11" s="71">
        <f>'Student loans'!X12</f>
        <v>2.1006180000000003</v>
      </c>
      <c r="R11" s="71">
        <f>'Student loans'!Y12</f>
        <v>2.5815300000000003</v>
      </c>
      <c r="S11" s="71">
        <f>'Student loans'!Z12</f>
        <v>2.6040450000000002</v>
      </c>
      <c r="T11" s="71">
        <f>'Student loans'!AA12</f>
        <v>2.626465</v>
      </c>
      <c r="U11" s="71">
        <f>'Student loans'!AB12</f>
        <v>2.6498349999999999</v>
      </c>
      <c r="V11" s="71">
        <f>'Student loans'!AC12</f>
        <v>2.6454420000000001</v>
      </c>
      <c r="W11" s="71">
        <f>'Student loans'!AD12</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C41" sqref="C41"/>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topLeftCell="A64" zoomScaleNormal="100" workbookViewId="0">
      <selection activeCell="I82" sqref="I82"/>
    </sheetView>
  </sheetViews>
  <sheetFormatPr defaultColWidth="10.90625" defaultRowHeight="14.5" x14ac:dyDescent="0.35"/>
  <cols>
    <col min="2" max="2" width="39.453125" customWidth="1"/>
    <col min="3" max="3" width="20.1796875" customWidth="1"/>
  </cols>
  <sheetData>
    <row r="2" spans="2:10" x14ac:dyDescent="0.35">
      <c r="B2" s="1292" t="s">
        <v>2013</v>
      </c>
      <c r="C2" s="1292"/>
      <c r="D2" s="1292"/>
      <c r="E2" s="1292"/>
      <c r="F2" s="1292"/>
      <c r="G2" s="1292"/>
      <c r="H2" s="1292"/>
      <c r="I2" s="1292"/>
      <c r="J2" s="1292"/>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2359.3871549999999</v>
      </c>
      <c r="E19" s="80">
        <f>forecast!D17</f>
        <v>2351.4927557750002</v>
      </c>
      <c r="F19" s="80">
        <f>forecast!E17</f>
        <v>2405.1255305538753</v>
      </c>
      <c r="G19" s="80">
        <f>forecast!F17</f>
        <v>2420.7362699766445</v>
      </c>
      <c r="H19" s="80">
        <f>forecast!G17</f>
        <v>2438.0917030965275</v>
      </c>
      <c r="I19" s="80">
        <f>forecast!H17</f>
        <v>2447.3089133820104</v>
      </c>
      <c r="J19" s="80">
        <f>forecast!I17</f>
        <v>2504.0627755769201</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4723.2781359110913</v>
      </c>
      <c r="E21" s="80">
        <f>forecast!D19</f>
        <v>4753.6029522736208</v>
      </c>
      <c r="F21" s="80">
        <f>forecast!E19</f>
        <v>4750.1111678416619</v>
      </c>
      <c r="G21" s="80">
        <f>forecast!F19</f>
        <v>4789.1705388920864</v>
      </c>
      <c r="H21" s="80">
        <f>forecast!G19</f>
        <v>4828.6171291043947</v>
      </c>
      <c r="I21" s="80">
        <f>forecast!H19</f>
        <v>4865.153711826425</v>
      </c>
      <c r="J21" s="80">
        <f>forecast!I19</f>
        <v>4999.1976271068906</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-8.3069939999999995</v>
      </c>
      <c r="E25" s="80">
        <f>forecast!D23</f>
        <v>-8.2824600000000004</v>
      </c>
      <c r="F25" s="80">
        <f>forecast!E23</f>
        <v>-8.2824600000000004</v>
      </c>
      <c r="G25" s="80">
        <f>forecast!F23</f>
        <v>-8.2824600000000004</v>
      </c>
      <c r="H25" s="80">
        <f>forecast!G23</f>
        <v>-11</v>
      </c>
      <c r="I25" s="80">
        <f>forecast!H23</f>
        <v>-11</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2" t="s">
        <v>2006</v>
      </c>
      <c r="C34" s="1292"/>
      <c r="D34" s="1292"/>
      <c r="E34" s="1292"/>
      <c r="F34" s="1292"/>
      <c r="G34" s="1292"/>
      <c r="H34" s="1292"/>
      <c r="I34" s="1292"/>
      <c r="J34" s="1292"/>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3" t="s">
        <v>232</v>
      </c>
      <c r="C66" s="1293"/>
      <c r="D66" s="1293"/>
      <c r="E66" s="1293"/>
      <c r="F66" s="1293"/>
      <c r="G66" s="1293"/>
      <c r="H66" s="1293"/>
      <c r="I66" s="1293"/>
      <c r="J66" s="1293"/>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83.689154999999573</v>
      </c>
      <c r="E83" s="80">
        <f>E19-E51</f>
        <v>93.294755774999885</v>
      </c>
      <c r="F83" s="80">
        <f t="shared" si="43"/>
        <v>101.67034005287496</v>
      </c>
      <c r="G83" s="80">
        <f t="shared" si="43"/>
        <v>111.30907947564447</v>
      </c>
      <c r="H83" s="80">
        <f t="shared" ref="H83:I83" si="44">H19-H51</f>
        <v>120.96451259552714</v>
      </c>
      <c r="I83" s="80">
        <f t="shared" si="44"/>
        <v>130.63672288100997</v>
      </c>
      <c r="J83" s="80">
        <f t="shared" ref="J83" si="45">J19-J51</f>
        <v>138.81871619339654</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-10.113330227572987</v>
      </c>
      <c r="E85" s="80">
        <f t="shared" si="49"/>
        <v>-3.5813570461759809</v>
      </c>
      <c r="F85" s="80">
        <f t="shared" si="49"/>
        <v>19.3645633842807</v>
      </c>
      <c r="G85" s="80">
        <f t="shared" si="49"/>
        <v>25.978015147054066</v>
      </c>
      <c r="H85" s="80">
        <f t="shared" ref="H85:I85" si="50">H21-H53</f>
        <v>32.602818178183043</v>
      </c>
      <c r="I85" s="80">
        <f t="shared" si="50"/>
        <v>35.939357074587861</v>
      </c>
      <c r="J85" s="80">
        <f t="shared" ref="J85" si="51">J21-J53</f>
        <v>39.225661854018654</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-11</v>
      </c>
      <c r="E89" s="80">
        <f t="shared" si="61"/>
        <v>-11</v>
      </c>
      <c r="F89" s="80">
        <f t="shared" si="61"/>
        <v>-11</v>
      </c>
      <c r="G89" s="80">
        <f t="shared" si="61"/>
        <v>-11</v>
      </c>
      <c r="H89" s="80">
        <f t="shared" ref="H89:I89" si="62">H25-H57</f>
        <v>-11</v>
      </c>
      <c r="I89" s="80">
        <f t="shared" si="62"/>
        <v>-11</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2" t="s">
        <v>233</v>
      </c>
      <c r="C99" s="1292"/>
      <c r="D99" s="1292"/>
      <c r="E99" s="1292"/>
      <c r="F99" s="1292"/>
      <c r="G99" s="1292"/>
      <c r="H99" s="1292"/>
      <c r="I99" s="1292"/>
      <c r="J99" s="1292"/>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3.6775158654619222E-2</v>
      </c>
      <c r="E116" s="82">
        <f t="shared" si="115"/>
        <v>4.1313806749895265E-2</v>
      </c>
      <c r="F116" s="82">
        <f t="shared" si="115"/>
        <v>4.413818878359077E-2</v>
      </c>
      <c r="G116" s="82">
        <f t="shared" si="85"/>
        <v>4.8197700249427378E-2</v>
      </c>
      <c r="H116" s="82">
        <f t="shared" si="85"/>
        <v>5.2204519929427207E-2</v>
      </c>
      <c r="I116" s="82">
        <f t="shared" ref="I116:J116" si="116">(I19/I51-1)</f>
        <v>5.6389817867481096E-2</v>
      </c>
      <c r="J116" s="82">
        <f t="shared" si="116"/>
        <v>5.8691074877735172E-2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-2.1365928214306384E-3</v>
      </c>
      <c r="E118" s="82">
        <f t="shared" si="119"/>
        <v>-7.5283125759073588E-4</v>
      </c>
      <c r="F118" s="82">
        <f t="shared" si="119"/>
        <v>4.0933419190187781E-3</v>
      </c>
      <c r="G118" s="82">
        <f t="shared" si="85"/>
        <v>5.4539082805389327E-3</v>
      </c>
      <c r="H118" s="82">
        <f t="shared" si="85"/>
        <v>6.7978984349374993E-3</v>
      </c>
      <c r="I118" s="82">
        <f t="shared" ref="I118:J118" si="120">(I21/I53-1)</f>
        <v>7.4420712013383294E-3</v>
      </c>
      <c r="J118" s="82">
        <f t="shared" si="120"/>
        <v>7.9084442671881749E-3</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-4.0846548429524479</v>
      </c>
      <c r="E122" s="82">
        <f t="shared" si="127"/>
        <v>-4.047778505560176</v>
      </c>
      <c r="F122" s="82">
        <f t="shared" si="127"/>
        <v>-4.047778505560176</v>
      </c>
      <c r="G122" s="82">
        <f t="shared" si="85"/>
        <v>-4.047778505560176</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301" t="s">
        <v>1804</v>
      </c>
      <c r="B2" s="1301"/>
      <c r="C2" s="1301"/>
      <c r="D2" s="1301"/>
      <c r="E2" s="1301"/>
      <c r="F2" s="1301"/>
      <c r="G2" s="1301"/>
      <c r="H2" s="1301"/>
      <c r="I2" s="1301"/>
      <c r="J2" s="1301"/>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302"/>
      <c r="B4" s="1302"/>
      <c r="C4" s="1302"/>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303" t="s">
        <v>813</v>
      </c>
      <c r="B5" s="1306"/>
      <c r="C5" s="1309" t="s">
        <v>891</v>
      </c>
      <c r="D5" s="1309" t="s">
        <v>891</v>
      </c>
      <c r="E5" s="1309" t="s">
        <v>891</v>
      </c>
      <c r="F5" s="1309" t="s">
        <v>891</v>
      </c>
      <c r="G5" s="1309" t="s">
        <v>891</v>
      </c>
      <c r="H5" s="1309" t="s">
        <v>891</v>
      </c>
      <c r="I5" s="1309" t="s">
        <v>891</v>
      </c>
      <c r="J5" s="1310"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304" t="s">
        <v>813</v>
      </c>
      <c r="B6" s="1307"/>
      <c r="C6" s="1311">
        <v>2022</v>
      </c>
      <c r="D6" s="1312"/>
      <c r="E6" s="1312"/>
      <c r="F6" s="1312"/>
      <c r="G6" s="1312"/>
      <c r="H6" s="1313"/>
      <c r="I6" s="1311">
        <v>2023</v>
      </c>
      <c r="J6" s="1312">
        <v>2023</v>
      </c>
      <c r="K6" s="1313">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305" t="s">
        <v>813</v>
      </c>
      <c r="B7" s="1308"/>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1609.202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t="e">
        <f>#REF!+#REF!</f>
        <v>#REF!</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t="e">
        <f>#REF!+#REF!</f>
        <v>#REF!</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14" t="s">
        <v>1788</v>
      </c>
      <c r="B63" s="1314"/>
      <c r="C63" s="1314"/>
      <c r="D63" s="1314"/>
      <c r="E63" s="1314"/>
      <c r="F63" s="1314"/>
      <c r="G63" s="1314"/>
      <c r="H63" s="1314"/>
      <c r="I63" s="1314"/>
      <c r="J63" s="1314"/>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7" t="s">
        <v>1789</v>
      </c>
      <c r="B64" s="1297"/>
      <c r="C64" s="1297"/>
      <c r="D64" s="1297"/>
      <c r="E64" s="1297"/>
      <c r="F64" s="1297"/>
      <c r="G64" s="1297"/>
      <c r="H64" s="1297"/>
      <c r="I64" s="1297"/>
      <c r="J64" s="1297"/>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7" t="s">
        <v>1790</v>
      </c>
      <c r="B65" s="1297"/>
      <c r="C65" s="1297"/>
      <c r="D65" s="1297"/>
      <c r="E65" s="1297"/>
      <c r="F65" s="1297"/>
      <c r="G65" s="1297"/>
      <c r="H65" s="1297"/>
      <c r="I65" s="1297"/>
      <c r="J65" s="1297"/>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7" t="s">
        <v>1791</v>
      </c>
      <c r="B66" s="1297"/>
      <c r="C66" s="1297"/>
      <c r="D66" s="1297"/>
      <c r="E66" s="1297"/>
      <c r="F66" s="1297"/>
      <c r="G66" s="1297"/>
      <c r="H66" s="1297"/>
      <c r="I66" s="1297"/>
      <c r="J66" s="1297"/>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7" t="s">
        <v>1792</v>
      </c>
      <c r="B67" s="1297"/>
      <c r="C67" s="1297"/>
      <c r="D67" s="1297"/>
      <c r="E67" s="1297"/>
      <c r="F67" s="1297"/>
      <c r="G67" s="1297"/>
      <c r="H67" s="1297"/>
      <c r="I67" s="1297"/>
      <c r="J67" s="1297"/>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7" t="s">
        <v>1793</v>
      </c>
      <c r="B68" s="1297"/>
      <c r="C68" s="1297"/>
      <c r="D68" s="1297"/>
      <c r="E68" s="1297"/>
      <c r="F68" s="1297"/>
      <c r="G68" s="1297"/>
      <c r="H68" s="1297"/>
      <c r="I68" s="1297"/>
      <c r="J68" s="1297"/>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7" t="s">
        <v>1794</v>
      </c>
      <c r="B69" s="1297"/>
      <c r="C69" s="1297"/>
      <c r="D69" s="1297"/>
      <c r="E69" s="1297"/>
      <c r="F69" s="1297"/>
      <c r="G69" s="1297"/>
      <c r="H69" s="1297"/>
      <c r="I69" s="1297"/>
      <c r="J69" s="1297"/>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298" t="s">
        <v>1795</v>
      </c>
      <c r="B70" s="1298"/>
      <c r="C70" s="1298"/>
      <c r="D70" s="1298"/>
      <c r="E70" s="1298"/>
      <c r="F70" s="1298"/>
      <c r="G70" s="1298"/>
      <c r="H70" s="1298"/>
      <c r="I70" s="1298"/>
      <c r="J70" s="1298"/>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299" t="s">
        <v>246</v>
      </c>
      <c r="B71" s="1299"/>
      <c r="C71" s="1299"/>
      <c r="D71" s="1299"/>
      <c r="E71" s="1299"/>
      <c r="F71" s="1299"/>
      <c r="G71" s="1299"/>
      <c r="H71" s="1299"/>
      <c r="I71" s="1299"/>
      <c r="J71" s="1299"/>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296" t="s">
        <v>880</v>
      </c>
      <c r="B72" s="1296"/>
      <c r="C72" s="1296"/>
      <c r="D72" s="1296"/>
      <c r="E72" s="1296"/>
      <c r="F72" s="1296"/>
      <c r="G72" s="1296"/>
    </row>
    <row r="73" spans="1:38" x14ac:dyDescent="0.35">
      <c r="A73" s="1300" t="s">
        <v>881</v>
      </c>
      <c r="B73" s="1300"/>
      <c r="C73" s="1300"/>
      <c r="D73" s="1300"/>
      <c r="E73" s="1300"/>
      <c r="F73" s="1300"/>
      <c r="G73" s="1300"/>
    </row>
    <row r="74" spans="1:38" x14ac:dyDescent="0.35">
      <c r="A74" s="1295" t="s">
        <v>882</v>
      </c>
      <c r="B74" s="1295"/>
      <c r="C74" s="1295"/>
      <c r="D74" s="1295"/>
      <c r="E74" s="1295"/>
      <c r="F74" s="1295"/>
      <c r="G74" s="1295"/>
    </row>
    <row r="75" spans="1:38" x14ac:dyDescent="0.35">
      <c r="A75" s="1294" t="s">
        <v>883</v>
      </c>
      <c r="B75" s="1294"/>
      <c r="C75" s="1294"/>
      <c r="D75" s="1294"/>
      <c r="E75" s="1294"/>
      <c r="F75" s="1294"/>
      <c r="G75" s="1294"/>
    </row>
    <row r="76" spans="1:38" x14ac:dyDescent="0.35">
      <c r="A76" s="1294" t="s">
        <v>884</v>
      </c>
      <c r="B76" s="1294"/>
      <c r="C76" s="1294"/>
      <c r="D76" s="1294"/>
      <c r="E76" s="1294"/>
      <c r="F76" s="1294"/>
      <c r="G76" s="1294"/>
    </row>
    <row r="77" spans="1:38" x14ac:dyDescent="0.35">
      <c r="A77" s="1295" t="s">
        <v>885</v>
      </c>
      <c r="B77" s="1295"/>
      <c r="C77" s="1295"/>
      <c r="D77" s="1295"/>
      <c r="E77" s="1295"/>
      <c r="F77" s="1295"/>
      <c r="G77" s="1295"/>
    </row>
    <row r="79" spans="1:38" x14ac:dyDescent="0.35">
      <c r="A79" s="1296" t="s">
        <v>886</v>
      </c>
      <c r="B79" s="1296"/>
      <c r="C79" s="1296"/>
      <c r="D79" s="1296"/>
      <c r="E79" s="1296"/>
      <c r="F79" s="1296"/>
      <c r="G79" s="1296"/>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68:J68"/>
    <mergeCell ref="A2:J2"/>
    <mergeCell ref="A4:C4"/>
    <mergeCell ref="A5:A7"/>
    <mergeCell ref="B5:B7"/>
    <mergeCell ref="C5:J5"/>
    <mergeCell ref="C6:H6"/>
    <mergeCell ref="I6:K6"/>
    <mergeCell ref="A63:J63"/>
    <mergeCell ref="A64:J64"/>
    <mergeCell ref="A65:J65"/>
    <mergeCell ref="A66:J66"/>
    <mergeCell ref="A67:J67"/>
    <mergeCell ref="A75:G75"/>
    <mergeCell ref="A76:G76"/>
    <mergeCell ref="A77:G77"/>
    <mergeCell ref="A79:G79"/>
    <mergeCell ref="A69:J69"/>
    <mergeCell ref="A70:J70"/>
    <mergeCell ref="A71:J71"/>
    <mergeCell ref="A72:G72"/>
    <mergeCell ref="A73:G73"/>
    <mergeCell ref="A74:G74"/>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zoomScale="115" zoomScaleNormal="115" workbookViewId="0">
      <selection activeCell="I21" sqref="I21"/>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2359.3871549999999</v>
      </c>
      <c r="D17" s="80">
        <f>'Social Benefits'!AF33</f>
        <v>2351.4927557750002</v>
      </c>
      <c r="E17" s="80">
        <f>'Social Benefits'!AG33</f>
        <v>2405.1255305538753</v>
      </c>
      <c r="F17" s="80">
        <f>'Social Benefits'!AH33</f>
        <v>2420.7362699766445</v>
      </c>
      <c r="G17" s="80">
        <f>'Social Benefits'!AI33</f>
        <v>2438.0917030965275</v>
      </c>
      <c r="H17" s="80">
        <f>'Social Benefits'!AJ33</f>
        <v>2447.3089133820104</v>
      </c>
      <c r="I17" s="80">
        <f>'Social Benefits'!AK33</f>
        <v>2504.0627755769201</v>
      </c>
      <c r="J17" s="80">
        <f>'Social Benefits'!AL33</f>
        <v>2521.4687922705148</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4723.2781359110913</v>
      </c>
      <c r="D19" s="80">
        <f>Taxes!AF9</f>
        <v>4753.6029522736208</v>
      </c>
      <c r="E19" s="80">
        <f>Taxes!AG9</f>
        <v>4750.1111678416619</v>
      </c>
      <c r="F19" s="80">
        <f>Taxes!AH9</f>
        <v>4789.1705388920864</v>
      </c>
      <c r="G19" s="80">
        <f>Taxes!AI9</f>
        <v>4828.6171291043947</v>
      </c>
      <c r="H19" s="80">
        <f>Taxes!AJ9</f>
        <v>4865.153711826425</v>
      </c>
      <c r="I19" s="80">
        <f>Taxes!AK9</f>
        <v>4999.1976271068906</v>
      </c>
      <c r="J19" s="80">
        <f>Taxes!AL9</f>
        <v>5028.0601468036093</v>
      </c>
    </row>
    <row r="20" spans="1:10" x14ac:dyDescent="0.35">
      <c r="A20" t="s">
        <v>226</v>
      </c>
      <c r="B20" t="s">
        <v>227</v>
      </c>
      <c r="C20" s="80">
        <f>Taxes!AE23</f>
        <v>2610.4179349654814</v>
      </c>
      <c r="D20" s="80">
        <f>Taxes!AF23</f>
        <v>2637.2590525097935</v>
      </c>
      <c r="E20" s="80">
        <f>Taxes!AG23</f>
        <v>2661.9450087697264</v>
      </c>
      <c r="F20" s="80">
        <f>Taxes!AH23</f>
        <v>2687.6209509421678</v>
      </c>
      <c r="G20" s="80">
        <f>Taxes!AI23</f>
        <v>2711.0655175084648</v>
      </c>
      <c r="H20" s="80">
        <f>Taxes!AJ23</f>
        <v>2736.4520878263743</v>
      </c>
      <c r="I20" s="80">
        <f>Taxes!AK23</f>
        <v>2763.2785072824095</v>
      </c>
      <c r="J20" s="80">
        <f>Taxes!AL23</f>
        <v>2788.0558611126189</v>
      </c>
    </row>
    <row r="21" spans="1:10" x14ac:dyDescent="0.35">
      <c r="A21" t="s">
        <v>228</v>
      </c>
      <c r="B21" t="s">
        <v>229</v>
      </c>
      <c r="C21" s="80">
        <f>Taxes!AE19</f>
        <v>154.58674209073274</v>
      </c>
      <c r="D21" s="80">
        <f>Taxes!AF19</f>
        <v>153.63157001132998</v>
      </c>
      <c r="E21" s="80">
        <f>Taxes!AG19</f>
        <v>410.98229982033581</v>
      </c>
      <c r="F21" s="80">
        <f>Taxes!AH19</f>
        <v>408.44289176626921</v>
      </c>
      <c r="G21" s="80">
        <f>Taxes!AI19</f>
        <v>405.91917439588383</v>
      </c>
      <c r="H21" s="80">
        <f>Taxes!AJ19</f>
        <v>403.41105075841432</v>
      </c>
      <c r="I21" s="80">
        <f>Taxes!AK19</f>
        <v>412.61842450214192</v>
      </c>
      <c r="J21" s="80">
        <f>Taxes!AL19</f>
        <v>410.06890703899313</v>
      </c>
    </row>
    <row r="22" spans="1:10" x14ac:dyDescent="0.35">
      <c r="A22" t="s">
        <v>230</v>
      </c>
      <c r="B22" t="s">
        <v>231</v>
      </c>
      <c r="C22" s="80">
        <f>Taxes!AE29</f>
        <v>172.4420004657662</v>
      </c>
      <c r="D22" s="80">
        <f>Taxes!AF29</f>
        <v>172.35554552864465</v>
      </c>
      <c r="E22" s="80">
        <f>Taxes!AG29</f>
        <v>172.5640544946437</v>
      </c>
      <c r="F22" s="80">
        <f>Taxes!AH29</f>
        <v>172.90478865859339</v>
      </c>
      <c r="G22" s="80">
        <f>Taxes!AI29</f>
        <v>172.73187878435027</v>
      </c>
      <c r="H22" s="80">
        <f>Taxes!AJ29</f>
        <v>172.94038775034934</v>
      </c>
      <c r="I22" s="80">
        <f>Taxes!AK29</f>
        <v>172.60982475547277</v>
      </c>
      <c r="J22" s="80">
        <f>Taxes!AL29</f>
        <v>171.97412668840244</v>
      </c>
    </row>
    <row r="23" spans="1:10" x14ac:dyDescent="0.35">
      <c r="A23" s="56" t="s">
        <v>1379</v>
      </c>
      <c r="B23" t="s">
        <v>1378</v>
      </c>
      <c r="C23" s="80">
        <f>'Student loans'!AE12</f>
        <v>-8.3069939999999995</v>
      </c>
      <c r="D23" s="80">
        <f>'Student loans'!AF12</f>
        <v>-8.2824600000000004</v>
      </c>
      <c r="E23" s="80">
        <f>'Student loans'!AG12</f>
        <v>-8.2824600000000004</v>
      </c>
      <c r="F23" s="80">
        <f>'Student loans'!AH12</f>
        <v>-8.2824600000000004</v>
      </c>
      <c r="G23" s="80">
        <f>'Student loans'!AI12</f>
        <v>-11</v>
      </c>
      <c r="H23" s="80">
        <f>'Student loans'!AJ12</f>
        <v>-11</v>
      </c>
      <c r="I23" s="80">
        <f>'Student loans'!AK12</f>
        <v>0</v>
      </c>
      <c r="J23" s="80">
        <f>'Student loans'!AL12</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v>
      </c>
      <c r="D25">
        <v>0</v>
      </c>
      <c r="E25">
        <v>0</v>
      </c>
      <c r="F25" s="214">
        <v>0</v>
      </c>
      <c r="G25" s="214">
        <v>0</v>
      </c>
      <c r="H25" s="214">
        <v>0</v>
      </c>
      <c r="I25" s="214">
        <v>0</v>
      </c>
      <c r="J25" s="214">
        <v>0</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9FFE-257D-4981-8C26-025DDD594869}">
  <dimension ref="A1:O26"/>
  <sheetViews>
    <sheetView workbookViewId="0">
      <selection activeCell="H30" sqref="H30"/>
    </sheetView>
  </sheetViews>
  <sheetFormatPr defaultRowHeight="14.5" x14ac:dyDescent="0.35"/>
  <sheetData>
    <row r="1" spans="1:1" x14ac:dyDescent="0.35">
      <c r="A1" t="s">
        <v>2348</v>
      </c>
    </row>
    <row r="25" spans="8:15" x14ac:dyDescent="0.35">
      <c r="H25" s="78" t="s">
        <v>764</v>
      </c>
      <c r="I25" s="78" t="s">
        <v>765</v>
      </c>
      <c r="J25" s="78" t="s">
        <v>1151</v>
      </c>
      <c r="K25" s="78" t="s">
        <v>1152</v>
      </c>
      <c r="L25" s="78" t="s">
        <v>1153</v>
      </c>
      <c r="M25" s="78" t="s">
        <v>1154</v>
      </c>
      <c r="N25" s="78" t="s">
        <v>1155</v>
      </c>
      <c r="O25" s="78" t="s">
        <v>1156</v>
      </c>
    </row>
    <row r="26" spans="8:15" x14ac:dyDescent="0.35">
      <c r="H26">
        <v>-0.3</v>
      </c>
      <c r="I26">
        <v>-0.3</v>
      </c>
      <c r="J26">
        <v>-0.3</v>
      </c>
      <c r="K26" s="214">
        <v>-0.2</v>
      </c>
      <c r="L26" s="214">
        <v>-0.2</v>
      </c>
      <c r="M26" s="214">
        <v>-0.2</v>
      </c>
      <c r="N26" s="214">
        <v>-0.1</v>
      </c>
      <c r="O26" s="214">
        <v>-0.1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5" t="s">
        <v>253</v>
      </c>
      <c r="B1" s="1315"/>
      <c r="C1" s="1315"/>
      <c r="D1" s="1315"/>
      <c r="E1" s="1315"/>
      <c r="F1" s="1315"/>
      <c r="G1" s="1315"/>
      <c r="H1" s="1315"/>
      <c r="I1" s="1315"/>
      <c r="J1" s="1315"/>
      <c r="K1" s="1315"/>
      <c r="L1" s="1315"/>
      <c r="M1" s="1315"/>
      <c r="N1" s="1315"/>
      <c r="O1" s="1315"/>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6" t="s">
        <v>53</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2:41" ht="14.25" customHeight="1" x14ac:dyDescent="0.35">
      <c r="B2" s="1317" t="s">
        <v>277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24"/>
      <c r="AE2" s="224"/>
      <c r="AF2" s="224"/>
      <c r="AG2" s="224"/>
      <c r="AH2" s="224"/>
    </row>
    <row r="3" spans="2:4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24"/>
      <c r="AE3" s="224"/>
      <c r="AF3" s="224"/>
      <c r="AG3" s="224"/>
      <c r="AH3" s="224"/>
    </row>
    <row r="4" spans="2:4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24"/>
      <c r="AE4" s="224"/>
      <c r="AF4" s="224"/>
      <c r="AG4" s="224"/>
      <c r="AH4" s="224"/>
    </row>
    <row r="5" spans="2:41"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c r="AD5" s="224"/>
      <c r="AE5" s="224"/>
      <c r="AF5" s="224"/>
      <c r="AG5" s="224"/>
      <c r="AH5" s="224"/>
    </row>
    <row r="6" spans="2:41" ht="38.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1" t="s">
        <v>278</v>
      </c>
      <c r="C8" s="1322"/>
      <c r="D8" s="1331" t="s">
        <v>279</v>
      </c>
      <c r="E8" s="1331"/>
      <c r="F8" s="1331"/>
      <c r="G8" s="1331"/>
      <c r="H8" s="1331"/>
      <c r="I8" s="1331"/>
      <c r="J8" s="1331"/>
      <c r="K8" s="1331"/>
      <c r="L8" s="1331"/>
      <c r="M8" s="1331"/>
      <c r="N8" s="1331"/>
      <c r="O8" s="1331"/>
      <c r="P8" s="1331"/>
      <c r="Q8" s="1331"/>
      <c r="R8" s="1331"/>
      <c r="S8" s="1331"/>
      <c r="T8" s="1331"/>
      <c r="U8" s="1331"/>
      <c r="V8" s="1331"/>
      <c r="W8" s="1331"/>
      <c r="X8" s="1331"/>
      <c r="Y8" s="1331"/>
      <c r="Z8" s="1331"/>
      <c r="AA8" s="1331"/>
      <c r="AB8" s="1331"/>
      <c r="AC8" s="1329" t="s">
        <v>280</v>
      </c>
      <c r="AD8" s="1329"/>
      <c r="AE8" s="1329"/>
      <c r="AF8" s="1329"/>
      <c r="AG8" s="1329"/>
      <c r="AH8" s="1329"/>
      <c r="AI8" s="1329"/>
      <c r="AJ8" s="1329"/>
      <c r="AK8" s="1329"/>
      <c r="AL8" s="1329"/>
      <c r="AM8" s="1329"/>
      <c r="AN8" s="1330"/>
    </row>
    <row r="9" spans="2:41" ht="12.75" customHeight="1" x14ac:dyDescent="0.35">
      <c r="B9" s="1323"/>
      <c r="C9" s="1324"/>
      <c r="D9" s="225">
        <v>2018</v>
      </c>
      <c r="E9" s="1318">
        <v>2019</v>
      </c>
      <c r="F9" s="1319"/>
      <c r="G9" s="1319"/>
      <c r="H9" s="1320"/>
      <c r="I9" s="1318">
        <v>2020</v>
      </c>
      <c r="J9" s="1319"/>
      <c r="K9" s="1319"/>
      <c r="L9" s="1320"/>
      <c r="M9" s="1318">
        <v>2021</v>
      </c>
      <c r="N9" s="1319"/>
      <c r="O9" s="1319"/>
      <c r="P9" s="1320"/>
      <c r="Q9" s="1318">
        <v>2022</v>
      </c>
      <c r="R9" s="1319"/>
      <c r="S9" s="1319"/>
      <c r="T9" s="1320"/>
      <c r="U9" s="1318">
        <v>2023</v>
      </c>
      <c r="V9" s="1319"/>
      <c r="W9" s="1319"/>
      <c r="X9" s="1320"/>
      <c r="Y9" s="293"/>
      <c r="Z9" s="231">
        <v>2024</v>
      </c>
      <c r="AA9" s="231"/>
      <c r="AB9" s="230"/>
      <c r="AC9" s="1327">
        <v>2025</v>
      </c>
      <c r="AD9" s="1328"/>
      <c r="AE9" s="1328"/>
      <c r="AF9" s="1328"/>
      <c r="AG9" s="1327">
        <v>2026</v>
      </c>
      <c r="AH9" s="1328"/>
      <c r="AI9" s="1328"/>
      <c r="AJ9" s="1332"/>
      <c r="AK9" s="1327">
        <v>2027</v>
      </c>
      <c r="AL9" s="1328"/>
      <c r="AM9" s="1328"/>
      <c r="AN9" s="1332"/>
    </row>
    <row r="10" spans="2:41" ht="14.9" customHeight="1" x14ac:dyDescent="0.35">
      <c r="B10" s="1325"/>
      <c r="C10" s="1326"/>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6" t="s">
        <v>53</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30" ht="14.25" customHeight="1" x14ac:dyDescent="0.35">
      <c r="B2" s="1317" t="s">
        <v>277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30"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30"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30"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30" ht="38.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1" t="s">
        <v>278</v>
      </c>
      <c r="C8" s="1322"/>
      <c r="D8" s="1334" t="s">
        <v>279</v>
      </c>
      <c r="E8" s="1335"/>
      <c r="F8" s="1335"/>
      <c r="G8" s="1335"/>
      <c r="H8" s="1335"/>
      <c r="I8" s="1335"/>
      <c r="J8" s="1335"/>
      <c r="K8" s="1335"/>
      <c r="L8" s="1335"/>
      <c r="M8" s="1335"/>
      <c r="N8" s="1335"/>
      <c r="O8" s="1335"/>
      <c r="P8" s="1335"/>
      <c r="Q8" s="1335"/>
      <c r="R8" s="1335"/>
      <c r="S8" s="1335"/>
      <c r="T8" s="1336"/>
      <c r="U8" s="1337" t="s">
        <v>280</v>
      </c>
      <c r="V8" s="1338"/>
      <c r="W8" s="1338"/>
      <c r="X8" s="1338"/>
      <c r="Y8" s="1338"/>
      <c r="Z8" s="1338"/>
      <c r="AA8" s="1338"/>
      <c r="AB8" s="1338"/>
      <c r="AC8" s="1339"/>
    </row>
    <row r="9" spans="2:30" ht="12.75" customHeight="1" x14ac:dyDescent="0.35">
      <c r="B9" s="1323"/>
      <c r="C9" s="1324"/>
      <c r="D9" s="296">
        <v>2018</v>
      </c>
      <c r="E9" s="1340">
        <v>2019</v>
      </c>
      <c r="F9" s="1341"/>
      <c r="G9" s="1341"/>
      <c r="H9" s="1342"/>
      <c r="I9" s="1341">
        <v>2020</v>
      </c>
      <c r="J9" s="1341"/>
      <c r="K9" s="1341"/>
      <c r="L9" s="1341"/>
      <c r="M9" s="1340">
        <v>2021</v>
      </c>
      <c r="N9" s="1341"/>
      <c r="O9" s="1341"/>
      <c r="P9" s="1341"/>
      <c r="Q9" s="1343">
        <v>2022</v>
      </c>
      <c r="R9" s="1344"/>
      <c r="S9" s="302"/>
      <c r="T9" s="309"/>
      <c r="U9" s="1328">
        <v>2023</v>
      </c>
      <c r="V9" s="1333"/>
      <c r="W9" s="1333"/>
      <c r="X9" s="1332"/>
      <c r="Y9" s="1327">
        <v>2024</v>
      </c>
      <c r="Z9" s="1333"/>
      <c r="AA9" s="1333"/>
      <c r="AB9" s="1333"/>
      <c r="AC9" s="304">
        <v>2025</v>
      </c>
    </row>
    <row r="10" spans="2:30" ht="14.9" customHeight="1" x14ac:dyDescent="0.35">
      <c r="B10" s="1323"/>
      <c r="C10" s="1324"/>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6" t="s">
        <v>192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223"/>
      <c r="AA1" s="223"/>
      <c r="AB1" s="223"/>
      <c r="AC1" s="223"/>
      <c r="AD1" s="223"/>
      <c r="AE1" s="223"/>
      <c r="AF1" s="223"/>
      <c r="AG1" s="223"/>
      <c r="AH1" s="223"/>
      <c r="AI1" s="223"/>
      <c r="AJ1" s="223"/>
      <c r="AK1" s="223"/>
      <c r="AL1" s="223"/>
      <c r="AM1" s="223"/>
      <c r="AN1" s="223"/>
      <c r="AO1" s="331"/>
      <c r="AP1" s="331"/>
    </row>
    <row r="2" spans="2:45" ht="14.25" customHeight="1" x14ac:dyDescent="0.35">
      <c r="B2" s="1317" t="s">
        <v>331</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c r="AD2" s="224"/>
      <c r="AE2" s="224"/>
      <c r="AF2" s="224"/>
      <c r="AG2" s="224"/>
      <c r="AH2" s="224"/>
      <c r="AI2" s="224"/>
      <c r="AJ2" s="224"/>
      <c r="AK2" s="224"/>
      <c r="AL2" s="224"/>
      <c r="AM2" s="224"/>
      <c r="AN2" s="224"/>
      <c r="AO2" s="224"/>
      <c r="AP2" s="224"/>
    </row>
    <row r="3" spans="2:45" ht="50.9" customHeight="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c r="AD3" s="224"/>
      <c r="AE3" s="224"/>
      <c r="AF3" s="224"/>
      <c r="AG3" s="224"/>
      <c r="AH3" s="224"/>
      <c r="AI3" s="224"/>
      <c r="AJ3" s="224"/>
      <c r="AK3" s="224"/>
      <c r="AL3" s="224"/>
      <c r="AM3" s="224"/>
      <c r="AN3" s="224"/>
      <c r="AO3" s="224"/>
      <c r="AP3" s="224"/>
    </row>
    <row r="4" spans="2:45" ht="5.25" customHeight="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1" t="s">
        <v>333</v>
      </c>
      <c r="C6" s="1322"/>
      <c r="D6" s="1345" t="s">
        <v>279</v>
      </c>
      <c r="E6" s="1346"/>
      <c r="F6" s="1346"/>
      <c r="G6" s="1346"/>
      <c r="H6" s="1346"/>
      <c r="I6" s="1346"/>
      <c r="J6" s="1346"/>
      <c r="K6" s="1346"/>
      <c r="L6" s="1346"/>
      <c r="M6" s="1346"/>
      <c r="N6" s="1346"/>
      <c r="O6" s="1346"/>
      <c r="P6" s="1346"/>
      <c r="Q6" s="1346"/>
      <c r="R6" s="1346"/>
      <c r="S6" s="1346"/>
      <c r="T6" s="1346"/>
      <c r="U6" s="1346"/>
      <c r="V6" s="1346"/>
      <c r="W6" s="1346"/>
      <c r="X6" s="1346"/>
      <c r="Y6" s="1346"/>
      <c r="Z6" s="1346"/>
      <c r="AA6" s="1346"/>
      <c r="AB6" s="1347"/>
      <c r="AC6" s="1348" t="s">
        <v>280</v>
      </c>
      <c r="AD6" s="1329"/>
      <c r="AE6" s="1329"/>
      <c r="AF6" s="1329"/>
      <c r="AG6" s="1329"/>
      <c r="AH6" s="1329"/>
      <c r="AI6" s="1329"/>
      <c r="AJ6" s="1329"/>
      <c r="AK6" s="1329"/>
      <c r="AL6" s="1329"/>
      <c r="AM6" s="1329"/>
      <c r="AN6" s="1330"/>
      <c r="AO6" s="1359" t="s">
        <v>334</v>
      </c>
      <c r="AP6" s="1359" t="s">
        <v>335</v>
      </c>
    </row>
    <row r="7" spans="2:45" ht="24" customHeight="1" x14ac:dyDescent="0.35">
      <c r="B7" s="1323"/>
      <c r="C7" s="1324"/>
      <c r="D7" s="225">
        <v>2018</v>
      </c>
      <c r="E7" s="1318">
        <v>2019</v>
      </c>
      <c r="F7" s="1319"/>
      <c r="G7" s="1319"/>
      <c r="H7" s="1320"/>
      <c r="I7" s="1318">
        <v>2020</v>
      </c>
      <c r="J7" s="1319"/>
      <c r="K7" s="1319"/>
      <c r="L7" s="1319"/>
      <c r="M7" s="1318">
        <v>2021</v>
      </c>
      <c r="N7" s="1319"/>
      <c r="O7" s="1319"/>
      <c r="P7" s="1319"/>
      <c r="Q7" s="1318">
        <v>2022</v>
      </c>
      <c r="R7" s="1319"/>
      <c r="S7" s="1319"/>
      <c r="T7" s="1319"/>
      <c r="U7" s="332"/>
      <c r="V7" s="333">
        <v>2023</v>
      </c>
      <c r="W7" s="333"/>
      <c r="X7" s="334"/>
      <c r="Y7" s="293"/>
      <c r="Z7" s="231">
        <v>2024</v>
      </c>
      <c r="AA7" s="231"/>
      <c r="AB7" s="230"/>
      <c r="AC7" s="1350">
        <v>2025</v>
      </c>
      <c r="AD7" s="1351"/>
      <c r="AE7" s="1351"/>
      <c r="AF7" s="1351"/>
      <c r="AG7" s="1327">
        <v>2026</v>
      </c>
      <c r="AH7" s="1328"/>
      <c r="AI7" s="1328"/>
      <c r="AJ7" s="1332"/>
      <c r="AK7" s="1327">
        <v>2027</v>
      </c>
      <c r="AL7" s="1328"/>
      <c r="AM7" s="1328"/>
      <c r="AN7" s="1332"/>
      <c r="AO7" s="1360"/>
      <c r="AP7" s="1360"/>
    </row>
    <row r="8" spans="2:45" ht="14.25" customHeight="1"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61"/>
      <c r="AP8" s="1361"/>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3" t="s">
        <v>352</v>
      </c>
      <c r="C22" s="1354"/>
      <c r="D22" s="1354"/>
      <c r="E22" s="1354"/>
      <c r="F22" s="1354"/>
      <c r="G22" s="1354"/>
      <c r="H22" s="1354"/>
      <c r="I22" s="1354"/>
      <c r="J22" s="1354"/>
      <c r="K22" s="1354"/>
      <c r="L22" s="1354"/>
      <c r="M22" s="1354"/>
      <c r="N22" s="1354"/>
      <c r="O22" s="1354"/>
      <c r="P22" s="1354"/>
      <c r="Q22" s="1354"/>
      <c r="R22" s="1354"/>
      <c r="S22" s="1354"/>
      <c r="T22" s="1354"/>
      <c r="U22" s="1354"/>
      <c r="V22" s="1354"/>
      <c r="W22" s="1354"/>
      <c r="X22" s="1354"/>
      <c r="Y22" s="1354"/>
      <c r="Z22" s="1354"/>
      <c r="AA22" s="1354"/>
      <c r="AB22" s="1354"/>
      <c r="AC22" s="1354"/>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7" t="s">
        <v>354</v>
      </c>
      <c r="AQ23" s="1358"/>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7" t="s">
        <v>356</v>
      </c>
      <c r="AQ27" s="1358"/>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7"/>
      <c r="AQ28" s="1358"/>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7" t="s">
        <v>361</v>
      </c>
      <c r="AQ33" s="1358"/>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5"/>
      <c r="R46" s="1355"/>
      <c r="S46" s="1355"/>
      <c r="T46" s="1355"/>
      <c r="U46" s="1355"/>
      <c r="V46" s="1355"/>
      <c r="W46" s="1355"/>
      <c r="X46" s="1355"/>
      <c r="Y46" s="1355"/>
      <c r="Z46" s="1355"/>
      <c r="AA46" s="1355"/>
      <c r="AB46" s="1355"/>
      <c r="AC46" s="1355"/>
      <c r="AD46" s="1355"/>
      <c r="AE46" s="1355"/>
      <c r="AF46" s="1355"/>
      <c r="AG46" s="1355"/>
      <c r="AH46" s="1355"/>
      <c r="AI46" s="1355"/>
      <c r="AJ46" s="1355"/>
      <c r="AK46" s="1355"/>
      <c r="AL46" s="1355"/>
      <c r="AM46" s="1355"/>
      <c r="AN46" s="1355"/>
      <c r="AO46" s="1355"/>
      <c r="AP46" s="1355"/>
      <c r="AQ46" s="1355"/>
      <c r="AR46" s="1355"/>
      <c r="AS46" s="1355"/>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6"/>
      <c r="R47" s="1356"/>
      <c r="S47" s="1356"/>
      <c r="T47" s="1356"/>
      <c r="U47" s="1356"/>
      <c r="V47" s="1356"/>
      <c r="W47" s="1356"/>
      <c r="X47" s="1356"/>
      <c r="Y47" s="1356"/>
      <c r="Z47" s="233"/>
      <c r="AA47" s="233"/>
      <c r="AB47" s="233"/>
      <c r="AC47" s="233"/>
      <c r="AD47" s="233"/>
      <c r="AE47" s="233"/>
      <c r="AF47" s="233"/>
      <c r="AG47" s="233"/>
      <c r="AH47" s="233"/>
      <c r="AI47" s="233"/>
      <c r="AJ47" s="233"/>
      <c r="AK47" s="233"/>
      <c r="AL47" s="233"/>
      <c r="AM47" s="233"/>
      <c r="AN47" s="233"/>
      <c r="AO47" s="1356"/>
      <c r="AP47" s="1356"/>
      <c r="AQ47" s="1356"/>
      <c r="AR47" s="1356"/>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49"/>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49"/>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1" t="s">
        <v>375</v>
      </c>
      <c r="C70" s="1322"/>
      <c r="D70" s="1345" t="s">
        <v>279</v>
      </c>
      <c r="E70" s="1346"/>
      <c r="F70" s="1346"/>
      <c r="G70" s="1346"/>
      <c r="H70" s="1346"/>
      <c r="I70" s="1346"/>
      <c r="J70" s="1346"/>
      <c r="K70" s="1346"/>
      <c r="L70" s="1346"/>
      <c r="M70" s="1346"/>
      <c r="N70" s="1346"/>
      <c r="O70" s="1346"/>
      <c r="P70" s="1346"/>
      <c r="Q70" s="1346"/>
      <c r="R70" s="1346"/>
      <c r="S70" s="1346"/>
      <c r="T70" s="1346"/>
      <c r="U70" s="1346"/>
      <c r="V70" s="1346"/>
      <c r="W70" s="1346"/>
      <c r="X70" s="1346"/>
      <c r="Y70" s="1346"/>
      <c r="Z70" s="1346"/>
      <c r="AA70" s="1347"/>
      <c r="AB70" s="1348" t="s">
        <v>280</v>
      </c>
      <c r="AC70" s="1329"/>
      <c r="AD70" s="1329"/>
      <c r="AE70" s="1329"/>
      <c r="AF70" s="1329"/>
      <c r="AG70" s="1329"/>
      <c r="AH70" s="1329"/>
      <c r="AI70" s="1329"/>
      <c r="AJ70" s="1329"/>
      <c r="AK70" s="1329"/>
      <c r="AL70" s="1329"/>
      <c r="AM70" s="1329"/>
      <c r="AN70" s="1330"/>
      <c r="AO70" s="331"/>
      <c r="AP70" s="331"/>
    </row>
    <row r="71" spans="1:42" x14ac:dyDescent="0.35">
      <c r="B71" s="1323"/>
      <c r="C71" s="1324"/>
      <c r="D71" s="296">
        <v>2018</v>
      </c>
      <c r="E71" s="1340">
        <v>2019</v>
      </c>
      <c r="F71" s="1341"/>
      <c r="G71" s="1341"/>
      <c r="H71" s="1342"/>
      <c r="I71" s="1340">
        <v>2020</v>
      </c>
      <c r="J71" s="1341"/>
      <c r="K71" s="1341"/>
      <c r="L71" s="1341"/>
      <c r="M71" s="1340">
        <v>2021</v>
      </c>
      <c r="N71" s="1341"/>
      <c r="O71" s="1341"/>
      <c r="P71" s="1341"/>
      <c r="Q71" s="1343">
        <v>2022</v>
      </c>
      <c r="R71" s="1344"/>
      <c r="S71" s="302"/>
      <c r="T71" s="302"/>
      <c r="U71" s="1340">
        <v>2023</v>
      </c>
      <c r="V71" s="1352"/>
      <c r="W71" s="1352"/>
      <c r="X71" s="1342"/>
      <c r="Y71" s="302"/>
      <c r="Z71" s="442">
        <v>2024</v>
      </c>
      <c r="AA71" s="442"/>
      <c r="AB71" s="335"/>
      <c r="AC71" s="1327">
        <v>2025</v>
      </c>
      <c r="AD71" s="1328"/>
      <c r="AE71" s="1328"/>
      <c r="AF71" s="1332"/>
      <c r="AG71" s="1327">
        <v>2026</v>
      </c>
      <c r="AH71" s="1328"/>
      <c r="AI71" s="1328"/>
      <c r="AJ71" s="1332"/>
      <c r="AK71" s="1327">
        <v>2027</v>
      </c>
      <c r="AL71" s="1328"/>
      <c r="AM71" s="1328"/>
      <c r="AN71" s="1332"/>
      <c r="AO71" s="249"/>
      <c r="AP71" s="249"/>
    </row>
    <row r="72" spans="1:42" x14ac:dyDescent="0.35">
      <c r="B72" s="1325"/>
      <c r="C72" s="1326"/>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6" t="s">
        <v>134</v>
      </c>
      <c r="C88" s="1316"/>
      <c r="D88" s="1316"/>
      <c r="E88" s="1316"/>
      <c r="F88" s="1316"/>
      <c r="G88" s="1316"/>
      <c r="H88" s="1316"/>
      <c r="I88" s="1316"/>
      <c r="J88" s="1316"/>
      <c r="K88" s="1316"/>
      <c r="L88" s="1316"/>
      <c r="M88" s="1316"/>
      <c r="N88" s="1316"/>
      <c r="O88" s="1316"/>
      <c r="P88" s="1316"/>
      <c r="Q88" s="1316"/>
      <c r="R88" s="1316"/>
      <c r="S88" s="1316"/>
      <c r="T88" s="1316"/>
      <c r="U88" s="1316"/>
      <c r="V88" s="1316"/>
      <c r="W88" s="1316"/>
      <c r="X88" s="1316"/>
      <c r="Y88" s="1316"/>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7" t="s">
        <v>1826</v>
      </c>
      <c r="C89" s="1317"/>
      <c r="D89" s="1317"/>
      <c r="E89" s="1317"/>
      <c r="F89" s="1317"/>
      <c r="G89" s="1317"/>
      <c r="H89" s="1317"/>
      <c r="I89" s="1317"/>
      <c r="J89" s="1317"/>
      <c r="K89" s="1317"/>
      <c r="L89" s="1317"/>
      <c r="M89" s="1317"/>
      <c r="N89" s="1317"/>
      <c r="O89" s="1317"/>
      <c r="P89" s="1317"/>
      <c r="Q89" s="1317"/>
      <c r="R89" s="1317"/>
      <c r="S89" s="1317"/>
      <c r="T89" s="1317"/>
      <c r="U89" s="1317"/>
      <c r="V89" s="1317"/>
      <c r="W89" s="1317"/>
      <c r="X89" s="1317"/>
      <c r="Y89" s="1317"/>
      <c r="Z89" s="1317"/>
      <c r="AA89" s="1317"/>
      <c r="AB89" s="1317"/>
      <c r="AC89" s="1317"/>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1" t="s">
        <v>278</v>
      </c>
      <c r="C91" s="1322"/>
      <c r="D91" s="1345" t="s">
        <v>279</v>
      </c>
      <c r="E91" s="1346"/>
      <c r="F91" s="1346"/>
      <c r="G91" s="1346"/>
      <c r="H91" s="1346"/>
      <c r="I91" s="1346"/>
      <c r="J91" s="1346"/>
      <c r="K91" s="1346"/>
      <c r="L91" s="1346"/>
      <c r="M91" s="1346"/>
      <c r="N91" s="1346"/>
      <c r="O91" s="1346"/>
      <c r="P91" s="1346"/>
      <c r="Q91" s="1346"/>
      <c r="R91" s="1346"/>
      <c r="S91" s="1346"/>
      <c r="T91" s="1346"/>
      <c r="U91" s="1346"/>
      <c r="V91" s="1346"/>
      <c r="W91" s="1346"/>
      <c r="X91" s="1346"/>
      <c r="Y91" s="1346"/>
      <c r="Z91" s="1346"/>
      <c r="AA91" s="1347"/>
      <c r="AB91" s="1348" t="s">
        <v>280</v>
      </c>
      <c r="AC91" s="1329"/>
      <c r="AD91" s="1329"/>
      <c r="AE91" s="1329"/>
      <c r="AF91" s="1329"/>
      <c r="AG91" s="1329"/>
      <c r="AH91" s="1329"/>
      <c r="AI91" s="1329"/>
      <c r="AJ91" s="1329"/>
      <c r="AK91" s="1329"/>
      <c r="AL91" s="1329"/>
      <c r="AM91" s="1329"/>
      <c r="AN91" s="1330"/>
      <c r="AO91" s="331"/>
      <c r="AP91" s="331"/>
    </row>
    <row r="92" spans="2:42" x14ac:dyDescent="0.35">
      <c r="B92" s="1323"/>
      <c r="C92" s="1324"/>
      <c r="D92" s="297">
        <v>2018</v>
      </c>
      <c r="E92" s="1340">
        <v>2019</v>
      </c>
      <c r="F92" s="1341"/>
      <c r="G92" s="1341"/>
      <c r="H92" s="1342"/>
      <c r="I92" s="1340">
        <v>2020</v>
      </c>
      <c r="J92" s="1341"/>
      <c r="K92" s="1341"/>
      <c r="L92" s="1341"/>
      <c r="M92" s="1340">
        <v>2021</v>
      </c>
      <c r="N92" s="1341"/>
      <c r="O92" s="1341"/>
      <c r="P92" s="1341"/>
      <c r="Q92" s="1340">
        <v>2022</v>
      </c>
      <c r="R92" s="1352"/>
      <c r="S92" s="1352"/>
      <c r="T92" s="1352"/>
      <c r="U92" s="1340">
        <v>2023</v>
      </c>
      <c r="V92" s="1352"/>
      <c r="W92" s="1352"/>
      <c r="X92" s="1342"/>
      <c r="Y92" s="302"/>
      <c r="Z92" s="442">
        <v>2024</v>
      </c>
      <c r="AA92" s="442"/>
      <c r="AB92" s="338"/>
      <c r="AC92" s="1327">
        <v>2025</v>
      </c>
      <c r="AD92" s="1328"/>
      <c r="AE92" s="1328"/>
      <c r="AF92" s="1332"/>
      <c r="AG92" s="1327">
        <v>2026</v>
      </c>
      <c r="AH92" s="1328"/>
      <c r="AI92" s="1328"/>
      <c r="AJ92" s="1332"/>
      <c r="AK92" s="1327">
        <v>2027</v>
      </c>
      <c r="AL92" s="1328"/>
      <c r="AM92" s="1328"/>
      <c r="AN92" s="1332"/>
      <c r="AO92" s="233"/>
      <c r="AP92" s="233"/>
    </row>
    <row r="93" spans="2:42" x14ac:dyDescent="0.35">
      <c r="B93" s="1323"/>
      <c r="C93" s="1324"/>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B5" activePane="bottomRight" state="frozen"/>
      <selection pane="topRight" activeCell="C1" sqref="C1"/>
      <selection pane="bottomLeft" activeCell="A5" sqref="A5"/>
      <selection pane="bottomRight" activeCell="AF12" sqref="AF1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6" t="s">
        <v>384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1:72" ht="14.25" customHeight="1" x14ac:dyDescent="0.35">
      <c r="B2" s="1358" t="s">
        <v>385</v>
      </c>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c r="AD2" s="255"/>
      <c r="AE2" s="255"/>
      <c r="AF2" s="255"/>
      <c r="AG2" s="255"/>
      <c r="AH2" s="255"/>
    </row>
    <row r="3" spans="1:72" ht="9" customHeight="1" x14ac:dyDescent="0.35">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c r="AD3" s="255"/>
      <c r="AE3" s="255"/>
      <c r="AF3" s="255"/>
      <c r="AG3" s="255"/>
      <c r="AH3" s="255"/>
    </row>
    <row r="4" spans="1:72" ht="27" customHeight="1" x14ac:dyDescent="0.35">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8"/>
      <c r="C6" s="1369"/>
      <c r="D6" s="1375" t="s">
        <v>279</v>
      </c>
      <c r="E6" s="1375"/>
      <c r="F6" s="1375"/>
      <c r="G6" s="1375"/>
      <c r="H6" s="1375"/>
      <c r="I6" s="1375"/>
      <c r="J6" s="1375"/>
      <c r="K6" s="1375"/>
      <c r="L6" s="1375"/>
      <c r="M6" s="1375"/>
      <c r="N6" s="1375"/>
      <c r="O6" s="1375"/>
      <c r="P6" s="1375"/>
      <c r="Q6" s="1375"/>
      <c r="R6" s="1375"/>
      <c r="S6" s="1375"/>
      <c r="T6" s="1375"/>
      <c r="U6" s="1375"/>
      <c r="V6" s="1375"/>
      <c r="W6" s="1375"/>
      <c r="X6" s="1375"/>
      <c r="Y6" s="1375"/>
      <c r="Z6" s="1375"/>
      <c r="AA6" s="1375"/>
      <c r="AB6" s="1375"/>
      <c r="AC6" s="1329" t="s">
        <v>280</v>
      </c>
      <c r="AD6" s="1329"/>
      <c r="AE6" s="1329"/>
      <c r="AF6" s="1329"/>
      <c r="AG6" s="1329"/>
      <c r="AH6" s="1329"/>
      <c r="AI6" s="1329"/>
      <c r="AJ6" s="1329"/>
      <c r="AK6" s="1329"/>
      <c r="AL6" s="1329"/>
      <c r="AM6" s="1329"/>
      <c r="AN6" s="1330"/>
    </row>
    <row r="7" spans="1:72" ht="14.9" customHeight="1" x14ac:dyDescent="0.35">
      <c r="B7" s="1370"/>
      <c r="C7" s="1371"/>
      <c r="D7" s="449">
        <v>2018</v>
      </c>
      <c r="E7" s="1372">
        <v>2019</v>
      </c>
      <c r="F7" s="1373"/>
      <c r="G7" s="1373"/>
      <c r="H7" s="1374"/>
      <c r="I7" s="1372">
        <v>2020</v>
      </c>
      <c r="J7" s="1373"/>
      <c r="K7" s="1373"/>
      <c r="L7" s="1373"/>
      <c r="M7" s="1372">
        <v>2021</v>
      </c>
      <c r="N7" s="1373"/>
      <c r="O7" s="1373"/>
      <c r="P7" s="1373"/>
      <c r="Q7" s="1372">
        <v>2022</v>
      </c>
      <c r="R7" s="1373"/>
      <c r="S7" s="1373"/>
      <c r="T7" s="1374"/>
      <c r="U7" s="293"/>
      <c r="V7" s="231">
        <v>2023</v>
      </c>
      <c r="W7" s="231"/>
      <c r="X7" s="230"/>
      <c r="Y7" s="71"/>
      <c r="Z7" s="231">
        <v>2024</v>
      </c>
      <c r="AA7" s="231"/>
      <c r="AB7" s="230"/>
      <c r="AC7" s="1327">
        <v>2025</v>
      </c>
      <c r="AD7" s="1328"/>
      <c r="AE7" s="1328"/>
      <c r="AF7" s="1332"/>
      <c r="AG7" s="1327">
        <v>2026</v>
      </c>
      <c r="AH7" s="1328"/>
      <c r="AI7" s="1328"/>
      <c r="AJ7" s="1332"/>
      <c r="AK7" s="1327">
        <v>2027</v>
      </c>
      <c r="AL7" s="1328"/>
      <c r="AM7" s="1328"/>
      <c r="AN7" s="1332"/>
    </row>
    <row r="8" spans="1:72" x14ac:dyDescent="0.35">
      <c r="B8" s="1370"/>
      <c r="C8" s="1371"/>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6" t="s">
        <v>165</v>
      </c>
      <c r="C23" s="1316"/>
      <c r="D23" s="1316"/>
      <c r="E23" s="1316"/>
      <c r="F23" s="1316"/>
      <c r="G23" s="1316"/>
      <c r="H23" s="1316"/>
      <c r="I23" s="1316"/>
      <c r="J23" s="1316"/>
      <c r="K23" s="1316"/>
      <c r="L23" s="1316"/>
      <c r="M23" s="1316"/>
      <c r="N23" s="1316"/>
      <c r="O23" s="1316"/>
      <c r="P23" s="1316"/>
      <c r="Q23" s="1316"/>
      <c r="R23" s="1316"/>
      <c r="S23" s="1316"/>
      <c r="T23" s="1316"/>
      <c r="U23" s="1316"/>
      <c r="V23" s="1316"/>
      <c r="W23" s="1316"/>
      <c r="X23" s="1316"/>
      <c r="Y23" s="1316"/>
      <c r="Z23" s="1316"/>
      <c r="AA23" s="1316"/>
      <c r="AB23" s="1316"/>
      <c r="AC23" s="1316"/>
      <c r="AD23" s="223"/>
      <c r="AE23" s="223"/>
      <c r="AF23" s="223"/>
      <c r="AG23" s="223"/>
      <c r="AH23" s="223"/>
      <c r="AJ23" s="96"/>
    </row>
    <row r="24" spans="2:72" ht="14.25" customHeight="1" x14ac:dyDescent="0.35">
      <c r="B24" s="1317" t="s">
        <v>388</v>
      </c>
      <c r="C24" s="1317"/>
      <c r="D24" s="1317"/>
      <c r="E24" s="1317"/>
      <c r="F24" s="1317"/>
      <c r="G24" s="1317"/>
      <c r="H24" s="1317"/>
      <c r="I24" s="1317"/>
      <c r="J24" s="1317"/>
      <c r="K24" s="1317"/>
      <c r="L24" s="1317"/>
      <c r="M24" s="1317"/>
      <c r="N24" s="1317"/>
      <c r="O24" s="1317"/>
      <c r="P24" s="1317"/>
      <c r="Q24" s="1317"/>
      <c r="R24" s="1317"/>
      <c r="S24" s="1317"/>
      <c r="T24" s="1317"/>
      <c r="U24" s="1317"/>
      <c r="V24" s="1317"/>
      <c r="W24" s="1317"/>
      <c r="X24" s="1317"/>
      <c r="Y24" s="1317"/>
      <c r="Z24" s="1317"/>
      <c r="AA24" s="1317"/>
      <c r="AB24" s="1317"/>
      <c r="AC24" s="1317"/>
      <c r="AD24" s="224"/>
      <c r="AE24" s="224"/>
      <c r="AF24" s="224"/>
      <c r="AG24" s="224"/>
      <c r="AH24" s="224"/>
      <c r="AJ24" s="96"/>
    </row>
    <row r="25" spans="2:72" x14ac:dyDescent="0.35">
      <c r="B25" s="1317"/>
      <c r="C25" s="1317"/>
      <c r="D25" s="1317"/>
      <c r="E25" s="1317"/>
      <c r="F25" s="1317"/>
      <c r="G25" s="1317"/>
      <c r="H25" s="1317"/>
      <c r="I25" s="1317"/>
      <c r="J25" s="1317"/>
      <c r="K25" s="1317"/>
      <c r="L25" s="1317"/>
      <c r="M25" s="1317"/>
      <c r="N25" s="1317"/>
      <c r="O25" s="1317"/>
      <c r="P25" s="1317"/>
      <c r="Q25" s="1317"/>
      <c r="R25" s="1317"/>
      <c r="S25" s="1317"/>
      <c r="T25" s="1317"/>
      <c r="U25" s="1317"/>
      <c r="V25" s="1317"/>
      <c r="W25" s="1317"/>
      <c r="X25" s="1317"/>
      <c r="Y25" s="1317"/>
      <c r="Z25" s="1317"/>
      <c r="AA25" s="1317"/>
      <c r="AB25" s="1317"/>
      <c r="AC25" s="1317"/>
      <c r="AD25" s="224"/>
      <c r="AE25" s="224"/>
      <c r="AF25" s="224"/>
      <c r="AG25" s="224"/>
      <c r="AH25" s="224"/>
    </row>
    <row r="26" spans="2:72" x14ac:dyDescent="0.35">
      <c r="B26" s="1317"/>
      <c r="C26" s="1317"/>
      <c r="D26" s="1317"/>
      <c r="E26" s="1317"/>
      <c r="F26" s="1317"/>
      <c r="G26" s="1317"/>
      <c r="H26" s="1317"/>
      <c r="I26" s="1317"/>
      <c r="J26" s="1317"/>
      <c r="K26" s="1317"/>
      <c r="L26" s="1317"/>
      <c r="M26" s="1317"/>
      <c r="N26" s="1317"/>
      <c r="O26" s="1317"/>
      <c r="P26" s="1317"/>
      <c r="Q26" s="1317"/>
      <c r="R26" s="1317"/>
      <c r="S26" s="1317"/>
      <c r="T26" s="1317"/>
      <c r="U26" s="1317"/>
      <c r="V26" s="1317"/>
      <c r="W26" s="1317"/>
      <c r="X26" s="1317"/>
      <c r="Y26" s="1317"/>
      <c r="Z26" s="1317"/>
      <c r="AA26" s="1317"/>
      <c r="AB26" s="1317"/>
      <c r="AC26" s="1317"/>
      <c r="AD26" s="224"/>
      <c r="AE26" s="224"/>
      <c r="AF26" s="224"/>
      <c r="AG26" s="224"/>
      <c r="AH26" s="224"/>
    </row>
    <row r="28" spans="2:72" x14ac:dyDescent="0.35">
      <c r="B28" s="1321" t="s">
        <v>278</v>
      </c>
      <c r="C28" s="1362"/>
      <c r="D28" s="1331" t="s">
        <v>279</v>
      </c>
      <c r="E28" s="1331"/>
      <c r="F28" s="1331"/>
      <c r="G28" s="1331"/>
      <c r="H28" s="1331"/>
      <c r="I28" s="1331"/>
      <c r="J28" s="1331"/>
      <c r="K28" s="1331"/>
      <c r="L28" s="1331"/>
      <c r="M28" s="1331"/>
      <c r="N28" s="1331"/>
      <c r="O28" s="1331"/>
      <c r="P28" s="1331"/>
      <c r="Q28" s="1331"/>
      <c r="R28" s="1331"/>
      <c r="S28" s="1331"/>
      <c r="T28" s="1331"/>
      <c r="U28" s="1331"/>
      <c r="V28" s="1331"/>
      <c r="W28" s="1331"/>
      <c r="X28" s="1331"/>
      <c r="Y28" s="1331"/>
      <c r="Z28" s="1331"/>
      <c r="AA28" s="1331"/>
      <c r="AB28" s="1331"/>
      <c r="AC28" s="1329" t="s">
        <v>280</v>
      </c>
      <c r="AD28" s="1329"/>
      <c r="AE28" s="1329"/>
      <c r="AF28" s="1329"/>
      <c r="AG28" s="1329"/>
      <c r="AH28" s="1329"/>
      <c r="AI28" s="1329"/>
      <c r="AJ28" s="1329"/>
      <c r="AK28" s="1329"/>
      <c r="AL28" s="1329"/>
      <c r="AM28" s="1329"/>
      <c r="AN28" s="1330"/>
    </row>
    <row r="29" spans="2:72" x14ac:dyDescent="0.35">
      <c r="B29" s="1323"/>
      <c r="C29" s="1324"/>
      <c r="D29" s="225">
        <v>2018</v>
      </c>
      <c r="E29" s="1318">
        <v>2019</v>
      </c>
      <c r="F29" s="1319"/>
      <c r="G29" s="1319"/>
      <c r="H29" s="1320"/>
      <c r="I29" s="1318">
        <v>2020</v>
      </c>
      <c r="J29" s="1319"/>
      <c r="K29" s="1319"/>
      <c r="L29" s="1319"/>
      <c r="M29" s="1318">
        <v>2021</v>
      </c>
      <c r="N29" s="1319"/>
      <c r="O29" s="1319"/>
      <c r="P29" s="1319"/>
      <c r="Q29" s="1318">
        <v>2022</v>
      </c>
      <c r="R29" s="1319"/>
      <c r="S29" s="1319"/>
      <c r="T29" s="1320"/>
      <c r="U29" s="1318">
        <v>2023</v>
      </c>
      <c r="V29" s="1319"/>
      <c r="W29" s="1319"/>
      <c r="X29" s="1320"/>
      <c r="Y29" s="293"/>
      <c r="Z29" s="231">
        <v>2024</v>
      </c>
      <c r="AA29" s="231"/>
      <c r="AB29" s="230"/>
      <c r="AC29" s="1327">
        <v>2025</v>
      </c>
      <c r="AD29" s="1328"/>
      <c r="AE29" s="1328"/>
      <c r="AF29" s="1328"/>
      <c r="AG29" s="1327">
        <v>2026</v>
      </c>
      <c r="AH29" s="1328"/>
      <c r="AI29" s="1328"/>
      <c r="AJ29" s="1332"/>
      <c r="AK29" s="1327">
        <v>2027</v>
      </c>
      <c r="AL29" s="1328"/>
      <c r="AM29" s="1328"/>
      <c r="AN29" s="1332"/>
    </row>
    <row r="30" spans="2:72" x14ac:dyDescent="0.35">
      <c r="B30" s="1323"/>
      <c r="C30" s="1324"/>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64" t="s">
        <v>399</v>
      </c>
      <c r="C47" s="1364"/>
      <c r="D47" s="1364"/>
      <c r="E47" s="1364"/>
      <c r="F47" s="1364"/>
      <c r="G47" s="1364"/>
      <c r="H47" s="1364"/>
      <c r="I47" s="1364"/>
      <c r="J47" s="1364"/>
      <c r="K47" s="1364"/>
      <c r="L47" s="1364"/>
      <c r="M47" s="1364"/>
      <c r="N47" s="1364"/>
      <c r="O47" s="1364"/>
      <c r="P47" s="1364"/>
      <c r="Q47" s="1364"/>
      <c r="R47" s="1364"/>
      <c r="S47" s="1364"/>
      <c r="T47" s="1364"/>
      <c r="U47" s="1364"/>
      <c r="V47" s="1364"/>
      <c r="W47" s="1364"/>
      <c r="X47" s="1364"/>
      <c r="Y47" s="1364"/>
      <c r="Z47" s="1364"/>
      <c r="AA47" s="1364"/>
      <c r="AB47" s="1364"/>
      <c r="AC47" s="1364"/>
      <c r="AD47" s="223"/>
      <c r="AE47">
        <f>AVERAGE(AE44:AG44)</f>
        <v>389196.33333333331</v>
      </c>
      <c r="AF47" s="223"/>
      <c r="AG47" s="223"/>
      <c r="AH47" s="223"/>
      <c r="AL47" s="249"/>
    </row>
    <row r="48" spans="2:72" ht="20.25" customHeight="1" x14ac:dyDescent="0.35">
      <c r="B48" s="1364"/>
      <c r="C48" s="1364"/>
      <c r="D48" s="1364"/>
      <c r="E48" s="1364"/>
      <c r="F48" s="1364"/>
      <c r="G48" s="1364"/>
      <c r="H48" s="1364"/>
      <c r="I48" s="1364"/>
      <c r="J48" s="1364"/>
      <c r="K48" s="1364"/>
      <c r="L48" s="1364"/>
      <c r="M48" s="1364"/>
      <c r="N48" s="1364"/>
      <c r="O48" s="1364"/>
      <c r="P48" s="1364"/>
      <c r="Q48" s="1364"/>
      <c r="R48" s="1364"/>
      <c r="S48" s="1364"/>
      <c r="T48" s="1364"/>
      <c r="U48" s="1364"/>
      <c r="V48" s="1364"/>
      <c r="W48" s="1364"/>
      <c r="X48" s="1364"/>
      <c r="Y48" s="1364"/>
      <c r="Z48" s="1364"/>
      <c r="AA48" s="1364"/>
      <c r="AB48" s="1364"/>
      <c r="AC48" s="1364"/>
      <c r="AD48" s="223"/>
      <c r="AE48" s="223"/>
      <c r="AF48" s="223"/>
      <c r="AG48" s="223"/>
      <c r="AH48" s="223"/>
      <c r="AL48" s="249"/>
    </row>
    <row r="49" spans="2:40" ht="14.25" customHeight="1" x14ac:dyDescent="0.35">
      <c r="B49" s="1363" t="s">
        <v>400</v>
      </c>
      <c r="C49" s="1363"/>
      <c r="D49" s="1363"/>
      <c r="E49" s="1363"/>
      <c r="F49" s="1363"/>
      <c r="G49" s="1363"/>
      <c r="H49" s="1363"/>
      <c r="I49" s="1363"/>
      <c r="J49" s="1363"/>
      <c r="K49" s="1363"/>
      <c r="L49" s="1363"/>
      <c r="M49" s="1363"/>
      <c r="N49" s="1363"/>
      <c r="O49" s="1363"/>
      <c r="P49" s="1363"/>
      <c r="Q49" s="1363"/>
      <c r="R49" s="1363"/>
      <c r="S49" s="1363"/>
      <c r="T49" s="1363"/>
      <c r="U49" s="1363"/>
      <c r="V49" s="1363"/>
      <c r="W49" s="1363"/>
      <c r="X49" s="1363"/>
      <c r="Y49" s="1363"/>
      <c r="Z49" s="1363"/>
      <c r="AA49" s="1363"/>
      <c r="AB49" s="1363"/>
      <c r="AC49" s="1363"/>
      <c r="AD49" s="390"/>
      <c r="AE49" s="390"/>
      <c r="AF49" s="390"/>
      <c r="AG49" s="390"/>
      <c r="AH49" s="390"/>
      <c r="AL49" s="249"/>
    </row>
    <row r="50" spans="2:40" x14ac:dyDescent="0.35">
      <c r="B50" s="1363"/>
      <c r="C50" s="1363"/>
      <c r="D50" s="1363"/>
      <c r="E50" s="1363"/>
      <c r="F50" s="1363"/>
      <c r="G50" s="1363"/>
      <c r="H50" s="1363"/>
      <c r="I50" s="1363"/>
      <c r="J50" s="1363"/>
      <c r="K50" s="1363"/>
      <c r="L50" s="1363"/>
      <c r="M50" s="1363"/>
      <c r="N50" s="1363"/>
      <c r="O50" s="1363"/>
      <c r="P50" s="1363"/>
      <c r="Q50" s="1363"/>
      <c r="R50" s="1363"/>
      <c r="S50" s="1363"/>
      <c r="T50" s="1363"/>
      <c r="U50" s="1363"/>
      <c r="V50" s="1363"/>
      <c r="W50" s="1363"/>
      <c r="X50" s="1363"/>
      <c r="Y50" s="1363"/>
      <c r="Z50" s="1363"/>
      <c r="AA50" s="1363"/>
      <c r="AB50" s="1363"/>
      <c r="AC50" s="1363"/>
      <c r="AD50" s="390"/>
      <c r="AE50" s="390"/>
      <c r="AF50" s="390"/>
      <c r="AG50" s="390"/>
      <c r="AH50" s="390"/>
      <c r="AL50" s="249"/>
    </row>
    <row r="51" spans="2:40" ht="8.9" customHeight="1" x14ac:dyDescent="0.35">
      <c r="B51" s="1363"/>
      <c r="C51" s="1363"/>
      <c r="D51" s="1363"/>
      <c r="E51" s="1363"/>
      <c r="F51" s="1363"/>
      <c r="G51" s="1363"/>
      <c r="H51" s="1363"/>
      <c r="I51" s="1363"/>
      <c r="J51" s="1363"/>
      <c r="K51" s="1363"/>
      <c r="L51" s="1363"/>
      <c r="M51" s="1363"/>
      <c r="N51" s="1363"/>
      <c r="O51" s="1363"/>
      <c r="P51" s="1363"/>
      <c r="Q51" s="1363"/>
      <c r="R51" s="1363"/>
      <c r="S51" s="1363"/>
      <c r="T51" s="1363"/>
      <c r="U51" s="1363"/>
      <c r="V51" s="1363"/>
      <c r="W51" s="1363"/>
      <c r="X51" s="1363"/>
      <c r="Y51" s="1363"/>
      <c r="Z51" s="1363"/>
      <c r="AA51" s="1363"/>
      <c r="AB51" s="1363"/>
      <c r="AC51" s="1363"/>
      <c r="AD51" s="390"/>
      <c r="AE51" s="390"/>
      <c r="AF51" s="390"/>
      <c r="AG51" s="390"/>
      <c r="AH51" s="390"/>
      <c r="AL51" s="249"/>
    </row>
    <row r="52" spans="2:40" ht="12.75" customHeight="1" x14ac:dyDescent="0.35">
      <c r="AL52" s="249"/>
    </row>
    <row r="53" spans="2:40" ht="30.75" customHeight="1" x14ac:dyDescent="0.35">
      <c r="B53" s="1321" t="s">
        <v>278</v>
      </c>
      <c r="C53" s="1365"/>
      <c r="D53" s="1345" t="s">
        <v>279</v>
      </c>
      <c r="E53" s="1346"/>
      <c r="F53" s="1346"/>
      <c r="G53" s="1346"/>
      <c r="H53" s="1346"/>
      <c r="I53" s="1346"/>
      <c r="J53" s="1346"/>
      <c r="K53" s="1346"/>
      <c r="L53" s="1346"/>
      <c r="M53" s="1346"/>
      <c r="N53" s="1346"/>
      <c r="O53" s="1346"/>
      <c r="P53" s="1346"/>
      <c r="Q53" s="1346"/>
      <c r="R53" s="1346"/>
      <c r="S53" s="1346"/>
      <c r="T53" s="1346"/>
      <c r="U53" s="1346"/>
      <c r="V53" s="1346"/>
      <c r="W53" s="1346"/>
      <c r="X53" s="1346"/>
      <c r="Y53" s="1346"/>
      <c r="Z53" s="1346"/>
      <c r="AA53" s="1347"/>
      <c r="AB53" s="1348" t="s">
        <v>280</v>
      </c>
      <c r="AC53" s="1329"/>
      <c r="AD53" s="1329"/>
      <c r="AE53" s="1329"/>
      <c r="AF53" s="1329"/>
      <c r="AG53" s="1329"/>
      <c r="AH53" s="1329"/>
      <c r="AI53" s="1329"/>
      <c r="AJ53" s="1329"/>
      <c r="AK53" s="1329"/>
      <c r="AL53" s="1329"/>
      <c r="AM53" s="1329"/>
      <c r="AN53" s="1330"/>
    </row>
    <row r="54" spans="2:40" x14ac:dyDescent="0.35">
      <c r="B54" s="1323"/>
      <c r="C54" s="1366"/>
      <c r="D54" s="296">
        <v>2018</v>
      </c>
      <c r="E54" s="1340">
        <v>2019</v>
      </c>
      <c r="F54" s="1341"/>
      <c r="G54" s="1341"/>
      <c r="H54" s="1342"/>
      <c r="I54" s="1340">
        <v>2020</v>
      </c>
      <c r="J54" s="1341"/>
      <c r="K54" s="1341"/>
      <c r="L54" s="1341"/>
      <c r="M54" s="1340">
        <v>2021</v>
      </c>
      <c r="N54" s="1341"/>
      <c r="O54" s="1341"/>
      <c r="P54" s="1341"/>
      <c r="Q54" s="1340">
        <v>2022</v>
      </c>
      <c r="R54" s="1352"/>
      <c r="S54" s="1352"/>
      <c r="T54" s="1352"/>
      <c r="U54" s="1340">
        <v>2023</v>
      </c>
      <c r="V54" s="1352"/>
      <c r="W54" s="1352"/>
      <c r="X54" s="1342"/>
      <c r="Y54" s="460"/>
      <c r="Z54" s="302">
        <v>2024</v>
      </c>
      <c r="AA54" s="302"/>
      <c r="AB54" s="335"/>
      <c r="AC54" s="1327">
        <v>2025</v>
      </c>
      <c r="AD54" s="1328"/>
      <c r="AE54" s="1328"/>
      <c r="AF54" s="1332"/>
      <c r="AG54" s="1327">
        <v>2026</v>
      </c>
      <c r="AH54" s="1328"/>
      <c r="AI54" s="1328"/>
      <c r="AJ54" s="1332"/>
      <c r="AK54" s="1327">
        <v>2027</v>
      </c>
      <c r="AL54" s="1328"/>
      <c r="AM54" s="1328"/>
      <c r="AN54" s="1332"/>
    </row>
    <row r="55" spans="2:40" x14ac:dyDescent="0.35">
      <c r="B55" s="1325"/>
      <c r="C55" s="1367"/>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21" activePane="bottomRight" state="frozen"/>
      <selection pane="topRight" activeCell="D1" sqref="D1"/>
      <selection pane="bottomLeft" activeCell="A11" sqref="A11"/>
      <selection pane="bottomRight" activeCell="AE46" sqref="AE46"/>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6" t="s">
        <v>52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9" customHeight="1" x14ac:dyDescent="0.35">
      <c r="B2" s="1317" t="s">
        <v>855</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40" ht="14.9" customHeight="1"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40" ht="5.9" customHeight="1"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40" ht="1.5" customHeight="1" x14ac:dyDescent="0.35">
      <c r="B5" s="1317"/>
      <c r="C5" s="1317"/>
      <c r="D5" s="1317"/>
      <c r="E5" s="1317"/>
      <c r="F5" s="1317"/>
      <c r="G5" s="1317"/>
      <c r="H5" s="1317"/>
      <c r="I5" s="1317"/>
      <c r="J5" s="1317"/>
      <c r="K5" s="1317"/>
      <c r="L5" s="1317"/>
      <c r="M5" s="1317"/>
      <c r="N5" s="1317"/>
      <c r="O5" s="1317"/>
      <c r="P5" s="1317"/>
      <c r="Q5" s="1317"/>
      <c r="R5" s="1317"/>
      <c r="S5" s="1317"/>
      <c r="T5" s="1317"/>
      <c r="U5" s="1317"/>
      <c r="V5" s="1317"/>
      <c r="W5" s="1317"/>
      <c r="X5" s="1317"/>
      <c r="Y5" s="1317"/>
      <c r="Z5" s="1317"/>
      <c r="AA5" s="1317"/>
      <c r="AB5" s="1317"/>
      <c r="AC5" s="1317"/>
    </row>
    <row r="6" spans="2:40" ht="14.9" customHeight="1" x14ac:dyDescent="0.35">
      <c r="B6" s="1317"/>
      <c r="C6" s="1317"/>
      <c r="D6" s="1317"/>
      <c r="E6" s="1317"/>
      <c r="F6" s="1317"/>
      <c r="G6" s="1317"/>
      <c r="H6" s="1317"/>
      <c r="I6" s="1317"/>
      <c r="J6" s="1317"/>
      <c r="K6" s="1317"/>
      <c r="L6" s="1317"/>
      <c r="M6" s="1317"/>
      <c r="N6" s="1317"/>
      <c r="O6" s="1317"/>
      <c r="P6" s="1317"/>
      <c r="Q6" s="1317"/>
      <c r="R6" s="1317"/>
      <c r="S6" s="1317"/>
      <c r="T6" s="1317"/>
      <c r="U6" s="1317"/>
      <c r="V6" s="1317"/>
      <c r="W6" s="1317"/>
      <c r="X6" s="1317"/>
      <c r="Y6" s="1317"/>
      <c r="Z6" s="1317"/>
      <c r="AA6" s="1317"/>
      <c r="AB6" s="1317"/>
      <c r="AC6" s="1317"/>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1" t="s">
        <v>402</v>
      </c>
      <c r="C8" s="1322"/>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8" t="s">
        <v>280</v>
      </c>
      <c r="AD8" s="1329"/>
      <c r="AE8" s="1329"/>
      <c r="AF8" s="1329"/>
      <c r="AG8" s="1329"/>
      <c r="AH8" s="1329"/>
      <c r="AI8" s="1329"/>
      <c r="AJ8" s="1329"/>
      <c r="AK8" s="1329"/>
      <c r="AL8" s="1329"/>
      <c r="AM8" s="1329"/>
      <c r="AN8" s="1330"/>
    </row>
    <row r="9" spans="2:40" x14ac:dyDescent="0.35">
      <c r="B9" s="1323"/>
      <c r="C9" s="1324"/>
      <c r="D9" s="225">
        <v>2018</v>
      </c>
      <c r="E9" s="1318">
        <v>2019</v>
      </c>
      <c r="F9" s="1319"/>
      <c r="G9" s="1319"/>
      <c r="H9" s="1380"/>
      <c r="I9" s="1318">
        <v>2020</v>
      </c>
      <c r="J9" s="1319"/>
      <c r="K9" s="1319"/>
      <c r="L9" s="1319"/>
      <c r="M9" s="1318">
        <v>2021</v>
      </c>
      <c r="N9" s="1319"/>
      <c r="O9" s="1319"/>
      <c r="P9" s="1319"/>
      <c r="Q9" s="1340">
        <v>2022</v>
      </c>
      <c r="R9" s="1352"/>
      <c r="S9" s="1352"/>
      <c r="T9" s="1352"/>
      <c r="U9" s="1340">
        <v>2023</v>
      </c>
      <c r="V9" s="1352"/>
      <c r="W9" s="1352"/>
      <c r="X9" s="1342"/>
      <c r="Y9" s="460"/>
      <c r="Z9" s="442">
        <v>2024</v>
      </c>
      <c r="AA9" s="442"/>
      <c r="AB9" s="309"/>
      <c r="AC9" s="1327">
        <v>2025</v>
      </c>
      <c r="AD9" s="1333"/>
      <c r="AE9" s="1333"/>
      <c r="AF9" s="1332"/>
      <c r="AG9" s="1327">
        <v>2026</v>
      </c>
      <c r="AH9" s="1328"/>
      <c r="AI9" s="1328"/>
      <c r="AJ9" s="1332"/>
      <c r="AK9" s="1327">
        <v>2027</v>
      </c>
      <c r="AL9" s="1328"/>
      <c r="AM9" s="1328"/>
      <c r="AN9" s="1332"/>
    </row>
    <row r="10" spans="2:40" x14ac:dyDescent="0.35">
      <c r="B10" s="1325"/>
      <c r="C10" s="1326"/>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8" t="s">
        <v>416</v>
      </c>
      <c r="C28" s="1379"/>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6" t="s">
        <v>421</v>
      </c>
      <c r="C35" s="1377"/>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6" t="s">
        <v>426</v>
      </c>
      <c r="C44" s="1377"/>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6" t="s">
        <v>54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c r="AD1" s="223"/>
      <c r="AE1" s="223"/>
      <c r="AF1" s="223"/>
      <c r="AG1" s="223"/>
      <c r="AH1" s="223"/>
    </row>
    <row r="2" spans="2:41" ht="14.25" customHeight="1" x14ac:dyDescent="0.35">
      <c r="B2" s="1395" t="s">
        <v>856</v>
      </c>
      <c r="C2" s="1395"/>
      <c r="D2" s="1395"/>
      <c r="E2" s="1395"/>
      <c r="F2" s="1395"/>
      <c r="G2" s="1395"/>
      <c r="H2" s="1395"/>
      <c r="I2" s="1395"/>
      <c r="J2" s="1395"/>
      <c r="K2" s="1395"/>
      <c r="L2" s="1395"/>
      <c r="M2" s="1395"/>
      <c r="N2" s="1395"/>
      <c r="O2" s="1395"/>
      <c r="P2" s="1395"/>
      <c r="Q2" s="1395"/>
      <c r="R2" s="1395"/>
      <c r="S2" s="1395"/>
      <c r="T2" s="1395"/>
      <c r="U2" s="1395"/>
      <c r="V2" s="1394" t="s">
        <v>904</v>
      </c>
      <c r="W2" s="1394"/>
      <c r="X2" s="1394"/>
      <c r="Y2" s="1394"/>
      <c r="Z2" s="1394"/>
      <c r="AA2" s="1394"/>
      <c r="AB2" s="1394"/>
      <c r="AC2" s="602"/>
      <c r="AD2" s="602"/>
      <c r="AE2" s="602"/>
      <c r="AF2" s="602"/>
      <c r="AG2" s="602"/>
      <c r="AH2" s="602"/>
    </row>
    <row r="3" spans="2:41" ht="59.9" customHeight="1" x14ac:dyDescent="0.35">
      <c r="B3" s="1395"/>
      <c r="C3" s="1395"/>
      <c r="D3" s="1395"/>
      <c r="E3" s="1395"/>
      <c r="F3" s="1395"/>
      <c r="G3" s="1395"/>
      <c r="H3" s="1395"/>
      <c r="I3" s="1395"/>
      <c r="J3" s="1395"/>
      <c r="K3" s="1395"/>
      <c r="L3" s="1395"/>
      <c r="M3" s="1395"/>
      <c r="N3" s="1395"/>
      <c r="O3" s="1395"/>
      <c r="P3" s="1395"/>
      <c r="Q3" s="1395"/>
      <c r="R3" s="1395"/>
      <c r="S3" s="1395"/>
      <c r="T3" s="1395"/>
      <c r="U3" s="1395"/>
      <c r="V3" s="1394"/>
      <c r="W3" s="1394"/>
      <c r="X3" s="1394"/>
      <c r="Y3" s="1394"/>
      <c r="Z3" s="1394"/>
      <c r="AA3" s="1394"/>
      <c r="AB3" s="1394"/>
      <c r="AC3" s="602"/>
      <c r="AD3" s="602"/>
      <c r="AE3" s="602"/>
      <c r="AF3" s="602"/>
      <c r="AG3" s="602"/>
      <c r="AH3" s="602"/>
    </row>
    <row r="4" spans="2:41" ht="88.5" customHeight="1" x14ac:dyDescent="0.35">
      <c r="B4" s="1395"/>
      <c r="C4" s="1395"/>
      <c r="D4" s="1395"/>
      <c r="E4" s="1395"/>
      <c r="F4" s="1395"/>
      <c r="G4" s="1395"/>
      <c r="H4" s="1395"/>
      <c r="I4" s="1395"/>
      <c r="J4" s="1395"/>
      <c r="K4" s="1395"/>
      <c r="L4" s="1395"/>
      <c r="M4" s="1395"/>
      <c r="N4" s="1395"/>
      <c r="O4" s="1395"/>
      <c r="P4" s="1395"/>
      <c r="Q4" s="1395"/>
      <c r="R4" s="1395"/>
      <c r="S4" s="1395"/>
      <c r="T4" s="1395"/>
      <c r="U4" s="1395"/>
      <c r="V4" s="1394"/>
      <c r="W4" s="1394"/>
      <c r="X4" s="1394"/>
      <c r="Y4" s="1394"/>
      <c r="Z4" s="1394"/>
      <c r="AA4" s="1394"/>
      <c r="AB4" s="1394"/>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81"/>
      <c r="C6" s="1381"/>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21" t="s">
        <v>402</v>
      </c>
      <c r="C7" s="1322"/>
      <c r="D7" s="1345" t="s">
        <v>279</v>
      </c>
      <c r="E7" s="1346"/>
      <c r="F7" s="1346"/>
      <c r="G7" s="1346"/>
      <c r="H7" s="1346"/>
      <c r="I7" s="1346"/>
      <c r="J7" s="1346"/>
      <c r="K7" s="1346"/>
      <c r="L7" s="1346"/>
      <c r="M7" s="1346"/>
      <c r="N7" s="1346"/>
      <c r="O7" s="1346"/>
      <c r="P7" s="1346"/>
      <c r="Q7" s="1346"/>
      <c r="R7" s="1346"/>
      <c r="S7" s="1346"/>
      <c r="T7" s="1346"/>
      <c r="U7" s="1346"/>
      <c r="V7" s="1346"/>
      <c r="W7" s="1346"/>
      <c r="X7" s="1346"/>
      <c r="Y7" s="1346"/>
      <c r="Z7" s="1346"/>
      <c r="AA7" s="1346"/>
      <c r="AB7" s="1347"/>
      <c r="AC7" s="1348" t="s">
        <v>280</v>
      </c>
      <c r="AD7" s="1329"/>
      <c r="AE7" s="1329"/>
      <c r="AF7" s="1329"/>
      <c r="AG7" s="1329"/>
      <c r="AH7" s="1329"/>
      <c r="AI7" s="1329"/>
      <c r="AJ7" s="1329"/>
      <c r="AK7" s="1329"/>
      <c r="AL7" s="1329"/>
      <c r="AM7" s="1329"/>
      <c r="AN7" s="1330"/>
    </row>
    <row r="8" spans="2:41" x14ac:dyDescent="0.35">
      <c r="B8" s="1323"/>
      <c r="C8" s="1324"/>
      <c r="D8" s="296">
        <v>2018</v>
      </c>
      <c r="E8" s="1340">
        <v>2019</v>
      </c>
      <c r="F8" s="1352"/>
      <c r="G8" s="1352"/>
      <c r="H8" s="1342"/>
      <c r="I8" s="1340">
        <v>2020</v>
      </c>
      <c r="J8" s="1352"/>
      <c r="K8" s="1352"/>
      <c r="L8" s="1342"/>
      <c r="M8" s="1340">
        <v>2021</v>
      </c>
      <c r="N8" s="1352"/>
      <c r="O8" s="1352"/>
      <c r="P8" s="1342"/>
      <c r="Q8" s="1340">
        <v>2022</v>
      </c>
      <c r="R8" s="1352"/>
      <c r="S8" s="1352"/>
      <c r="T8" s="1342"/>
      <c r="U8" s="302"/>
      <c r="V8" s="302">
        <v>2023</v>
      </c>
      <c r="W8" s="302"/>
      <c r="X8" s="309"/>
      <c r="Y8" s="460"/>
      <c r="Z8" s="302">
        <v>2024</v>
      </c>
      <c r="AA8" s="302"/>
      <c r="AB8" s="309"/>
      <c r="AC8" s="1327">
        <v>2025</v>
      </c>
      <c r="AD8" s="1328"/>
      <c r="AE8" s="1328"/>
      <c r="AF8" s="1332"/>
      <c r="AG8" s="1327">
        <v>2026</v>
      </c>
      <c r="AH8" s="1328"/>
      <c r="AI8" s="1328"/>
      <c r="AJ8" s="1332"/>
      <c r="AK8" s="1327">
        <v>2027</v>
      </c>
      <c r="AL8" s="1328"/>
      <c r="AM8" s="1328"/>
      <c r="AN8" s="1332"/>
      <c r="AO8" s="249"/>
    </row>
    <row r="9" spans="2:41"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21" t="s">
        <v>434</v>
      </c>
      <c r="C23" s="1322"/>
      <c r="D23" s="1345" t="s">
        <v>279</v>
      </c>
      <c r="E23" s="1346"/>
      <c r="F23" s="1346"/>
      <c r="G23" s="1346"/>
      <c r="H23" s="1346"/>
      <c r="I23" s="1346"/>
      <c r="J23" s="1346"/>
      <c r="K23" s="1346"/>
      <c r="L23" s="1346"/>
      <c r="M23" s="1346"/>
      <c r="N23" s="1346"/>
      <c r="O23" s="1346"/>
      <c r="P23" s="1346"/>
      <c r="Q23" s="1346"/>
      <c r="R23" s="1346"/>
      <c r="S23" s="1346"/>
      <c r="T23" s="1346"/>
      <c r="U23" s="1346"/>
      <c r="V23" s="1346"/>
      <c r="W23" s="1346"/>
      <c r="X23" s="1346"/>
      <c r="Y23" s="1346"/>
      <c r="Z23" s="1346"/>
      <c r="AA23" s="1346"/>
      <c r="AB23" s="1347"/>
      <c r="AC23" s="1348" t="s">
        <v>280</v>
      </c>
      <c r="AD23" s="1329"/>
      <c r="AE23" s="1329"/>
      <c r="AF23" s="1329"/>
      <c r="AG23" s="1329"/>
      <c r="AH23" s="1329"/>
      <c r="AI23" s="1329"/>
      <c r="AJ23" s="1329"/>
      <c r="AK23" s="1329"/>
      <c r="AL23" s="1329"/>
      <c r="AM23" s="1329"/>
      <c r="AN23" s="1330"/>
    </row>
    <row r="24" spans="2:41" x14ac:dyDescent="0.35">
      <c r="B24" s="1323"/>
      <c r="C24" s="1324"/>
      <c r="D24" s="296">
        <v>2018</v>
      </c>
      <c r="E24" s="1340">
        <v>2019</v>
      </c>
      <c r="F24" s="1352"/>
      <c r="G24" s="1352"/>
      <c r="H24" s="1342"/>
      <c r="I24" s="1340">
        <v>2020</v>
      </c>
      <c r="J24" s="1352"/>
      <c r="K24" s="1352"/>
      <c r="L24" s="1342"/>
      <c r="M24" s="1340">
        <v>2021</v>
      </c>
      <c r="N24" s="1352"/>
      <c r="O24" s="1352"/>
      <c r="P24" s="1342"/>
      <c r="Q24" s="1340">
        <v>2022</v>
      </c>
      <c r="R24" s="1352"/>
      <c r="S24" s="1352"/>
      <c r="T24" s="1342"/>
      <c r="U24" s="460"/>
      <c r="V24" s="442">
        <v>2023</v>
      </c>
      <c r="W24" s="442"/>
      <c r="X24" s="309"/>
      <c r="Y24" s="460"/>
      <c r="Z24" s="442">
        <v>2024</v>
      </c>
      <c r="AA24" s="442"/>
      <c r="AB24" s="309"/>
      <c r="AC24" s="1327">
        <v>2025</v>
      </c>
      <c r="AD24" s="1328"/>
      <c r="AE24" s="1328"/>
      <c r="AF24" s="1332"/>
      <c r="AG24" s="1327">
        <v>2026</v>
      </c>
      <c r="AH24" s="1328"/>
      <c r="AI24" s="1328"/>
      <c r="AJ24" s="1332"/>
      <c r="AK24" s="1327">
        <v>2027</v>
      </c>
      <c r="AL24" s="1328"/>
      <c r="AM24" s="1328"/>
      <c r="AN24" s="1332"/>
    </row>
    <row r="25" spans="2:41" x14ac:dyDescent="0.35">
      <c r="B25" s="1325"/>
      <c r="C25" s="1326"/>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9" t="s">
        <v>438</v>
      </c>
      <c r="C39" s="1400"/>
      <c r="D39" s="1400"/>
      <c r="E39" s="1401"/>
      <c r="F39" s="233">
        <v>287</v>
      </c>
      <c r="G39" s="233">
        <v>534</v>
      </c>
      <c r="H39" s="233">
        <v>247</v>
      </c>
      <c r="I39" s="233">
        <v>63</v>
      </c>
      <c r="J39" s="233"/>
      <c r="K39" s="233"/>
      <c r="L39" s="233"/>
      <c r="M39" s="233"/>
      <c r="N39" s="233"/>
      <c r="O39" s="233"/>
      <c r="P39" s="569"/>
    </row>
    <row r="40" spans="2:34" ht="15" customHeight="1" x14ac:dyDescent="0.35">
      <c r="B40" s="1385" t="s">
        <v>439</v>
      </c>
      <c r="C40" s="1386"/>
      <c r="D40" s="1386"/>
      <c r="E40" s="1387"/>
      <c r="F40" s="233">
        <v>0</v>
      </c>
      <c r="G40" s="233">
        <v>0</v>
      </c>
      <c r="H40" s="233">
        <v>756</v>
      </c>
      <c r="I40" s="233">
        <v>1249</v>
      </c>
      <c r="J40" s="233">
        <v>1417</v>
      </c>
      <c r="K40" s="233">
        <v>1522</v>
      </c>
      <c r="L40" s="233">
        <v>1107</v>
      </c>
      <c r="M40" s="233"/>
      <c r="N40" s="233"/>
      <c r="O40" s="233"/>
      <c r="P40" s="569"/>
    </row>
    <row r="41" spans="2:34" ht="14.5" customHeight="1" x14ac:dyDescent="0.35">
      <c r="B41" s="1385" t="s">
        <v>440</v>
      </c>
      <c r="C41" s="1386"/>
      <c r="D41" s="1386"/>
      <c r="E41" s="1387"/>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91" t="s">
        <v>441</v>
      </c>
      <c r="C42" s="1392"/>
      <c r="D42" s="1392"/>
      <c r="E42" s="1393"/>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91" t="s">
        <v>442</v>
      </c>
      <c r="C43" s="1392"/>
      <c r="D43" s="1392"/>
      <c r="E43" s="1393"/>
      <c r="F43" s="233">
        <v>38</v>
      </c>
      <c r="G43" s="233">
        <v>81</v>
      </c>
      <c r="H43" s="233">
        <v>43</v>
      </c>
      <c r="I43" s="233"/>
      <c r="J43" s="233"/>
      <c r="K43" s="233"/>
      <c r="L43" s="233"/>
      <c r="M43" s="233"/>
      <c r="N43" s="233"/>
      <c r="O43" s="233"/>
      <c r="P43" s="569"/>
    </row>
    <row r="44" spans="2:34" ht="14.5" customHeight="1" x14ac:dyDescent="0.35">
      <c r="B44" s="1385" t="s">
        <v>443</v>
      </c>
      <c r="C44" s="1386"/>
      <c r="D44" s="1386"/>
      <c r="E44" s="1387"/>
      <c r="F44" s="233"/>
      <c r="G44" s="233"/>
      <c r="H44" s="233"/>
      <c r="I44" s="233">
        <v>-184</v>
      </c>
      <c r="J44" s="233">
        <v>-1830</v>
      </c>
      <c r="K44" s="233">
        <v>-2406</v>
      </c>
      <c r="L44" s="233">
        <v>-2419</v>
      </c>
      <c r="M44" s="233">
        <v>-2467</v>
      </c>
      <c r="N44" s="233">
        <v>-2531</v>
      </c>
      <c r="O44" s="233">
        <v>-2667</v>
      </c>
      <c r="P44" s="569">
        <v>-2809</v>
      </c>
    </row>
    <row r="45" spans="2:34" ht="15.75" customHeight="1" x14ac:dyDescent="0.35">
      <c r="B45" s="1382" t="s">
        <v>444</v>
      </c>
      <c r="C45" s="1383"/>
      <c r="D45" s="1383"/>
      <c r="E45" s="1384"/>
      <c r="F45" s="233">
        <v>6524</v>
      </c>
      <c r="G45" s="233">
        <v>6143</v>
      </c>
      <c r="H45" s="233"/>
      <c r="I45" s="233"/>
      <c r="J45" s="233"/>
      <c r="K45" s="233"/>
      <c r="L45" s="233"/>
      <c r="M45" s="233"/>
      <c r="N45" s="233"/>
      <c r="O45" s="233"/>
      <c r="P45" s="569"/>
    </row>
    <row r="46" spans="2:34" ht="14.5" customHeight="1" x14ac:dyDescent="0.35">
      <c r="B46" s="1385" t="s">
        <v>445</v>
      </c>
      <c r="C46" s="1386"/>
      <c r="D46" s="1386"/>
      <c r="E46" s="1387"/>
      <c r="F46" s="233">
        <v>50</v>
      </c>
      <c r="G46" s="233">
        <v>175</v>
      </c>
      <c r="H46" s="233">
        <v>25</v>
      </c>
      <c r="I46" s="233"/>
      <c r="J46" s="233"/>
      <c r="K46" s="233"/>
      <c r="L46" s="233"/>
      <c r="M46" s="233"/>
      <c r="N46" s="233"/>
      <c r="O46" s="233"/>
      <c r="P46" s="569"/>
    </row>
    <row r="47" spans="2:34" ht="14.5" customHeight="1" x14ac:dyDescent="0.35">
      <c r="B47" s="1385" t="s">
        <v>446</v>
      </c>
      <c r="C47" s="1386"/>
      <c r="D47" s="1386"/>
      <c r="E47" s="1387"/>
      <c r="F47" s="233">
        <v>829</v>
      </c>
      <c r="G47" s="233">
        <v>844</v>
      </c>
      <c r="H47" s="233"/>
      <c r="I47" s="233"/>
      <c r="J47" s="233"/>
      <c r="K47" s="233"/>
      <c r="L47" s="233"/>
      <c r="M47" s="233"/>
      <c r="N47" s="233"/>
      <c r="O47" s="233"/>
      <c r="P47" s="569"/>
    </row>
    <row r="48" spans="2:34" x14ac:dyDescent="0.35">
      <c r="B48" s="1388" t="s">
        <v>447</v>
      </c>
      <c r="C48" s="1389"/>
      <c r="D48" s="1389"/>
      <c r="E48" s="1390"/>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82" t="s">
        <v>448</v>
      </c>
      <c r="C49" s="1383"/>
      <c r="D49" s="1383"/>
      <c r="E49" s="1384"/>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5" t="s">
        <v>450</v>
      </c>
      <c r="C50" s="1386"/>
      <c r="D50" s="1386"/>
      <c r="E50" s="1387"/>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96"/>
      <c r="C52" s="1397"/>
      <c r="D52" s="1397"/>
      <c r="E52" s="1398"/>
      <c r="F52" s="568"/>
      <c r="G52" s="568"/>
      <c r="H52" s="568"/>
      <c r="I52" s="568"/>
      <c r="J52" s="568"/>
      <c r="K52" s="568"/>
      <c r="L52" s="568"/>
      <c r="M52" s="568"/>
      <c r="N52" s="568"/>
      <c r="O52" s="568"/>
      <c r="P52" s="581"/>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6" t="s">
        <v>55</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25" customHeight="1" x14ac:dyDescent="0.35">
      <c r="B2" s="1395" t="s">
        <v>857</v>
      </c>
      <c r="C2" s="1395"/>
      <c r="D2" s="1395"/>
      <c r="E2" s="1395"/>
      <c r="F2" s="1395"/>
      <c r="G2" s="1395"/>
      <c r="H2" s="1395"/>
      <c r="I2" s="1395"/>
      <c r="J2" s="1395"/>
      <c r="K2" s="1395"/>
      <c r="L2" s="1395"/>
      <c r="M2" s="1395"/>
      <c r="N2" s="1395"/>
      <c r="O2" s="1395"/>
      <c r="P2" s="1395"/>
      <c r="Q2" s="1395"/>
      <c r="R2" s="1395"/>
      <c r="S2" s="602"/>
      <c r="T2" s="1402" t="s">
        <v>905</v>
      </c>
      <c r="U2" s="1402"/>
      <c r="V2" s="1402"/>
      <c r="W2" s="1402"/>
      <c r="X2" s="1402"/>
      <c r="Y2" s="1402"/>
      <c r="Z2" s="1402"/>
      <c r="AA2" s="1402"/>
      <c r="AB2" s="1402"/>
      <c r="AC2" s="1402"/>
    </row>
    <row r="3" spans="2:40" x14ac:dyDescent="0.35">
      <c r="B3" s="1395"/>
      <c r="C3" s="1395"/>
      <c r="D3" s="1395"/>
      <c r="E3" s="1395"/>
      <c r="F3" s="1395"/>
      <c r="G3" s="1395"/>
      <c r="H3" s="1395"/>
      <c r="I3" s="1395"/>
      <c r="J3" s="1395"/>
      <c r="K3" s="1395"/>
      <c r="L3" s="1395"/>
      <c r="M3" s="1395"/>
      <c r="N3" s="1395"/>
      <c r="O3" s="1395"/>
      <c r="P3" s="1395"/>
      <c r="Q3" s="1395"/>
      <c r="R3" s="1395"/>
      <c r="S3" s="602"/>
      <c r="T3" s="1402"/>
      <c r="U3" s="1402"/>
      <c r="V3" s="1402"/>
      <c r="W3" s="1402"/>
      <c r="X3" s="1402"/>
      <c r="Y3" s="1402"/>
      <c r="Z3" s="1402"/>
      <c r="AA3" s="1402"/>
      <c r="AB3" s="1402"/>
      <c r="AC3" s="1402"/>
    </row>
    <row r="4" spans="2:40" ht="21" customHeight="1" x14ac:dyDescent="0.35">
      <c r="B4" s="1395"/>
      <c r="C4" s="1395"/>
      <c r="D4" s="1395"/>
      <c r="E4" s="1395"/>
      <c r="F4" s="1395"/>
      <c r="G4" s="1395"/>
      <c r="H4" s="1395"/>
      <c r="I4" s="1395"/>
      <c r="J4" s="1395"/>
      <c r="K4" s="1395"/>
      <c r="L4" s="1395"/>
      <c r="M4" s="1395"/>
      <c r="N4" s="1395"/>
      <c r="O4" s="1395"/>
      <c r="P4" s="1395"/>
      <c r="Q4" s="1395"/>
      <c r="R4" s="1395"/>
      <c r="S4" s="602"/>
      <c r="T4" s="1402"/>
      <c r="U4" s="1402"/>
      <c r="V4" s="1402"/>
      <c r="W4" s="1402"/>
      <c r="X4" s="1402"/>
      <c r="Y4" s="1402"/>
      <c r="Z4" s="1402"/>
      <c r="AA4" s="1402"/>
      <c r="AB4" s="1402"/>
      <c r="AC4" s="1402"/>
    </row>
    <row r="6" spans="2:40" x14ac:dyDescent="0.35">
      <c r="B6" s="529" t="s">
        <v>332</v>
      </c>
    </row>
    <row r="7" spans="2:40" ht="14.9" customHeight="1" x14ac:dyDescent="0.35">
      <c r="B7" s="1321" t="s">
        <v>402</v>
      </c>
      <c r="C7" s="1322"/>
      <c r="D7" s="1331" t="s">
        <v>279</v>
      </c>
      <c r="E7" s="1331"/>
      <c r="F7" s="1331"/>
      <c r="G7" s="1331"/>
      <c r="H7" s="1331"/>
      <c r="I7" s="1331"/>
      <c r="J7" s="1331"/>
      <c r="K7" s="1331"/>
      <c r="L7" s="1331"/>
      <c r="M7" s="1331"/>
      <c r="N7" s="1331"/>
      <c r="O7" s="1331"/>
      <c r="P7" s="1331"/>
      <c r="Q7" s="1331"/>
      <c r="R7" s="1331"/>
      <c r="S7" s="1331"/>
      <c r="T7" s="1331"/>
      <c r="U7" s="1331"/>
      <c r="V7" s="1331"/>
      <c r="W7" s="1331"/>
      <c r="X7" s="1331"/>
      <c r="Y7" s="1331"/>
      <c r="Z7" s="1331"/>
      <c r="AA7" s="1331"/>
      <c r="AB7" s="608"/>
      <c r="AC7" s="1348" t="s">
        <v>280</v>
      </c>
      <c r="AD7" s="1329"/>
      <c r="AE7" s="1329"/>
      <c r="AF7" s="1329"/>
      <c r="AG7" s="1329"/>
      <c r="AH7" s="1329"/>
      <c r="AI7" s="1329"/>
      <c r="AJ7" s="1329"/>
      <c r="AK7" s="1329"/>
      <c r="AL7" s="1329"/>
      <c r="AM7" s="1329"/>
      <c r="AN7" s="1330"/>
    </row>
    <row r="8" spans="2:40" x14ac:dyDescent="0.35">
      <c r="B8" s="1323"/>
      <c r="C8" s="1324"/>
      <c r="D8" s="296">
        <v>2018</v>
      </c>
      <c r="E8" s="1340">
        <v>2019</v>
      </c>
      <c r="F8" s="1341"/>
      <c r="G8" s="1341"/>
      <c r="H8" s="1342"/>
      <c r="I8" s="1340">
        <v>2020</v>
      </c>
      <c r="J8" s="1341"/>
      <c r="K8" s="1341"/>
      <c r="L8" s="1341"/>
      <c r="M8" s="1340">
        <v>2021</v>
      </c>
      <c r="N8" s="1341"/>
      <c r="O8" s="1341"/>
      <c r="P8" s="1352"/>
      <c r="Q8" s="1340">
        <v>2022</v>
      </c>
      <c r="R8" s="1352"/>
      <c r="S8" s="1352"/>
      <c r="T8" s="1352"/>
      <c r="U8" s="1340">
        <v>2023</v>
      </c>
      <c r="V8" s="1352"/>
      <c r="W8" s="1352"/>
      <c r="X8" s="1342"/>
      <c r="Y8" s="302"/>
      <c r="Z8" s="442">
        <v>2024</v>
      </c>
      <c r="AA8" s="442"/>
      <c r="AB8" s="309"/>
      <c r="AC8" s="1327">
        <v>2025</v>
      </c>
      <c r="AD8" s="1333"/>
      <c r="AE8" s="1333"/>
      <c r="AF8" s="1332"/>
      <c r="AG8" s="1327">
        <v>2026</v>
      </c>
      <c r="AH8" s="1333"/>
      <c r="AI8" s="1333"/>
      <c r="AJ8" s="1332"/>
      <c r="AK8" s="1327">
        <v>2027</v>
      </c>
      <c r="AL8" s="1333"/>
      <c r="AM8" s="1333"/>
      <c r="AN8" s="1332"/>
    </row>
    <row r="9" spans="2:40"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6"/>
  <sheetViews>
    <sheetView zoomScaleNormal="100" workbookViewId="0">
      <pane xSplit="3" ySplit="8" topLeftCell="AA9" activePane="bottomRight" state="frozen"/>
      <selection pane="topRight" activeCell="D1" sqref="D1"/>
      <selection pane="bottomLeft" activeCell="A9" sqref="A9"/>
      <selection pane="bottomRight" activeCell="AE12" sqref="AE12"/>
    </sheetView>
  </sheetViews>
  <sheetFormatPr defaultColWidth="10.90625" defaultRowHeight="14.5" x14ac:dyDescent="0.35"/>
  <cols>
    <col min="1" max="1" width="16.81640625" customWidth="1"/>
  </cols>
  <sheetData>
    <row r="1" spans="2:36" x14ac:dyDescent="0.35">
      <c r="B1" s="1316" t="s">
        <v>1374</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36" x14ac:dyDescent="0.35">
      <c r="B2" s="1317" t="s">
        <v>1377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2:36"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2:36"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21" t="s">
        <v>1690</v>
      </c>
      <c r="C6" s="1365"/>
      <c r="D6" s="1325" t="s">
        <v>279</v>
      </c>
      <c r="E6" s="1367"/>
      <c r="F6" s="1367"/>
      <c r="G6" s="1367"/>
      <c r="H6" s="1367"/>
      <c r="I6" s="1367"/>
      <c r="J6" s="1367"/>
      <c r="K6" s="1367"/>
      <c r="L6" s="1367"/>
      <c r="M6" s="1367"/>
      <c r="N6" s="1367"/>
      <c r="O6" s="1367"/>
      <c r="P6" s="1367"/>
      <c r="Q6" s="1366"/>
      <c r="R6" s="1366"/>
      <c r="S6" s="1366"/>
      <c r="T6" s="1366"/>
      <c r="U6" s="1366"/>
      <c r="V6" s="1324"/>
      <c r="W6" s="1406" t="s">
        <v>280</v>
      </c>
      <c r="X6" s="1404"/>
      <c r="Y6" s="1404"/>
      <c r="Z6" s="1404"/>
      <c r="AA6" s="1404"/>
      <c r="AB6" s="1404"/>
      <c r="AC6" s="1404"/>
      <c r="AD6" s="1404"/>
      <c r="AE6" s="1404"/>
      <c r="AF6" s="1404"/>
      <c r="AG6" s="1405"/>
      <c r="AH6" s="637"/>
      <c r="AI6" s="637"/>
      <c r="AJ6" s="637"/>
    </row>
    <row r="7" spans="2:36" x14ac:dyDescent="0.35">
      <c r="B7" s="1323"/>
      <c r="C7" s="1324"/>
      <c r="D7" s="225">
        <v>2018</v>
      </c>
      <c r="E7" s="1318">
        <v>2019</v>
      </c>
      <c r="F7" s="1319"/>
      <c r="G7" s="1319"/>
      <c r="H7" s="1380"/>
      <c r="I7" s="1318">
        <v>2020</v>
      </c>
      <c r="J7" s="1319"/>
      <c r="K7" s="1319"/>
      <c r="L7" s="1319"/>
      <c r="M7" s="1318">
        <v>2021</v>
      </c>
      <c r="N7" s="1319"/>
      <c r="O7" s="1319"/>
      <c r="P7" s="1319"/>
      <c r="Q7" s="1343">
        <v>2022</v>
      </c>
      <c r="R7" s="1344"/>
      <c r="S7" s="302"/>
      <c r="T7" s="302"/>
      <c r="U7" s="460"/>
      <c r="V7" s="302">
        <v>2023</v>
      </c>
      <c r="W7" s="338"/>
      <c r="X7" s="335"/>
      <c r="Y7" s="1328">
        <v>2024</v>
      </c>
      <c r="Z7" s="1333"/>
      <c r="AA7" s="1333"/>
      <c r="AB7" s="1332"/>
      <c r="AC7" s="1327">
        <v>2025</v>
      </c>
      <c r="AD7" s="1333"/>
      <c r="AE7" s="1333"/>
      <c r="AF7" s="1332"/>
      <c r="AG7" s="1327">
        <v>2026</v>
      </c>
      <c r="AH7" s="1333"/>
      <c r="AI7" s="1333"/>
      <c r="AJ7" s="1332"/>
    </row>
    <row r="8" spans="2:36"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1263" t="s">
        <v>2343</v>
      </c>
      <c r="C11" s="267"/>
      <c r="D11" s="588"/>
      <c r="E11" s="267"/>
      <c r="F11" s="267"/>
      <c r="G11" s="267"/>
      <c r="H11" s="267"/>
      <c r="I11" s="267"/>
      <c r="J11" s="639"/>
      <c r="K11" s="639"/>
      <c r="L11" s="639"/>
      <c r="M11" s="639"/>
      <c r="N11" s="639"/>
      <c r="O11" s="639"/>
      <c r="P11" s="639"/>
      <c r="Q11" s="639"/>
      <c r="R11" s="214"/>
      <c r="S11" s="214"/>
      <c r="T11" s="214"/>
      <c r="U11" s="214"/>
      <c r="V11" s="214"/>
      <c r="W11" s="214"/>
      <c r="X11" s="214"/>
      <c r="Y11" s="214"/>
      <c r="Z11" s="214"/>
      <c r="AA11" s="214"/>
      <c r="AB11" s="214"/>
      <c r="AC11" s="214"/>
      <c r="AD11" s="214"/>
      <c r="AE11" s="214">
        <v>-11</v>
      </c>
      <c r="AF11" s="214">
        <v>-11</v>
      </c>
      <c r="AG11" s="214">
        <v>-11</v>
      </c>
      <c r="AH11" s="214">
        <v>-11</v>
      </c>
      <c r="AI11" s="214">
        <v>-11</v>
      </c>
      <c r="AJ11" s="214">
        <v>-11</v>
      </c>
    </row>
    <row r="12" spans="2:36" x14ac:dyDescent="0.35">
      <c r="B12" s="56" t="s">
        <v>311</v>
      </c>
      <c r="C12" s="551"/>
      <c r="D12" s="550"/>
      <c r="E12" s="551"/>
      <c r="F12" s="551"/>
      <c r="G12" s="551"/>
      <c r="H12" s="551"/>
      <c r="I12" s="551"/>
      <c r="J12" s="659">
        <v>45</v>
      </c>
      <c r="K12" s="659">
        <v>45</v>
      </c>
      <c r="L12" s="659">
        <v>45</v>
      </c>
      <c r="M12" s="659">
        <v>45</v>
      </c>
      <c r="N12" s="659">
        <v>45</v>
      </c>
      <c r="O12" s="659">
        <v>45</v>
      </c>
      <c r="P12" s="659">
        <v>45</v>
      </c>
      <c r="Q12" s="659">
        <v>45</v>
      </c>
      <c r="R12" s="658">
        <v>45</v>
      </c>
      <c r="S12" s="658">
        <v>45</v>
      </c>
      <c r="T12" s="658">
        <v>45</v>
      </c>
      <c r="U12" s="663">
        <v>45</v>
      </c>
      <c r="V12" s="663">
        <v>45</v>
      </c>
      <c r="W12" s="663">
        <f>W9*W10*(-1)*0.1</f>
        <v>2.0815079999999999</v>
      </c>
      <c r="X12" s="663">
        <f t="shared" ref="X12:AD12" si="0">X9*X10*(-1)*0.1</f>
        <v>2.1006180000000003</v>
      </c>
      <c r="Y12" s="663">
        <f t="shared" si="0"/>
        <v>2.5815300000000003</v>
      </c>
      <c r="Z12" s="663">
        <f t="shared" si="0"/>
        <v>2.6040450000000002</v>
      </c>
      <c r="AA12" s="663">
        <f t="shared" si="0"/>
        <v>2.626465</v>
      </c>
      <c r="AB12" s="663">
        <f>AB9*AB10*(-1)*0.1</f>
        <v>2.6498349999999999</v>
      </c>
      <c r="AC12" s="663">
        <f>AC9*AC10*(-1)*0.1</f>
        <v>2.6454420000000001</v>
      </c>
      <c r="AD12" s="663">
        <f t="shared" si="0"/>
        <v>2.6696</v>
      </c>
      <c r="AE12" s="663">
        <f>AE9*AE10*(-1)*0.1+AE11</f>
        <v>-8.3069939999999995</v>
      </c>
      <c r="AF12" s="663">
        <f t="shared" ref="AF12:AJ12" si="1">AF9*AF10*(-1)*0.1+AF11</f>
        <v>-8.2824600000000004</v>
      </c>
      <c r="AG12" s="663">
        <f t="shared" si="1"/>
        <v>-8.2824600000000004</v>
      </c>
      <c r="AH12" s="663">
        <f t="shared" si="1"/>
        <v>-8.2824600000000004</v>
      </c>
      <c r="AI12" s="663">
        <f t="shared" si="1"/>
        <v>-11</v>
      </c>
      <c r="AJ12" s="663">
        <f t="shared" si="1"/>
        <v>-11</v>
      </c>
    </row>
    <row r="13" spans="2:36" x14ac:dyDescent="0.35">
      <c r="B13" s="56"/>
      <c r="C13" s="267"/>
      <c r="D13" s="267"/>
      <c r="E13" s="267"/>
      <c r="F13" s="267"/>
      <c r="G13" s="267"/>
      <c r="H13" s="267"/>
      <c r="I13" s="267"/>
      <c r="J13" s="639"/>
      <c r="K13" s="639"/>
      <c r="L13" s="639"/>
      <c r="M13" s="639"/>
      <c r="N13" s="639"/>
      <c r="O13" s="639"/>
      <c r="P13" s="639"/>
      <c r="Q13" s="639"/>
      <c r="R13" s="214"/>
      <c r="S13" s="214"/>
      <c r="T13" s="214"/>
      <c r="U13" s="80"/>
      <c r="V13" s="80"/>
      <c r="W13" s="80"/>
      <c r="X13" s="80"/>
      <c r="Y13" s="80"/>
      <c r="Z13" s="80"/>
      <c r="AA13" s="80"/>
      <c r="AB13" s="80"/>
      <c r="AC13" s="80"/>
      <c r="AD13" s="80"/>
      <c r="AE13" s="80"/>
      <c r="AF13" s="80"/>
      <c r="AG13" s="80"/>
      <c r="AH13" s="80"/>
    </row>
    <row r="14" spans="2:36"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36" x14ac:dyDescent="0.35">
      <c r="B15" s="1271" t="s">
        <v>1744</v>
      </c>
      <c r="C15" s="1271"/>
      <c r="D15" s="1271"/>
      <c r="E15" s="1271"/>
      <c r="F15" s="1271"/>
      <c r="G15" s="1271"/>
      <c r="H15" s="1271"/>
      <c r="I15" s="1271"/>
      <c r="J15" s="1271"/>
      <c r="K15" s="1271"/>
      <c r="L15" s="1271"/>
      <c r="M15" s="1271"/>
      <c r="N15" s="1271"/>
      <c r="O15" s="1271"/>
      <c r="P15" s="1271"/>
      <c r="Q15" s="1271"/>
      <c r="R15" s="1271"/>
      <c r="S15" s="1271"/>
      <c r="T15" s="1271"/>
      <c r="U15" s="1271"/>
      <c r="V15" s="1271"/>
      <c r="W15" s="1271"/>
      <c r="X15" s="1271"/>
      <c r="Y15" s="1271"/>
      <c r="Z15" s="1271"/>
      <c r="AA15" s="1271"/>
      <c r="AB15" s="1271"/>
      <c r="AC15" s="1271"/>
      <c r="AD15" s="1271"/>
      <c r="AE15" s="1271"/>
      <c r="AF15" s="1271"/>
    </row>
    <row r="16" spans="2:36" x14ac:dyDescent="0.35">
      <c r="B16" s="1321" t="s">
        <v>1689</v>
      </c>
      <c r="C16" s="1365"/>
      <c r="D16" s="1345" t="s">
        <v>279</v>
      </c>
      <c r="E16" s="1346"/>
      <c r="F16" s="1346"/>
      <c r="G16" s="1346"/>
      <c r="H16" s="1346"/>
      <c r="I16" s="1346"/>
      <c r="J16" s="1346"/>
      <c r="K16" s="1346"/>
      <c r="L16" s="1346"/>
      <c r="M16" s="1346"/>
      <c r="N16" s="1346"/>
      <c r="O16" s="1346"/>
      <c r="P16" s="1346"/>
      <c r="Q16" s="1346"/>
      <c r="R16" s="1346"/>
      <c r="S16" s="1346"/>
      <c r="T16" s="1346"/>
      <c r="U16" s="1346"/>
      <c r="V16" s="1346"/>
      <c r="W16" s="1404" t="s">
        <v>280</v>
      </c>
      <c r="X16" s="1404"/>
      <c r="Y16" s="1404"/>
      <c r="Z16" s="1404"/>
      <c r="AA16" s="1404"/>
      <c r="AB16" s="1404"/>
      <c r="AC16" s="1404"/>
      <c r="AD16" s="1404"/>
      <c r="AE16" s="1404"/>
      <c r="AF16" s="1404"/>
      <c r="AG16" s="1405"/>
      <c r="AH16" s="637"/>
    </row>
    <row r="17" spans="2:35" x14ac:dyDescent="0.35">
      <c r="B17" s="1323"/>
      <c r="C17" s="1324"/>
      <c r="D17" s="225">
        <v>2018</v>
      </c>
      <c r="E17" s="1318">
        <v>2019</v>
      </c>
      <c r="F17" s="1319"/>
      <c r="G17" s="1319"/>
      <c r="H17" s="1380"/>
      <c r="I17" s="1318">
        <v>2020</v>
      </c>
      <c r="J17" s="1319"/>
      <c r="K17" s="1319"/>
      <c r="L17" s="1319"/>
      <c r="M17" s="1318">
        <v>2021</v>
      </c>
      <c r="N17" s="1319"/>
      <c r="O17" s="1319"/>
      <c r="P17" s="1319"/>
      <c r="Q17" s="1343">
        <v>2022</v>
      </c>
      <c r="R17" s="1403"/>
      <c r="S17" s="302"/>
      <c r="T17" s="309"/>
      <c r="U17" s="460"/>
      <c r="V17" s="302">
        <v>2023</v>
      </c>
      <c r="W17" s="638"/>
      <c r="X17" s="638"/>
      <c r="Y17" s="1327">
        <v>2024</v>
      </c>
      <c r="Z17" s="1333"/>
      <c r="AA17" s="1333"/>
      <c r="AB17" s="1332"/>
      <c r="AC17" s="1327">
        <v>2025</v>
      </c>
      <c r="AD17" s="1333"/>
      <c r="AE17" s="1333"/>
      <c r="AF17" s="1332"/>
      <c r="AG17" s="1327">
        <v>2026</v>
      </c>
      <c r="AH17" s="1332"/>
    </row>
    <row r="18" spans="2:35" x14ac:dyDescent="0.35">
      <c r="B18" s="1325"/>
      <c r="C18" s="1326"/>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6"/>
      <c r="D19" s="647"/>
      <c r="E19" s="646"/>
      <c r="F19" s="646"/>
      <c r="G19" s="646"/>
      <c r="H19" s="646"/>
      <c r="I19" s="646"/>
      <c r="J19" s="648"/>
      <c r="K19" s="648"/>
      <c r="L19" s="648"/>
      <c r="M19" s="648"/>
      <c r="N19" s="648"/>
      <c r="O19" s="648"/>
      <c r="P19" s="648"/>
      <c r="Q19" s="648"/>
      <c r="R19" s="649">
        <v>0</v>
      </c>
      <c r="S19" s="643">
        <v>0</v>
      </c>
      <c r="T19" s="645">
        <v>0</v>
      </c>
      <c r="U19" s="645">
        <v>-7.7999999999999999E-4</v>
      </c>
      <c r="V19" s="645">
        <v>-7.7999999999999999E-4</v>
      </c>
      <c r="W19" s="645">
        <v>-7.7999999999999999E-4</v>
      </c>
      <c r="X19" s="645">
        <v>-7.7999999999999999E-4</v>
      </c>
      <c r="Y19" s="645">
        <v>-9.5E-4</v>
      </c>
      <c r="Z19" s="645">
        <v>-9.5E-4</v>
      </c>
      <c r="AA19" s="645">
        <v>-9.5E-4</v>
      </c>
      <c r="AB19" s="645">
        <v>-9.5E-4</v>
      </c>
      <c r="AC19" s="645">
        <v>-9.3999999999999997E-4</v>
      </c>
      <c r="AD19" s="645">
        <v>-9.3999999999999997E-4</v>
      </c>
      <c r="AE19" s="645">
        <v>-9.3999999999999997E-4</v>
      </c>
      <c r="AF19" s="645">
        <v>-9.3999999999999997E-4</v>
      </c>
      <c r="AG19" s="643">
        <v>-9.3999999999999997E-4</v>
      </c>
      <c r="AH19" s="643">
        <v>-9.3999999999999997E-4</v>
      </c>
    </row>
    <row r="20" spans="2:35" x14ac:dyDescent="0.35">
      <c r="B20" s="56" t="s">
        <v>1375</v>
      </c>
      <c r="C20" s="650"/>
      <c r="D20" s="651"/>
      <c r="E20" s="650"/>
      <c r="F20" s="650"/>
      <c r="G20" s="650"/>
      <c r="H20" s="650"/>
      <c r="I20" s="650"/>
      <c r="J20" s="652"/>
      <c r="K20" s="652"/>
      <c r="L20" s="652"/>
      <c r="M20" s="652"/>
      <c r="N20" s="652"/>
      <c r="O20" s="652"/>
      <c r="P20" s="652"/>
      <c r="Q20" s="652"/>
      <c r="R20" s="644"/>
      <c r="S20" s="644"/>
      <c r="T20" s="644"/>
      <c r="U20" s="644">
        <v>26095</v>
      </c>
      <c r="V20" s="644">
        <v>26404</v>
      </c>
      <c r="W20" s="644">
        <v>26686</v>
      </c>
      <c r="X20" s="644">
        <v>26931</v>
      </c>
      <c r="Y20" s="644">
        <v>27174</v>
      </c>
      <c r="Z20" s="644">
        <v>27411</v>
      </c>
      <c r="AA20" s="644">
        <v>27647</v>
      </c>
      <c r="AB20" s="644">
        <v>27893</v>
      </c>
      <c r="AC20" s="644">
        <v>28143</v>
      </c>
      <c r="AD20" s="644">
        <v>28400</v>
      </c>
      <c r="AE20" s="644">
        <v>28649</v>
      </c>
      <c r="AF20" s="644">
        <v>28910</v>
      </c>
      <c r="AG20" s="644">
        <v>28910</v>
      </c>
      <c r="AH20" s="644">
        <v>28910</v>
      </c>
    </row>
    <row r="21" spans="2:35" x14ac:dyDescent="0.35">
      <c r="B21" s="56" t="s">
        <v>311</v>
      </c>
      <c r="C21" s="653"/>
      <c r="D21" s="654"/>
      <c r="E21" s="653"/>
      <c r="F21" s="653"/>
      <c r="G21" s="653"/>
      <c r="H21" s="653"/>
      <c r="I21" s="653"/>
      <c r="J21" s="655"/>
      <c r="K21" s="655"/>
      <c r="L21" s="655"/>
      <c r="M21" s="655"/>
      <c r="N21" s="655"/>
      <c r="O21" s="655"/>
      <c r="P21" s="655"/>
      <c r="Q21" s="655"/>
      <c r="R21" s="656">
        <f>R19*R20</f>
        <v>0</v>
      </c>
      <c r="S21" s="656">
        <f t="shared" ref="S21:T21" si="2">S19*S20</f>
        <v>0</v>
      </c>
      <c r="T21" s="656">
        <f t="shared" si="2"/>
        <v>0</v>
      </c>
      <c r="U21" s="657">
        <f>U19*U20*-1</f>
        <v>20.354099999999999</v>
      </c>
      <c r="V21" s="657">
        <f t="shared" ref="V21:AF21" si="3">V19*V20*-1</f>
        <v>20.595119999999998</v>
      </c>
      <c r="W21" s="657">
        <f t="shared" si="3"/>
        <v>20.815079999999998</v>
      </c>
      <c r="X21" s="657">
        <f t="shared" si="3"/>
        <v>21.006180000000001</v>
      </c>
      <c r="Y21" s="657">
        <f t="shared" si="3"/>
        <v>25.815300000000001</v>
      </c>
      <c r="Z21" s="657">
        <f t="shared" si="3"/>
        <v>26.04045</v>
      </c>
      <c r="AA21" s="657">
        <f t="shared" si="3"/>
        <v>26.26465</v>
      </c>
      <c r="AB21" s="657">
        <f t="shared" si="3"/>
        <v>26.498349999999999</v>
      </c>
      <c r="AC21" s="657">
        <f t="shared" si="3"/>
        <v>26.454419999999999</v>
      </c>
      <c r="AD21" s="657">
        <f t="shared" si="3"/>
        <v>26.695999999999998</v>
      </c>
      <c r="AE21" s="657">
        <f t="shared" si="3"/>
        <v>26.930059999999997</v>
      </c>
      <c r="AF21" s="657">
        <f t="shared" si="3"/>
        <v>27.1754</v>
      </c>
      <c r="AG21" s="657">
        <f>AG19*AG20*-1</f>
        <v>27.1754</v>
      </c>
      <c r="AH21" s="657">
        <f>AH19*AH20*-1</f>
        <v>27.1754</v>
      </c>
    </row>
    <row r="24" spans="2:35" x14ac:dyDescent="0.35">
      <c r="C24" t="s">
        <v>1833</v>
      </c>
      <c r="F24" s="1258" t="s">
        <v>1832</v>
      </c>
    </row>
    <row r="26" spans="2:35" x14ac:dyDescent="0.35">
      <c r="AE26">
        <v>600</v>
      </c>
      <c r="AF26">
        <v>14.27</v>
      </c>
      <c r="AG26">
        <v>14.27</v>
      </c>
      <c r="AH26">
        <v>14.27</v>
      </c>
      <c r="AI26">
        <v>14.27</v>
      </c>
    </row>
  </sheetData>
  <mergeCells count="23">
    <mergeCell ref="Y7:AB7"/>
    <mergeCell ref="B1:AC1"/>
    <mergeCell ref="B2:AC4"/>
    <mergeCell ref="B6:C8"/>
    <mergeCell ref="E7:H7"/>
    <mergeCell ref="I7:L7"/>
    <mergeCell ref="M7:P7"/>
    <mergeCell ref="Q7:R7"/>
    <mergeCell ref="D6:V6"/>
    <mergeCell ref="AC7:AF7"/>
    <mergeCell ref="W6:AG6"/>
    <mergeCell ref="AG7:AJ7"/>
    <mergeCell ref="B15:AF15"/>
    <mergeCell ref="B16:C18"/>
    <mergeCell ref="E17:H17"/>
    <mergeCell ref="I17:L17"/>
    <mergeCell ref="M17:P17"/>
    <mergeCell ref="Q17:R17"/>
    <mergeCell ref="Y17:AB17"/>
    <mergeCell ref="AC17:AF17"/>
    <mergeCell ref="D16:V16"/>
    <mergeCell ref="W16:AG16"/>
    <mergeCell ref="AG17:AH1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Z19" activePane="bottomRight" state="frozen"/>
      <selection pane="topRight" activeCell="D1" sqref="D1"/>
      <selection pane="bottomLeft" activeCell="A11" sqref="A11"/>
      <selection pane="bottomRight" activeCell="AG29" sqref="AG2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7" t="s">
        <v>463</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ht="34.5" hidden="1" customHeight="1" outlineLevel="1" x14ac:dyDescent="0.35">
      <c r="B2" s="1317" t="s">
        <v>858</v>
      </c>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2:40" ht="3" hidden="1" customHeight="1" outlineLevel="1" x14ac:dyDescent="0.35">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2:40" ht="10.4" hidden="1" customHeight="1" outlineLevel="1" x14ac:dyDescent="0.35">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row>
    <row r="5" spans="2:40" ht="14.25" hidden="1" customHeight="1" outlineLevel="1" x14ac:dyDescent="0.35">
      <c r="B5" s="1358"/>
      <c r="C5" s="1358"/>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row>
    <row r="6" spans="2:40" ht="14.25" hidden="1" customHeight="1" outlineLevel="1" x14ac:dyDescent="0.35">
      <c r="B6" s="1358"/>
      <c r="C6" s="1358"/>
      <c r="D6" s="1358"/>
      <c r="E6" s="1358"/>
      <c r="F6" s="1358"/>
      <c r="G6" s="1358"/>
      <c r="H6" s="1358"/>
      <c r="I6" s="1358"/>
      <c r="J6" s="1358"/>
      <c r="K6" s="1358"/>
      <c r="L6" s="1358"/>
      <c r="M6" s="1358"/>
      <c r="N6" s="1358"/>
      <c r="O6" s="1358"/>
      <c r="P6" s="1358"/>
      <c r="Q6" s="1358"/>
      <c r="R6" s="1358"/>
      <c r="S6" s="1358"/>
      <c r="T6" s="1358"/>
      <c r="U6" s="1358"/>
      <c r="V6" s="1358"/>
      <c r="W6" s="1358"/>
      <c r="X6" s="1358"/>
      <c r="Y6" s="1358"/>
      <c r="Z6" s="1358"/>
      <c r="AA6" s="1358"/>
      <c r="AB6" s="1358"/>
      <c r="AC6" s="1358"/>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8"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52"/>
      <c r="S9" s="1352"/>
      <c r="T9" s="1342"/>
      <c r="U9" s="1340">
        <v>2023</v>
      </c>
      <c r="V9" s="1352"/>
      <c r="W9" s="1352"/>
      <c r="X9" s="1342"/>
      <c r="Y9" s="71"/>
      <c r="Z9" s="302">
        <v>2024</v>
      </c>
      <c r="AA9" s="442"/>
      <c r="AB9" s="309"/>
      <c r="AC9" s="1327">
        <v>2025</v>
      </c>
      <c r="AD9" s="1333"/>
      <c r="AE9" s="1333"/>
      <c r="AF9" s="1328"/>
      <c r="AG9" s="1327">
        <v>2026</v>
      </c>
      <c r="AH9" s="1333"/>
      <c r="AI9" s="1333"/>
      <c r="AJ9" s="1332"/>
      <c r="AK9" s="1327">
        <v>2027</v>
      </c>
      <c r="AL9" s="1333"/>
      <c r="AM9" s="1333"/>
      <c r="AN9" s="1332"/>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8" t="s">
        <v>464</v>
      </c>
      <c r="C11" s="1409"/>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3596.2432909637887</v>
      </c>
      <c r="AF12" s="673">
        <f t="shared" si="0"/>
        <v>3604.4232993941255</v>
      </c>
      <c r="AG12" s="673">
        <f t="shared" si="0"/>
        <v>3674.0785858441996</v>
      </c>
      <c r="AH12" s="673">
        <f t="shared" si="0"/>
        <v>3708.1449531297321</v>
      </c>
      <c r="AI12" s="673">
        <f t="shared" si="0"/>
        <v>3744.2322025218436</v>
      </c>
      <c r="AJ12" s="673">
        <f t="shared" si="0"/>
        <v>3772.625550136067</v>
      </c>
      <c r="AK12" s="673">
        <f t="shared" si="0"/>
        <v>3849.8449959132154</v>
      </c>
      <c r="AL12" s="673">
        <f t="shared" si="0"/>
        <v>3888.0104113690004</v>
      </c>
      <c r="AM12" s="673">
        <f t="shared" si="0"/>
        <v>3926.4911069596083</v>
      </c>
      <c r="AN12" s="673">
        <f t="shared" si="0"/>
        <v>3923.2862689705562</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1609.202</v>
      </c>
      <c r="AF18" s="599">
        <f t="shared" si="3"/>
        <v>1622.202</v>
      </c>
      <c r="AG18" s="599">
        <f t="shared" si="3"/>
        <v>1672.5126459999999</v>
      </c>
      <c r="AH18" s="599">
        <f t="shared" si="3"/>
        <v>1685.5126459999999</v>
      </c>
      <c r="AI18" s="599">
        <f t="shared" si="3"/>
        <v>1698.5126459999999</v>
      </c>
      <c r="AJ18" s="599">
        <f t="shared" si="3"/>
        <v>1711.5126459999999</v>
      </c>
      <c r="AK18" s="599">
        <f t="shared" si="3"/>
        <v>1763.877436858</v>
      </c>
      <c r="AL18" s="599">
        <f t="shared" si="3"/>
        <v>1776.877436858</v>
      </c>
      <c r="AM18" s="599">
        <f t="shared" si="3"/>
        <v>1789.877436858</v>
      </c>
      <c r="AN18" s="599">
        <f t="shared" si="3"/>
        <v>1802.877436858</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661.12015500000007</v>
      </c>
      <c r="AF30" s="599">
        <f t="shared" si="8"/>
        <v>664.42575577499997</v>
      </c>
      <c r="AG30" s="599">
        <f t="shared" si="8"/>
        <v>667.74788455387488</v>
      </c>
      <c r="AH30" s="599">
        <f t="shared" si="8"/>
        <v>671.0866239766442</v>
      </c>
      <c r="AI30" s="599">
        <f t="shared" si="8"/>
        <v>674.44205709652738</v>
      </c>
      <c r="AJ30" s="599">
        <f t="shared" si="8"/>
        <v>677.81426738200992</v>
      </c>
      <c r="AK30" s="599">
        <f t="shared" si="8"/>
        <v>681.20333871891989</v>
      </c>
      <c r="AL30" s="599">
        <f t="shared" si="8"/>
        <v>684.60935541251445</v>
      </c>
      <c r="AM30" s="599">
        <f t="shared" si="8"/>
        <v>688.03240218957694</v>
      </c>
      <c r="AN30" s="599">
        <f t="shared" si="8"/>
        <v>691.47256420052474</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84.012155000000121</v>
      </c>
      <c r="AF32" s="509">
        <f t="shared" si="9"/>
        <v>96.617755774999523</v>
      </c>
      <c r="AG32" s="509">
        <f t="shared" si="9"/>
        <v>108.01328105287439</v>
      </c>
      <c r="AH32" s="509">
        <f t="shared" si="9"/>
        <v>120.65202047564389</v>
      </c>
      <c r="AI32" s="509">
        <f t="shared" si="9"/>
        <v>133.30745359552725</v>
      </c>
      <c r="AJ32" s="509">
        <f t="shared" si="9"/>
        <v>144.97966388100951</v>
      </c>
      <c r="AK32" s="509">
        <f t="shared" si="9"/>
        <v>154.43505683639637</v>
      </c>
      <c r="AL32" s="509">
        <f t="shared" si="9"/>
        <v>164.1410735299911</v>
      </c>
      <c r="AM32" s="509">
        <f t="shared" si="9"/>
        <v>172.86412030705378</v>
      </c>
      <c r="AN32" s="509">
        <f t="shared" si="9"/>
        <v>180.60428231800176</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2359.3871549999999</v>
      </c>
      <c r="AF33" s="572">
        <f t="shared" si="11"/>
        <v>2351.4927557750002</v>
      </c>
      <c r="AG33" s="572">
        <f t="shared" si="11"/>
        <v>2405.1255305538753</v>
      </c>
      <c r="AH33" s="572">
        <f t="shared" si="11"/>
        <v>2420.7362699766445</v>
      </c>
      <c r="AI33" s="572">
        <f t="shared" si="11"/>
        <v>2438.0917030965275</v>
      </c>
      <c r="AJ33" s="572">
        <f t="shared" si="11"/>
        <v>2447.3089133820104</v>
      </c>
      <c r="AK33" s="572">
        <f t="shared" si="11"/>
        <v>2504.0627755769201</v>
      </c>
      <c r="AL33" s="572">
        <f t="shared" si="11"/>
        <v>2521.4687922705148</v>
      </c>
      <c r="AM33" s="572">
        <f t="shared" si="11"/>
        <v>2538.8918390475774</v>
      </c>
      <c r="AN33" s="572">
        <f t="shared" si="11"/>
        <v>2534.6870010585253</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2361.017155</v>
      </c>
      <c r="AF34" s="572">
        <f t="shared" si="12"/>
        <v>2353.163755775</v>
      </c>
      <c r="AG34" s="572">
        <f t="shared" si="12"/>
        <v>2405.1255305538743</v>
      </c>
      <c r="AH34" s="572">
        <f t="shared" si="12"/>
        <v>2420.7362699766441</v>
      </c>
      <c r="AI34" s="572">
        <f t="shared" si="12"/>
        <v>2438.0917030965275</v>
      </c>
      <c r="AJ34" s="572">
        <f t="shared" si="12"/>
        <v>2447.3089133820099</v>
      </c>
      <c r="AK34" s="572">
        <f t="shared" si="12"/>
        <v>2504.0627755769201</v>
      </c>
      <c r="AL34" s="572">
        <f t="shared" si="12"/>
        <v>2521.4687922705143</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08" t="s">
        <v>471</v>
      </c>
      <c r="C36" s="1409"/>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3596.2432909637887</v>
      </c>
      <c r="AF36" s="574">
        <f t="shared" si="14"/>
        <v>3604.4232993941255</v>
      </c>
      <c r="AG36" s="574">
        <f t="shared" si="14"/>
        <v>3674.0785858441996</v>
      </c>
      <c r="AH36" s="574">
        <f t="shared" si="14"/>
        <v>3708.1449531297321</v>
      </c>
      <c r="AI36" s="574">
        <f t="shared" si="14"/>
        <v>3744.2322025218436</v>
      </c>
      <c r="AJ36" s="574">
        <f t="shared" si="14"/>
        <v>3772.625550136067</v>
      </c>
      <c r="AK36" s="574">
        <f t="shared" si="14"/>
        <v>3849.8449959132154</v>
      </c>
      <c r="AL36" s="574">
        <f t="shared" si="14"/>
        <v>3888.0104113690004</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0" t="s">
        <v>475</v>
      </c>
      <c r="C47" s="1410"/>
      <c r="D47" s="1358"/>
      <c r="E47" s="1358"/>
      <c r="F47" s="1358"/>
      <c r="G47" s="1358"/>
      <c r="H47" s="1358"/>
      <c r="I47" s="1358"/>
      <c r="J47" s="1358"/>
      <c r="K47" s="1358"/>
      <c r="L47" s="1358"/>
      <c r="M47" s="1358"/>
      <c r="N47" s="1358"/>
      <c r="O47" s="1358"/>
      <c r="P47" s="1358"/>
      <c r="Q47" s="1358"/>
      <c r="R47" s="1358"/>
      <c r="S47" s="1358"/>
      <c r="T47" s="1358"/>
      <c r="U47" s="1358"/>
      <c r="V47" s="1358"/>
      <c r="W47" s="1358"/>
      <c r="X47" s="1358"/>
      <c r="Y47" s="1358"/>
      <c r="Z47" s="1358"/>
      <c r="AA47" s="1358"/>
      <c r="AB47" s="1358"/>
      <c r="AC47" s="1358"/>
    </row>
    <row r="48" spans="2:40" ht="14.9" customHeight="1" x14ac:dyDescent="0.35">
      <c r="B48" s="1323" t="s">
        <v>476</v>
      </c>
      <c r="C48" s="1324"/>
      <c r="D48" s="1331" t="s">
        <v>279</v>
      </c>
      <c r="E48" s="1331"/>
      <c r="F48" s="1331"/>
      <c r="G48" s="1331"/>
      <c r="H48" s="1331"/>
      <c r="I48" s="1331"/>
      <c r="J48" s="1331"/>
      <c r="K48" s="1331"/>
      <c r="L48" s="1331"/>
      <c r="M48" s="1331"/>
      <c r="N48" s="1331"/>
      <c r="O48" s="1331"/>
      <c r="P48" s="1331"/>
      <c r="Q48" s="1331"/>
      <c r="R48" s="1331"/>
      <c r="S48" s="1331"/>
      <c r="T48" s="1331"/>
      <c r="U48" s="1331"/>
      <c r="V48" s="1331"/>
      <c r="W48" s="1331"/>
      <c r="X48" s="1331"/>
      <c r="Y48" s="1331"/>
      <c r="Z48" s="1331"/>
      <c r="AA48" s="1331"/>
      <c r="AB48" s="1331"/>
      <c r="AC48" s="1348" t="s">
        <v>280</v>
      </c>
      <c r="AD48" s="1329"/>
      <c r="AE48" s="1329"/>
      <c r="AF48" s="1329"/>
      <c r="AG48" s="1329"/>
      <c r="AH48" s="1329"/>
      <c r="AI48" s="1329"/>
      <c r="AJ48" s="1329"/>
      <c r="AK48" s="1329"/>
      <c r="AL48" s="1329"/>
      <c r="AM48" s="1329"/>
      <c r="AN48" s="1330"/>
    </row>
    <row r="49" spans="2:40" x14ac:dyDescent="0.35">
      <c r="B49" s="1323"/>
      <c r="C49" s="1324"/>
      <c r="D49" s="296">
        <v>2018</v>
      </c>
      <c r="E49" s="1340">
        <v>2019</v>
      </c>
      <c r="F49" s="1341"/>
      <c r="G49" s="1341"/>
      <c r="H49" s="1342"/>
      <c r="I49" s="1340">
        <v>2020</v>
      </c>
      <c r="J49" s="1341"/>
      <c r="K49" s="1341"/>
      <c r="L49" s="1341"/>
      <c r="M49" s="1340">
        <v>2021</v>
      </c>
      <c r="N49" s="1341"/>
      <c r="O49" s="1341"/>
      <c r="P49" s="1341"/>
      <c r="Q49" s="1340">
        <v>2022</v>
      </c>
      <c r="R49" s="1352"/>
      <c r="S49" s="1352"/>
      <c r="T49" s="1342"/>
      <c r="U49" s="302"/>
      <c r="V49" s="442">
        <v>2023</v>
      </c>
      <c r="W49" s="442"/>
      <c r="X49" s="309"/>
      <c r="Y49" s="460"/>
      <c r="Z49" s="442">
        <v>2024</v>
      </c>
      <c r="AA49" s="442"/>
      <c r="AB49" s="309"/>
      <c r="AC49" s="1327">
        <v>2025</v>
      </c>
      <c r="AD49" s="1333"/>
      <c r="AE49" s="1333"/>
      <c r="AF49" s="1332"/>
      <c r="AG49" s="1327">
        <v>2026</v>
      </c>
      <c r="AH49" s="1333"/>
      <c r="AI49" s="1333"/>
      <c r="AJ49" s="1332"/>
      <c r="AK49" s="1327">
        <v>2027</v>
      </c>
      <c r="AL49" s="1333"/>
      <c r="AM49" s="1333"/>
      <c r="AN49" s="1332"/>
    </row>
    <row r="50" spans="2:40" x14ac:dyDescent="0.35">
      <c r="B50" s="1325"/>
      <c r="C50" s="1326"/>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11" t="s">
        <v>802</v>
      </c>
      <c r="C60" s="1412"/>
      <c r="D60" s="1331" t="s">
        <v>279</v>
      </c>
      <c r="E60" s="1331"/>
      <c r="F60" s="1331"/>
      <c r="G60" s="1331"/>
      <c r="H60" s="1331"/>
      <c r="I60" s="1331"/>
      <c r="J60" s="1331"/>
      <c r="K60" s="1331"/>
      <c r="L60" s="1331"/>
      <c r="M60" s="1331"/>
      <c r="N60" s="1331"/>
      <c r="O60" s="1331"/>
      <c r="P60" s="1331"/>
      <c r="Q60" s="1331"/>
      <c r="R60" s="1331"/>
      <c r="S60" s="1331"/>
      <c r="T60" s="1331"/>
      <c r="U60" s="1331"/>
      <c r="V60" s="1331"/>
      <c r="W60" s="1331"/>
      <c r="X60" s="1331"/>
      <c r="Y60" s="1331"/>
      <c r="Z60" s="1331"/>
      <c r="AA60" s="1331"/>
      <c r="AB60" s="1331"/>
      <c r="AC60" s="1348" t="s">
        <v>280</v>
      </c>
      <c r="AD60" s="1329"/>
      <c r="AE60" s="1329"/>
      <c r="AF60" s="1329"/>
      <c r="AG60" s="1329"/>
      <c r="AH60" s="1329"/>
      <c r="AI60" s="1329"/>
      <c r="AJ60" s="1329"/>
      <c r="AK60" s="1329"/>
      <c r="AL60" s="1329"/>
      <c r="AM60" s="1329"/>
      <c r="AN60" s="1330"/>
    </row>
    <row r="61" spans="2:40" x14ac:dyDescent="0.35">
      <c r="B61" s="1413"/>
      <c r="C61" s="1414"/>
      <c r="D61" s="296">
        <v>2018</v>
      </c>
      <c r="E61" s="1340">
        <v>2019</v>
      </c>
      <c r="F61" s="1341"/>
      <c r="G61" s="1341"/>
      <c r="H61" s="1342"/>
      <c r="I61" s="1340">
        <v>2020</v>
      </c>
      <c r="J61" s="1341"/>
      <c r="K61" s="1341"/>
      <c r="L61" s="1341"/>
      <c r="M61" s="1340">
        <v>2021</v>
      </c>
      <c r="N61" s="1341"/>
      <c r="O61" s="1341"/>
      <c r="P61" s="1341"/>
      <c r="Q61" s="1340">
        <v>2022</v>
      </c>
      <c r="R61" s="1352"/>
      <c r="S61" s="1352"/>
      <c r="T61" s="1342"/>
      <c r="U61" s="302"/>
      <c r="V61" s="442">
        <v>2023</v>
      </c>
      <c r="W61" s="442"/>
      <c r="X61" s="309"/>
      <c r="Y61" s="460"/>
      <c r="Z61" s="442">
        <v>2024</v>
      </c>
      <c r="AA61" s="302"/>
      <c r="AB61" s="309"/>
      <c r="AC61" s="1327">
        <v>2025</v>
      </c>
      <c r="AD61" s="1333"/>
      <c r="AE61" s="1333"/>
      <c r="AF61" s="1332"/>
      <c r="AG61" s="1327">
        <v>2026</v>
      </c>
      <c r="AH61" s="1333"/>
      <c r="AI61" s="1333"/>
      <c r="AJ61" s="1332"/>
      <c r="AK61" s="1327">
        <v>2027</v>
      </c>
      <c r="AL61" s="1333"/>
      <c r="AM61" s="1333"/>
      <c r="AN61" s="1332"/>
    </row>
    <row r="62" spans="2:40" x14ac:dyDescent="0.35">
      <c r="B62" s="1413"/>
      <c r="C62" s="1414"/>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1668.269</v>
      </c>
      <c r="AF66" s="462">
        <f t="shared" si="26"/>
        <v>1655.2280000000001</v>
      </c>
      <c r="AG66" s="462">
        <f t="shared" si="26"/>
        <v>1703.3776459999999</v>
      </c>
      <c r="AH66" s="462">
        <f t="shared" si="26"/>
        <v>1715.6496459999998</v>
      </c>
      <c r="AI66" s="462">
        <f t="shared" si="26"/>
        <v>1728.6496459999998</v>
      </c>
      <c r="AJ66" s="462">
        <f t="shared" si="26"/>
        <v>1733.4946459999999</v>
      </c>
      <c r="AK66" s="462">
        <f t="shared" si="26"/>
        <v>1785.859436858</v>
      </c>
      <c r="AL66" s="462">
        <f t="shared" si="26"/>
        <v>1798.859436858</v>
      </c>
      <c r="AM66" s="462">
        <f t="shared" si="26"/>
        <v>1811.859436858</v>
      </c>
      <c r="AN66" s="462">
        <f t="shared" si="26"/>
        <v>1803.214436858</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AD67*1.005</f>
        <v>661.12015500000007</v>
      </c>
      <c r="AF67" s="674">
        <f t="shared" ref="AF67:AN67" si="28">AE67*1.005</f>
        <v>664.42575577499997</v>
      </c>
      <c r="AG67" s="674">
        <f t="shared" si="28"/>
        <v>667.74788455387488</v>
      </c>
      <c r="AH67" s="674">
        <f t="shared" si="28"/>
        <v>671.0866239766442</v>
      </c>
      <c r="AI67" s="674">
        <f t="shared" si="28"/>
        <v>674.44205709652738</v>
      </c>
      <c r="AJ67" s="674">
        <f t="shared" si="28"/>
        <v>677.81426738200992</v>
      </c>
      <c r="AK67" s="674">
        <f t="shared" si="28"/>
        <v>681.20333871891989</v>
      </c>
      <c r="AL67" s="674">
        <f t="shared" si="28"/>
        <v>684.60935541251445</v>
      </c>
      <c r="AM67" s="674">
        <f t="shared" si="28"/>
        <v>688.03240218957694</v>
      </c>
      <c r="AN67" s="674">
        <f t="shared" si="28"/>
        <v>691.47256420052474</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1609.202</v>
      </c>
      <c r="AF68" s="674">
        <f t="shared" si="29"/>
        <v>1622.202</v>
      </c>
      <c r="AG68" s="674">
        <f t="shared" si="29"/>
        <v>1672.5126459999999</v>
      </c>
      <c r="AH68" s="674">
        <f t="shared" si="29"/>
        <v>1685.5126459999999</v>
      </c>
      <c r="AI68" s="674">
        <f t="shared" si="29"/>
        <v>1698.5126459999999</v>
      </c>
      <c r="AJ68" s="674">
        <f t="shared" si="29"/>
        <v>1711.5126459999999</v>
      </c>
      <c r="AK68" s="674">
        <f t="shared" si="29"/>
        <v>1763.877436858</v>
      </c>
      <c r="AL68" s="674">
        <f t="shared" si="29"/>
        <v>1776.877436858</v>
      </c>
      <c r="AM68" s="674">
        <f t="shared" si="29"/>
        <v>1789.877436858</v>
      </c>
      <c r="AN68" s="674">
        <f t="shared" si="29"/>
        <v>1802.877436858</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4</v>
      </c>
      <c r="AF69" s="674">
        <f t="shared" si="30"/>
        <v>13</v>
      </c>
      <c r="AG69" s="674">
        <f t="shared" si="30"/>
        <v>50.310645999999998</v>
      </c>
      <c r="AH69" s="674">
        <f t="shared" si="30"/>
        <v>13</v>
      </c>
      <c r="AI69" s="674">
        <f t="shared" si="30"/>
        <v>13</v>
      </c>
      <c r="AJ69" s="674">
        <f t="shared" si="30"/>
        <v>13</v>
      </c>
      <c r="AK69" s="674">
        <f t="shared" si="30"/>
        <v>52.364790857999999</v>
      </c>
      <c r="AL69" s="674">
        <f t="shared" si="30"/>
        <v>13</v>
      </c>
      <c r="AM69" s="674">
        <f t="shared" si="30"/>
        <v>13</v>
      </c>
      <c r="AN69" s="674">
        <f t="shared" si="30"/>
        <v>13</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4</v>
      </c>
      <c r="AF70" s="674">
        <v>13</v>
      </c>
      <c r="AG70" s="674">
        <v>13</v>
      </c>
      <c r="AH70" s="674">
        <v>13</v>
      </c>
      <c r="AI70" s="674">
        <v>13</v>
      </c>
      <c r="AJ70" s="674">
        <v>13</v>
      </c>
      <c r="AK70" s="674">
        <v>13</v>
      </c>
      <c r="AL70" s="674">
        <v>13</v>
      </c>
      <c r="AM70" s="674">
        <v>13</v>
      </c>
      <c r="AN70" s="674">
        <v>13</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31">U72*T68</f>
        <v>106.62885299999998</v>
      </c>
      <c r="V71" s="712">
        <f t="shared" si="31"/>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37.310645999999998</v>
      </c>
      <c r="AH71" s="712">
        <f t="shared" si="31"/>
        <v>0</v>
      </c>
      <c r="AI71" s="712">
        <f t="shared" si="31"/>
        <v>0</v>
      </c>
      <c r="AJ71" s="712">
        <f t="shared" si="31"/>
        <v>0</v>
      </c>
      <c r="AK71" s="712">
        <f t="shared" si="31"/>
        <v>39.364790857999999</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1552.7772500000001</v>
      </c>
      <c r="M85" s="270">
        <f>AVERAGE(AF68:AI68)</f>
        <v>1669.6849844999999</v>
      </c>
      <c r="N85" s="270">
        <f>AVERAGE(AJ68:AM68)</f>
        <v>1760.5362391434999</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0.98770393000989765</v>
      </c>
      <c r="M86" s="249">
        <f t="shared" si="33"/>
        <v>1.0032820027724649</v>
      </c>
      <c r="N86" s="249">
        <f t="shared" si="33"/>
        <v>0.99980591451736001</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-14.258668285177009</v>
      </c>
      <c r="M88" s="74">
        <f t="shared" ref="M88:N88" si="35">M87-M85</f>
        <v>-41.019517739963248</v>
      </c>
      <c r="N88" s="74">
        <f t="shared" si="35"/>
        <v>-37.2808882815782</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60:C62"/>
    <mergeCell ref="D60:AB60"/>
    <mergeCell ref="AC60:AN60"/>
    <mergeCell ref="E61:H61"/>
    <mergeCell ref="I61:L61"/>
    <mergeCell ref="M61:P61"/>
    <mergeCell ref="Q61:T61"/>
    <mergeCell ref="AC61:AF61"/>
    <mergeCell ref="AG61:AJ61"/>
    <mergeCell ref="AK61:AN61"/>
    <mergeCell ref="AC48:AN48"/>
    <mergeCell ref="E49:H49"/>
    <mergeCell ref="I49:L49"/>
    <mergeCell ref="B11:C11"/>
    <mergeCell ref="B36:C36"/>
    <mergeCell ref="B47:AC47"/>
    <mergeCell ref="M49:P49"/>
    <mergeCell ref="Q49:T49"/>
    <mergeCell ref="AC49:AF49"/>
    <mergeCell ref="AG49:AJ49"/>
    <mergeCell ref="AK49:AN49"/>
    <mergeCell ref="B48:C50"/>
    <mergeCell ref="D48:AB48"/>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7" t="s">
        <v>463</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ht="34.5" hidden="1" customHeight="1" outlineLevel="1" x14ac:dyDescent="0.35">
      <c r="B2" s="1317" t="s">
        <v>858</v>
      </c>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2:40" ht="3" hidden="1" customHeight="1" outlineLevel="1" x14ac:dyDescent="0.35">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2:40" ht="10.4" hidden="1" customHeight="1" outlineLevel="1" x14ac:dyDescent="0.35">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row>
    <row r="5" spans="2:40" ht="14.25" hidden="1" customHeight="1" outlineLevel="1" x14ac:dyDescent="0.35">
      <c r="B5" s="1358"/>
      <c r="C5" s="1358"/>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row>
    <row r="6" spans="2:40" ht="14.25" hidden="1" customHeight="1" outlineLevel="1" x14ac:dyDescent="0.35">
      <c r="B6" s="1358"/>
      <c r="C6" s="1358"/>
      <c r="D6" s="1358"/>
      <c r="E6" s="1358"/>
      <c r="F6" s="1358"/>
      <c r="G6" s="1358"/>
      <c r="H6" s="1358"/>
      <c r="I6" s="1358"/>
      <c r="J6" s="1358"/>
      <c r="K6" s="1358"/>
      <c r="L6" s="1358"/>
      <c r="M6" s="1358"/>
      <c r="N6" s="1358"/>
      <c r="O6" s="1358"/>
      <c r="P6" s="1358"/>
      <c r="Q6" s="1358"/>
      <c r="R6" s="1358"/>
      <c r="S6" s="1358"/>
      <c r="T6" s="1358"/>
      <c r="U6" s="1358"/>
      <c r="V6" s="1358"/>
      <c r="W6" s="1358"/>
      <c r="X6" s="1358"/>
      <c r="Y6" s="1358"/>
      <c r="Z6" s="1358"/>
      <c r="AA6" s="1358"/>
      <c r="AB6" s="1358"/>
      <c r="AC6" s="1358"/>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8"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52"/>
      <c r="G9" s="1352"/>
      <c r="H9" s="1342"/>
      <c r="I9" s="1340">
        <v>2020</v>
      </c>
      <c r="J9" s="1352"/>
      <c r="K9" s="1352"/>
      <c r="L9" s="1352"/>
      <c r="M9" s="1340">
        <v>2021</v>
      </c>
      <c r="N9" s="1352"/>
      <c r="O9" s="1352"/>
      <c r="P9" s="1352"/>
      <c r="Q9" s="1340">
        <v>2022</v>
      </c>
      <c r="R9" s="1352"/>
      <c r="S9" s="1352"/>
      <c r="T9" s="1342"/>
      <c r="U9" s="1340">
        <v>2023</v>
      </c>
      <c r="V9" s="1352"/>
      <c r="W9" s="1352"/>
      <c r="X9" s="1342"/>
      <c r="Y9" s="71"/>
      <c r="Z9" s="302">
        <v>2024</v>
      </c>
      <c r="AA9" s="302"/>
      <c r="AB9" s="309"/>
      <c r="AC9" s="1327">
        <v>2025</v>
      </c>
      <c r="AD9" s="1328"/>
      <c r="AE9" s="1328"/>
      <c r="AF9" s="1328"/>
      <c r="AG9" s="1327">
        <v>2026</v>
      </c>
      <c r="AH9" s="1328"/>
      <c r="AI9" s="1328"/>
      <c r="AJ9" s="1332"/>
      <c r="AK9" s="1327">
        <v>2027</v>
      </c>
      <c r="AL9" s="1328"/>
      <c r="AM9" s="1328"/>
      <c r="AN9" s="1332"/>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8" t="s">
        <v>464</v>
      </c>
      <c r="C11" s="1415"/>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08" t="s">
        <v>471</v>
      </c>
      <c r="C35" s="1415"/>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10" t="s">
        <v>475</v>
      </c>
      <c r="C46" s="1410"/>
      <c r="D46" s="1358"/>
      <c r="E46" s="1358"/>
      <c r="F46" s="1358"/>
      <c r="G46" s="1358"/>
      <c r="H46" s="1358"/>
      <c r="I46" s="1358"/>
      <c r="J46" s="1358"/>
      <c r="K46" s="1358"/>
      <c r="L46" s="1358"/>
      <c r="M46" s="1358"/>
      <c r="N46" s="1358"/>
      <c r="O46" s="1358"/>
      <c r="P46" s="1358"/>
      <c r="Q46" s="1358"/>
      <c r="R46" s="1358"/>
      <c r="S46" s="1358"/>
      <c r="T46" s="1358"/>
      <c r="U46" s="1358"/>
      <c r="V46" s="1358"/>
      <c r="W46" s="1358"/>
      <c r="X46" s="1358"/>
      <c r="Y46" s="1358"/>
      <c r="Z46" s="1358"/>
      <c r="AA46" s="1358"/>
      <c r="AB46" s="1358"/>
      <c r="AC46" s="1358"/>
    </row>
    <row r="47" spans="2:40" ht="14.9" customHeight="1" x14ac:dyDescent="0.35">
      <c r="B47" s="1323" t="s">
        <v>476</v>
      </c>
      <c r="C47" s="1416"/>
      <c r="D47" s="1331" t="s">
        <v>279</v>
      </c>
      <c r="E47" s="1331"/>
      <c r="F47" s="1331"/>
      <c r="G47" s="1331"/>
      <c r="H47" s="1331"/>
      <c r="I47" s="1331"/>
      <c r="J47" s="1331"/>
      <c r="K47" s="1331"/>
      <c r="L47" s="1331"/>
      <c r="M47" s="1331"/>
      <c r="N47" s="1331"/>
      <c r="O47" s="1331"/>
      <c r="P47" s="1331"/>
      <c r="Q47" s="1331"/>
      <c r="R47" s="1331"/>
      <c r="S47" s="1331"/>
      <c r="T47" s="1331"/>
      <c r="U47" s="1331"/>
      <c r="V47" s="1331"/>
      <c r="W47" s="1331"/>
      <c r="X47" s="1331"/>
      <c r="Y47" s="1331"/>
      <c r="Z47" s="1331"/>
      <c r="AA47" s="1331"/>
      <c r="AB47" s="1331"/>
      <c r="AC47" s="1348" t="s">
        <v>280</v>
      </c>
      <c r="AD47" s="1329"/>
      <c r="AE47" s="1329"/>
      <c r="AF47" s="1329"/>
      <c r="AG47" s="1329"/>
      <c r="AH47" s="1329"/>
      <c r="AI47" s="1329"/>
      <c r="AJ47" s="1329"/>
      <c r="AK47" s="1329"/>
      <c r="AL47" s="1329"/>
      <c r="AM47" s="1329"/>
      <c r="AN47" s="1330"/>
    </row>
    <row r="48" spans="2:40" x14ac:dyDescent="0.35">
      <c r="B48" s="1323"/>
      <c r="C48" s="1416"/>
      <c r="D48" s="296">
        <v>2018</v>
      </c>
      <c r="E48" s="1340">
        <v>2019</v>
      </c>
      <c r="F48" s="1352"/>
      <c r="G48" s="1352"/>
      <c r="H48" s="1342"/>
      <c r="I48" s="1340">
        <v>2020</v>
      </c>
      <c r="J48" s="1352"/>
      <c r="K48" s="1352"/>
      <c r="L48" s="1352"/>
      <c r="M48" s="1340">
        <v>2021</v>
      </c>
      <c r="N48" s="1352"/>
      <c r="O48" s="1352"/>
      <c r="P48" s="1352"/>
      <c r="Q48" s="1340">
        <v>2022</v>
      </c>
      <c r="R48" s="1352"/>
      <c r="S48" s="1352"/>
      <c r="T48" s="1342"/>
      <c r="U48" s="302"/>
      <c r="V48" s="302">
        <v>2023</v>
      </c>
      <c r="W48" s="302"/>
      <c r="X48" s="309"/>
      <c r="Y48" s="460"/>
      <c r="Z48" s="302">
        <v>2024</v>
      </c>
      <c r="AA48" s="302"/>
      <c r="AB48" s="309"/>
      <c r="AC48" s="1327">
        <v>2025</v>
      </c>
      <c r="AD48" s="1328"/>
      <c r="AE48" s="1328"/>
      <c r="AF48" s="1332"/>
      <c r="AG48" s="1327">
        <v>2026</v>
      </c>
      <c r="AH48" s="1328"/>
      <c r="AI48" s="1328"/>
      <c r="AJ48" s="1332"/>
      <c r="AK48" s="1327">
        <v>2027</v>
      </c>
      <c r="AL48" s="1328"/>
      <c r="AM48" s="1328"/>
      <c r="AN48" s="1332"/>
    </row>
    <row r="49" spans="2:40" x14ac:dyDescent="0.35">
      <c r="B49" s="1325"/>
      <c r="C49" s="1326"/>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11" t="s">
        <v>802</v>
      </c>
      <c r="C58" s="1412"/>
      <c r="D58" s="1331" t="s">
        <v>279</v>
      </c>
      <c r="E58" s="1331"/>
      <c r="F58" s="1331"/>
      <c r="G58" s="1331"/>
      <c r="H58" s="1331"/>
      <c r="I58" s="1331"/>
      <c r="J58" s="1331"/>
      <c r="K58" s="1331"/>
      <c r="L58" s="1331"/>
      <c r="M58" s="1331"/>
      <c r="N58" s="1331"/>
      <c r="O58" s="1331"/>
      <c r="P58" s="1331"/>
      <c r="Q58" s="1331"/>
      <c r="R58" s="1331"/>
      <c r="S58" s="1331"/>
      <c r="T58" s="1331"/>
      <c r="U58" s="1331"/>
      <c r="V58" s="1331"/>
      <c r="W58" s="1331"/>
      <c r="X58" s="1331"/>
      <c r="Y58" s="1331"/>
      <c r="Z58" s="1331"/>
      <c r="AA58" s="1331"/>
      <c r="AB58" s="1331"/>
      <c r="AC58" s="1348" t="s">
        <v>280</v>
      </c>
      <c r="AD58" s="1329"/>
      <c r="AE58" s="1329"/>
      <c r="AF58" s="1329"/>
      <c r="AG58" s="1329"/>
      <c r="AH58" s="1329"/>
      <c r="AI58" s="1329"/>
      <c r="AJ58" s="1329"/>
      <c r="AK58" s="1329"/>
      <c r="AL58" s="1329"/>
      <c r="AM58" s="1329"/>
      <c r="AN58" s="1330"/>
    </row>
    <row r="59" spans="2:40" x14ac:dyDescent="0.35">
      <c r="B59" s="1413"/>
      <c r="C59" s="1414"/>
      <c r="D59" s="296">
        <v>2018</v>
      </c>
      <c r="E59" s="1340">
        <v>2019</v>
      </c>
      <c r="F59" s="1352"/>
      <c r="G59" s="1352"/>
      <c r="H59" s="1342"/>
      <c r="I59" s="1340">
        <v>2020</v>
      </c>
      <c r="J59" s="1352"/>
      <c r="K59" s="1352"/>
      <c r="L59" s="1352"/>
      <c r="M59" s="1340">
        <v>2021</v>
      </c>
      <c r="N59" s="1352"/>
      <c r="O59" s="1352"/>
      <c r="P59" s="1352"/>
      <c r="Q59" s="1340">
        <v>2022</v>
      </c>
      <c r="R59" s="1352"/>
      <c r="S59" s="1352"/>
      <c r="T59" s="1342"/>
      <c r="U59" s="302"/>
      <c r="V59" s="302">
        <v>2023</v>
      </c>
      <c r="W59" s="302"/>
      <c r="X59" s="309"/>
      <c r="Y59" s="460"/>
      <c r="Z59" s="302">
        <v>2024</v>
      </c>
      <c r="AA59" s="302"/>
      <c r="AB59" s="309"/>
      <c r="AC59" s="1327">
        <v>2025</v>
      </c>
      <c r="AD59" s="1328"/>
      <c r="AE59" s="1328"/>
      <c r="AF59" s="1332"/>
      <c r="AG59" s="1327">
        <v>2026</v>
      </c>
      <c r="AH59" s="1328"/>
      <c r="AI59" s="1328"/>
      <c r="AJ59" s="1332"/>
      <c r="AK59" s="1327">
        <v>2027</v>
      </c>
      <c r="AL59" s="1328"/>
      <c r="AM59" s="1328"/>
      <c r="AN59" s="1332"/>
    </row>
    <row r="60" spans="2:40" x14ac:dyDescent="0.35">
      <c r="B60" s="1413"/>
      <c r="C60" s="1414"/>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7" t="s">
        <v>463</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2:40" ht="34.5" hidden="1" customHeight="1" outlineLevel="1" x14ac:dyDescent="0.35">
      <c r="B2" s="1317" t="s">
        <v>858</v>
      </c>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2:40" ht="3" hidden="1" customHeight="1" outlineLevel="1" x14ac:dyDescent="0.35">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2:40" ht="10.4" hidden="1" customHeight="1" outlineLevel="1" x14ac:dyDescent="0.35">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row>
    <row r="5" spans="2:40" ht="14.25" hidden="1" customHeight="1" outlineLevel="1" x14ac:dyDescent="0.35">
      <c r="B5" s="1358"/>
      <c r="C5" s="1358"/>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row>
    <row r="6" spans="2:40" ht="14.25" hidden="1" customHeight="1" outlineLevel="1" x14ac:dyDescent="0.35">
      <c r="B6" s="1358"/>
      <c r="C6" s="1358"/>
      <c r="D6" s="1358"/>
      <c r="E6" s="1358"/>
      <c r="F6" s="1358"/>
      <c r="G6" s="1358"/>
      <c r="H6" s="1358"/>
      <c r="I6" s="1358"/>
      <c r="J6" s="1358"/>
      <c r="K6" s="1358"/>
      <c r="L6" s="1358"/>
      <c r="M6" s="1358"/>
      <c r="N6" s="1358"/>
      <c r="O6" s="1358"/>
      <c r="P6" s="1358"/>
      <c r="Q6" s="1358"/>
      <c r="R6" s="1358"/>
      <c r="S6" s="1358"/>
      <c r="T6" s="1358"/>
      <c r="U6" s="1358"/>
      <c r="V6" s="1358"/>
      <c r="W6" s="1358"/>
      <c r="X6" s="1358"/>
      <c r="Y6" s="1358"/>
      <c r="Z6" s="1358"/>
      <c r="AA6" s="1358"/>
      <c r="AB6" s="1358"/>
      <c r="AC6" s="1358"/>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5" t="s">
        <v>279</v>
      </c>
      <c r="E8" s="1346"/>
      <c r="F8" s="1346"/>
      <c r="G8" s="1346"/>
      <c r="H8" s="1346"/>
      <c r="I8" s="1346"/>
      <c r="J8" s="1346"/>
      <c r="K8" s="1346"/>
      <c r="L8" s="1346"/>
      <c r="M8" s="1346"/>
      <c r="N8" s="1346"/>
      <c r="O8" s="1346"/>
      <c r="P8" s="1346"/>
      <c r="Q8" s="1346"/>
      <c r="R8" s="1346"/>
      <c r="S8" s="1346"/>
      <c r="T8" s="1346"/>
      <c r="U8" s="1346"/>
      <c r="V8" s="1346"/>
      <c r="W8" s="1346"/>
      <c r="X8" s="1346"/>
      <c r="Y8" s="1346"/>
      <c r="Z8" s="1346"/>
      <c r="AA8" s="1346"/>
      <c r="AB8" s="1347"/>
      <c r="AC8" s="1348" t="s">
        <v>280</v>
      </c>
      <c r="AD8" s="1329"/>
      <c r="AE8" s="1329"/>
      <c r="AF8" s="1329"/>
      <c r="AG8" s="1329"/>
      <c r="AH8" s="1329"/>
      <c r="AI8" s="1329"/>
      <c r="AJ8" s="1329"/>
      <c r="AK8" s="1329"/>
      <c r="AL8" s="1329"/>
      <c r="AM8" s="1329"/>
      <c r="AN8" s="1330"/>
    </row>
    <row r="9" spans="2:40"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52"/>
      <c r="S9" s="1352"/>
      <c r="T9" s="1342"/>
      <c r="U9" s="1340">
        <v>2023</v>
      </c>
      <c r="V9" s="1352"/>
      <c r="W9" s="1352"/>
      <c r="X9" s="1342"/>
      <c r="Y9" s="71"/>
      <c r="Z9" s="302">
        <v>2024</v>
      </c>
      <c r="AA9" s="442"/>
      <c r="AB9" s="309"/>
      <c r="AC9" s="1327">
        <v>2025</v>
      </c>
      <c r="AD9" s="1333"/>
      <c r="AE9" s="1333"/>
      <c r="AF9" s="1328"/>
      <c r="AG9" s="1327">
        <v>2026</v>
      </c>
      <c r="AH9" s="1333"/>
      <c r="AI9" s="1333"/>
      <c r="AJ9" s="1332"/>
      <c r="AK9" s="1327">
        <v>2027</v>
      </c>
      <c r="AL9" s="1333"/>
      <c r="AM9" s="1333"/>
      <c r="AN9" s="1332"/>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8" t="s">
        <v>464</v>
      </c>
      <c r="C11" s="1409"/>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08" t="s">
        <v>471</v>
      </c>
      <c r="C36" s="1409"/>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0" t="s">
        <v>475</v>
      </c>
      <c r="C47" s="1410"/>
      <c r="D47" s="1358"/>
      <c r="E47" s="1358"/>
      <c r="F47" s="1358"/>
      <c r="G47" s="1358"/>
      <c r="H47" s="1358"/>
      <c r="I47" s="1358"/>
      <c r="J47" s="1358"/>
      <c r="K47" s="1358"/>
      <c r="L47" s="1358"/>
      <c r="M47" s="1358"/>
      <c r="N47" s="1358"/>
      <c r="O47" s="1358"/>
      <c r="P47" s="1358"/>
      <c r="Q47" s="1358"/>
      <c r="R47" s="1358"/>
      <c r="S47" s="1358"/>
      <c r="T47" s="1358"/>
      <c r="U47" s="1358"/>
      <c r="V47" s="1358"/>
      <c r="W47" s="1358"/>
      <c r="X47" s="1358"/>
      <c r="Y47" s="1358"/>
      <c r="Z47" s="1358"/>
      <c r="AA47" s="1358"/>
      <c r="AB47" s="1358"/>
      <c r="AC47" s="1358"/>
    </row>
    <row r="48" spans="2:40" ht="14.9" customHeight="1" x14ac:dyDescent="0.35">
      <c r="B48" s="1323" t="s">
        <v>476</v>
      </c>
      <c r="C48" s="1324"/>
      <c r="D48" s="1331" t="s">
        <v>279</v>
      </c>
      <c r="E48" s="1331"/>
      <c r="F48" s="1331"/>
      <c r="G48" s="1331"/>
      <c r="H48" s="1331"/>
      <c r="I48" s="1331"/>
      <c r="J48" s="1331"/>
      <c r="K48" s="1331"/>
      <c r="L48" s="1331"/>
      <c r="M48" s="1331"/>
      <c r="N48" s="1331"/>
      <c r="O48" s="1331"/>
      <c r="P48" s="1331"/>
      <c r="Q48" s="1331"/>
      <c r="R48" s="1331"/>
      <c r="S48" s="1331"/>
      <c r="T48" s="1331"/>
      <c r="U48" s="1331"/>
      <c r="V48" s="1331"/>
      <c r="W48" s="1331"/>
      <c r="X48" s="1331"/>
      <c r="Y48" s="1331"/>
      <c r="Z48" s="1331"/>
      <c r="AA48" s="1331"/>
      <c r="AB48" s="1331"/>
      <c r="AC48" s="1348" t="s">
        <v>280</v>
      </c>
      <c r="AD48" s="1329"/>
      <c r="AE48" s="1329"/>
      <c r="AF48" s="1329"/>
      <c r="AG48" s="1329"/>
      <c r="AH48" s="1329"/>
      <c r="AI48" s="1329"/>
      <c r="AJ48" s="1329"/>
      <c r="AK48" s="1329"/>
      <c r="AL48" s="1329"/>
      <c r="AM48" s="1329"/>
      <c r="AN48" s="1330"/>
    </row>
    <row r="49" spans="2:40" x14ac:dyDescent="0.35">
      <c r="B49" s="1323"/>
      <c r="C49" s="1324"/>
      <c r="D49" s="296">
        <v>2018</v>
      </c>
      <c r="E49" s="1340">
        <v>2019</v>
      </c>
      <c r="F49" s="1341"/>
      <c r="G49" s="1341"/>
      <c r="H49" s="1342"/>
      <c r="I49" s="1340">
        <v>2020</v>
      </c>
      <c r="J49" s="1341"/>
      <c r="K49" s="1341"/>
      <c r="L49" s="1341"/>
      <c r="M49" s="1340">
        <v>2021</v>
      </c>
      <c r="N49" s="1341"/>
      <c r="O49" s="1341"/>
      <c r="P49" s="1341"/>
      <c r="Q49" s="1340">
        <v>2022</v>
      </c>
      <c r="R49" s="1352"/>
      <c r="S49" s="1352"/>
      <c r="T49" s="1342"/>
      <c r="U49" s="302"/>
      <c r="V49" s="442">
        <v>2023</v>
      </c>
      <c r="W49" s="442"/>
      <c r="X49" s="309"/>
      <c r="Y49" s="460"/>
      <c r="Z49" s="442">
        <v>2024</v>
      </c>
      <c r="AA49" s="442"/>
      <c r="AB49" s="309"/>
      <c r="AC49" s="1327">
        <v>2025</v>
      </c>
      <c r="AD49" s="1333"/>
      <c r="AE49" s="1333"/>
      <c r="AF49" s="1332"/>
      <c r="AG49" s="1327">
        <v>2026</v>
      </c>
      <c r="AH49" s="1333"/>
      <c r="AI49" s="1333"/>
      <c r="AJ49" s="1332"/>
      <c r="AK49" s="1327">
        <v>2027</v>
      </c>
      <c r="AL49" s="1333"/>
      <c r="AM49" s="1333"/>
      <c r="AN49" s="1332"/>
    </row>
    <row r="50" spans="2:40" x14ac:dyDescent="0.35">
      <c r="B50" s="1325"/>
      <c r="C50" s="1326"/>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11" t="s">
        <v>802</v>
      </c>
      <c r="C60" s="1412"/>
      <c r="D60" s="1331" t="s">
        <v>279</v>
      </c>
      <c r="E60" s="1331"/>
      <c r="F60" s="1331"/>
      <c r="G60" s="1331"/>
      <c r="H60" s="1331"/>
      <c r="I60" s="1331"/>
      <c r="J60" s="1331"/>
      <c r="K60" s="1331"/>
      <c r="L60" s="1331"/>
      <c r="M60" s="1331"/>
      <c r="N60" s="1331"/>
      <c r="O60" s="1331"/>
      <c r="P60" s="1331"/>
      <c r="Q60" s="1331"/>
      <c r="R60" s="1331"/>
      <c r="S60" s="1331"/>
      <c r="T60" s="1331"/>
      <c r="U60" s="1331"/>
      <c r="V60" s="1331"/>
      <c r="W60" s="1331"/>
      <c r="X60" s="1331"/>
      <c r="Y60" s="1331"/>
      <c r="Z60" s="1331"/>
      <c r="AA60" s="1331"/>
      <c r="AB60" s="1331"/>
      <c r="AC60" s="1348" t="s">
        <v>280</v>
      </c>
      <c r="AD60" s="1329"/>
      <c r="AE60" s="1329"/>
      <c r="AF60" s="1329"/>
      <c r="AG60" s="1329"/>
      <c r="AH60" s="1329"/>
      <c r="AI60" s="1329"/>
      <c r="AJ60" s="1329"/>
      <c r="AK60" s="1329"/>
      <c r="AL60" s="1329"/>
      <c r="AM60" s="1329"/>
      <c r="AN60" s="1330"/>
    </row>
    <row r="61" spans="2:40" x14ac:dyDescent="0.35">
      <c r="B61" s="1413"/>
      <c r="C61" s="1414"/>
      <c r="D61" s="296">
        <v>2018</v>
      </c>
      <c r="E61" s="1340">
        <v>2019</v>
      </c>
      <c r="F61" s="1341"/>
      <c r="G61" s="1341"/>
      <c r="H61" s="1342"/>
      <c r="I61" s="1340">
        <v>2020</v>
      </c>
      <c r="J61" s="1341"/>
      <c r="K61" s="1341"/>
      <c r="L61" s="1341"/>
      <c r="M61" s="1340">
        <v>2021</v>
      </c>
      <c r="N61" s="1341"/>
      <c r="O61" s="1341"/>
      <c r="P61" s="1341"/>
      <c r="Q61" s="1340">
        <v>2022</v>
      </c>
      <c r="R61" s="1352"/>
      <c r="S61" s="1352"/>
      <c r="T61" s="1342"/>
      <c r="U61" s="302"/>
      <c r="V61" s="442">
        <v>2023</v>
      </c>
      <c r="W61" s="442"/>
      <c r="X61" s="309"/>
      <c r="Y61" s="460"/>
      <c r="Z61" s="442">
        <v>2024</v>
      </c>
      <c r="AA61" s="302"/>
      <c r="AB61" s="309"/>
      <c r="AC61" s="1327">
        <v>2025</v>
      </c>
      <c r="AD61" s="1333"/>
      <c r="AE61" s="1333"/>
      <c r="AF61" s="1332"/>
      <c r="AG61" s="1327">
        <v>2026</v>
      </c>
      <c r="AH61" s="1333"/>
      <c r="AI61" s="1333"/>
      <c r="AJ61" s="1332"/>
      <c r="AK61" s="1327">
        <v>2027</v>
      </c>
      <c r="AL61" s="1333"/>
      <c r="AM61" s="1333"/>
      <c r="AN61" s="1332"/>
    </row>
    <row r="62" spans="2:40" x14ac:dyDescent="0.35">
      <c r="B62" s="1413"/>
      <c r="C62" s="1414"/>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3596.2432909637887</v>
      </c>
      <c r="G3">
        <f>F3-E3</f>
        <v>21.343290963788604</v>
      </c>
      <c r="I3">
        <f>G3-D3</f>
        <v>-0.38345389042842726</v>
      </c>
      <c r="K3">
        <f>E3-B3</f>
        <v>103.21783952360465</v>
      </c>
      <c r="L3">
        <f>F3-C3</f>
        <v>102.83438563317623</v>
      </c>
    </row>
    <row r="4" spans="1:12" x14ac:dyDescent="0.35">
      <c r="A4" t="s">
        <v>798</v>
      </c>
      <c r="B4">
        <f>'Social Benefits- June'!AD33</f>
        <v>2268.998</v>
      </c>
      <c r="C4">
        <f>'Social Benefits- June'!AE33</f>
        <v>2275.6980000000003</v>
      </c>
      <c r="D4">
        <f>C4-B4</f>
        <v>6.7000000000002728</v>
      </c>
      <c r="E4">
        <f>'Social Benefits'!AD33</f>
        <v>2352.0980000000004</v>
      </c>
      <c r="F4">
        <f>'Social Benefits'!AE33</f>
        <v>2359.3871549999999</v>
      </c>
      <c r="G4">
        <f>F4-E4</f>
        <v>7.2891549999994822</v>
      </c>
      <c r="I4">
        <f t="shared" ref="I4:I7" si="0">G4-D4</f>
        <v>0.58915499999920939</v>
      </c>
      <c r="K4">
        <f>E4-B4</f>
        <v>83.100000000000364</v>
      </c>
      <c r="L4">
        <f>F4-C4</f>
        <v>83.689154999999573</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661.12015500000007</v>
      </c>
      <c r="G6">
        <f>F6-E6</f>
        <v>3.289154999999937</v>
      </c>
      <c r="I6">
        <f t="shared" si="0"/>
        <v>6.5891549999996641</v>
      </c>
      <c r="K6">
        <f t="shared" si="1"/>
        <v>77.423000000000229</v>
      </c>
      <c r="L6">
        <f t="shared" si="2"/>
        <v>84.012154999999893</v>
      </c>
    </row>
    <row r="7" spans="1:12" x14ac:dyDescent="0.35">
      <c r="A7" t="s">
        <v>2340</v>
      </c>
      <c r="B7" s="1261">
        <f>'Social Benefits - old'!AD72</f>
        <v>1605.202</v>
      </c>
      <c r="C7" s="1261">
        <f>'Social Benefits - old'!AE72</f>
        <v>1615.202</v>
      </c>
      <c r="D7">
        <f>C7-B7</f>
        <v>10</v>
      </c>
      <c r="E7">
        <f>'Social Benefits'!AD18</f>
        <v>1605.202</v>
      </c>
      <c r="F7">
        <f>'Social Benefits'!AE18</f>
        <v>1609.202</v>
      </c>
      <c r="G7">
        <f>F7-E7</f>
        <v>4</v>
      </c>
      <c r="I7">
        <f t="shared" si="0"/>
        <v>-6</v>
      </c>
    </row>
    <row r="8" spans="1:12" x14ac:dyDescent="0.35">
      <c r="B8">
        <f>SUM(B5:B7)</f>
        <v>3365.5591604763949</v>
      </c>
      <c r="C8">
        <f t="shared" ref="C8:I8" si="3">SUM(C5:C7)</f>
        <v>3387.2859053306124</v>
      </c>
      <c r="D8">
        <f t="shared" si="3"/>
        <v>21.726744854217714</v>
      </c>
      <c r="E8">
        <f t="shared" si="3"/>
        <v>3445.1329999999998</v>
      </c>
      <c r="F8">
        <f t="shared" si="3"/>
        <v>3467.4762909637889</v>
      </c>
      <c r="G8">
        <f t="shared" si="3"/>
        <v>22.343290963788832</v>
      </c>
      <c r="H8">
        <f t="shared" si="3"/>
        <v>0</v>
      </c>
      <c r="I8">
        <f t="shared" si="3"/>
        <v>0.616546109571118</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2270.3221549999998</v>
      </c>
      <c r="G10" s="1261">
        <f t="shared" si="5"/>
        <v>7.289154999999937</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-4.5474735088646412E-13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6" t="s">
        <v>1902</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ht="14.25" customHeight="1" x14ac:dyDescent="0.35">
      <c r="B2" s="1395" t="s">
        <v>1903</v>
      </c>
      <c r="C2" s="1395"/>
      <c r="D2" s="1395"/>
      <c r="E2" s="1395"/>
      <c r="F2" s="1395"/>
      <c r="G2" s="1395"/>
      <c r="H2" s="1395"/>
      <c r="I2" s="1395"/>
      <c r="J2" s="1395"/>
      <c r="K2" s="1395"/>
      <c r="L2" s="1395"/>
      <c r="M2" s="1395"/>
      <c r="N2" s="1395"/>
      <c r="O2" s="1395"/>
      <c r="P2" s="1395"/>
      <c r="Q2" s="1395"/>
      <c r="R2" s="1395"/>
      <c r="S2" s="602"/>
      <c r="T2" s="1402"/>
      <c r="U2" s="1402"/>
      <c r="V2" s="1402"/>
      <c r="W2" s="1402"/>
      <c r="X2" s="1402"/>
      <c r="Y2" s="1402"/>
      <c r="Z2" s="1402"/>
      <c r="AA2" s="1402"/>
      <c r="AB2" s="1402"/>
      <c r="AC2" s="1402"/>
    </row>
    <row r="3" spans="2:40" x14ac:dyDescent="0.35">
      <c r="B3" s="1395"/>
      <c r="C3" s="1395"/>
      <c r="D3" s="1395"/>
      <c r="E3" s="1395"/>
      <c r="F3" s="1395"/>
      <c r="G3" s="1395"/>
      <c r="H3" s="1395"/>
      <c r="I3" s="1395"/>
      <c r="J3" s="1395"/>
      <c r="K3" s="1395"/>
      <c r="L3" s="1395"/>
      <c r="M3" s="1395"/>
      <c r="N3" s="1395"/>
      <c r="O3" s="1395"/>
      <c r="P3" s="1395"/>
      <c r="Q3" s="1395"/>
      <c r="R3" s="1395"/>
      <c r="S3" s="602"/>
      <c r="T3" s="1402"/>
      <c r="U3" s="1402"/>
      <c r="V3" s="1402"/>
      <c r="W3" s="1402"/>
      <c r="X3" s="1402"/>
      <c r="Y3" s="1402"/>
      <c r="Z3" s="1402"/>
      <c r="AA3" s="1402"/>
      <c r="AB3" s="1402"/>
      <c r="AC3" s="1402"/>
    </row>
    <row r="4" spans="2:40" ht="21" customHeight="1" x14ac:dyDescent="0.35">
      <c r="B4" s="1395"/>
      <c r="C4" s="1395"/>
      <c r="D4" s="1395"/>
      <c r="E4" s="1395"/>
      <c r="F4" s="1395"/>
      <c r="G4" s="1395"/>
      <c r="H4" s="1395"/>
      <c r="I4" s="1395"/>
      <c r="J4" s="1395"/>
      <c r="K4" s="1395"/>
      <c r="L4" s="1395"/>
      <c r="M4" s="1395"/>
      <c r="N4" s="1395"/>
      <c r="O4" s="1395"/>
      <c r="P4" s="1395"/>
      <c r="Q4" s="1395"/>
      <c r="R4" s="1395"/>
      <c r="S4" s="602"/>
      <c r="T4" s="1402"/>
      <c r="U4" s="1402"/>
      <c r="V4" s="1402"/>
      <c r="W4" s="1402"/>
      <c r="X4" s="1402"/>
      <c r="Y4" s="1402"/>
      <c r="Z4" s="1402"/>
      <c r="AA4" s="1402"/>
      <c r="AB4" s="1402"/>
      <c r="AC4" s="1402"/>
    </row>
    <row r="6" spans="2:40" x14ac:dyDescent="0.35">
      <c r="B6" s="529" t="s">
        <v>332</v>
      </c>
    </row>
    <row r="7" spans="2:40" ht="14.9" customHeight="1" x14ac:dyDescent="0.35">
      <c r="B7" s="1321" t="s">
        <v>1874</v>
      </c>
      <c r="C7" s="1322"/>
      <c r="D7" s="1325" t="s">
        <v>279</v>
      </c>
      <c r="E7" s="1367"/>
      <c r="F7" s="1367"/>
      <c r="G7" s="1367"/>
      <c r="H7" s="1367"/>
      <c r="I7" s="1367"/>
      <c r="J7" s="1367"/>
      <c r="K7" s="1367"/>
      <c r="L7" s="1367"/>
      <c r="M7" s="1367"/>
      <c r="N7" s="1367"/>
      <c r="O7" s="1367"/>
      <c r="P7" s="1367"/>
      <c r="Q7" s="1367"/>
      <c r="R7" s="1367"/>
      <c r="S7" s="1367"/>
      <c r="T7" s="1367"/>
      <c r="U7" s="1366"/>
      <c r="V7" s="1324"/>
      <c r="W7" s="1406" t="s">
        <v>280</v>
      </c>
      <c r="X7" s="1404"/>
      <c r="Y7" s="1404"/>
      <c r="Z7" s="1404"/>
      <c r="AA7" s="1404"/>
      <c r="AB7" s="1404"/>
      <c r="AC7" s="1404"/>
      <c r="AD7" s="1404"/>
      <c r="AE7" s="1404"/>
      <c r="AF7" s="1404"/>
      <c r="AG7" s="1404"/>
      <c r="AH7" s="1404"/>
      <c r="AI7" s="1404"/>
      <c r="AJ7" s="1404"/>
      <c r="AK7" s="1404"/>
      <c r="AL7" s="1404"/>
      <c r="AM7" s="1404"/>
      <c r="AN7" s="1404"/>
    </row>
    <row r="8" spans="2:40" x14ac:dyDescent="0.35">
      <c r="B8" s="1323"/>
      <c r="C8" s="1324"/>
      <c r="D8" s="296">
        <v>2018</v>
      </c>
      <c r="E8" s="1340">
        <v>2019</v>
      </c>
      <c r="F8" s="1341"/>
      <c r="G8" s="1341"/>
      <c r="H8" s="1342"/>
      <c r="I8" s="1340">
        <v>2020</v>
      </c>
      <c r="J8" s="1341"/>
      <c r="K8" s="1341"/>
      <c r="L8" s="1341"/>
      <c r="M8" s="1340">
        <v>2021</v>
      </c>
      <c r="N8" s="1341"/>
      <c r="O8" s="1341"/>
      <c r="P8" s="1352"/>
      <c r="Q8" s="1340">
        <v>2022</v>
      </c>
      <c r="R8" s="1352"/>
      <c r="S8" s="1352"/>
      <c r="T8" s="1352"/>
      <c r="U8" s="460"/>
      <c r="V8" s="302">
        <v>2023</v>
      </c>
      <c r="W8" s="338"/>
      <c r="X8" s="335"/>
      <c r="Y8" s="1328">
        <v>2024</v>
      </c>
      <c r="Z8" s="1333"/>
      <c r="AA8" s="1333"/>
      <c r="AB8" s="1332"/>
      <c r="AC8" s="1327">
        <v>2025</v>
      </c>
      <c r="AD8" s="1333"/>
      <c r="AE8" s="1333"/>
      <c r="AF8" s="1332"/>
      <c r="AG8" s="1327">
        <v>2026</v>
      </c>
      <c r="AH8" s="1333"/>
      <c r="AI8" s="1333"/>
      <c r="AJ8" s="1332"/>
      <c r="AK8" s="1327">
        <v>2027</v>
      </c>
      <c r="AL8" s="1333"/>
      <c r="AM8" s="1333"/>
      <c r="AN8" s="1332"/>
    </row>
    <row r="9" spans="2:40" x14ac:dyDescent="0.35">
      <c r="B9" s="1325"/>
      <c r="C9" s="1326"/>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7" t="s">
        <v>1934</v>
      </c>
      <c r="E25" s="1417"/>
      <c r="F25" s="1417"/>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B38D-27CC-4ADA-AF10-9889A41CDDE6}">
  <dimension ref="C1:BT157"/>
  <sheetViews>
    <sheetView topLeftCell="C1" zoomScaleNormal="100" workbookViewId="0">
      <pane xSplit="2" ySplit="7" topLeftCell="Y8" activePane="bottomRight" state="frozen"/>
      <selection activeCell="C1" sqref="C1"/>
      <selection pane="topRight" activeCell="E1" sqref="E1"/>
      <selection pane="bottomLeft" activeCell="C8" sqref="C8"/>
      <selection pane="bottomRight" activeCell="AE19" sqref="AE19"/>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6" t="s">
        <v>58</v>
      </c>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4:57" ht="14.25" customHeight="1" x14ac:dyDescent="0.35">
      <c r="D2" s="1358" t="s">
        <v>906</v>
      </c>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4:57" ht="84.75" customHeight="1" x14ac:dyDescent="0.35">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4:57" x14ac:dyDescent="0.35">
      <c r="D4" s="865" t="s">
        <v>332</v>
      </c>
      <c r="W4" s="56"/>
    </row>
    <row r="5" spans="4:57" x14ac:dyDescent="0.35">
      <c r="D5" s="1321" t="s">
        <v>402</v>
      </c>
      <c r="E5" s="1322"/>
      <c r="F5" s="1427" t="s">
        <v>279</v>
      </c>
      <c r="G5" s="1428"/>
      <c r="H5" s="1428"/>
      <c r="I5" s="1428"/>
      <c r="J5" s="1428"/>
      <c r="K5" s="1428"/>
      <c r="L5" s="1428"/>
      <c r="M5" s="1428"/>
      <c r="N5" s="1428"/>
      <c r="O5" s="1428"/>
      <c r="P5" s="1428"/>
      <c r="Q5" s="1428"/>
      <c r="R5" s="1428"/>
      <c r="S5" s="1428"/>
      <c r="T5" s="1428"/>
      <c r="U5" s="1428"/>
      <c r="V5" s="1428"/>
      <c r="W5" s="1428"/>
      <c r="X5" s="1428"/>
      <c r="Y5" s="1428"/>
      <c r="Z5" s="1428"/>
      <c r="AA5" s="1428"/>
      <c r="AB5" s="1429"/>
      <c r="AC5" s="1348" t="s">
        <v>280</v>
      </c>
      <c r="AD5" s="1329"/>
      <c r="AE5" s="1329"/>
      <c r="AF5" s="1329"/>
      <c r="AG5" s="1329"/>
      <c r="AH5" s="1329"/>
      <c r="AI5" s="1329"/>
      <c r="AJ5" s="1329"/>
      <c r="AK5" s="1329"/>
      <c r="AL5" s="1329"/>
      <c r="AM5" s="1329"/>
      <c r="AN5" s="1330"/>
      <c r="AO5" s="792"/>
      <c r="AP5" s="792"/>
      <c r="AQ5" s="792"/>
      <c r="AR5" s="792"/>
      <c r="AS5" s="792"/>
      <c r="AT5" s="792"/>
      <c r="AU5" s="792"/>
      <c r="AV5" s="792"/>
      <c r="AW5" s="792"/>
      <c r="AX5" s="792"/>
      <c r="AY5" s="792"/>
      <c r="AZ5" s="792"/>
      <c r="BA5" s="792"/>
      <c r="BB5" s="792"/>
      <c r="BC5" s="792"/>
      <c r="BD5" s="792"/>
      <c r="BE5" s="792"/>
    </row>
    <row r="6" spans="4:57" x14ac:dyDescent="0.35">
      <c r="D6" s="1323"/>
      <c r="E6" s="1366"/>
      <c r="F6" s="1318">
        <v>2019</v>
      </c>
      <c r="G6" s="1319"/>
      <c r="H6" s="1380"/>
      <c r="I6" s="1319">
        <v>2020</v>
      </c>
      <c r="J6" s="1319"/>
      <c r="K6" s="1319"/>
      <c r="L6" s="1319"/>
      <c r="M6" s="1340">
        <v>2021</v>
      </c>
      <c r="N6" s="1341"/>
      <c r="O6" s="1341"/>
      <c r="P6" s="1341"/>
      <c r="Q6" s="1340">
        <v>2022</v>
      </c>
      <c r="R6" s="1352"/>
      <c r="S6" s="1352"/>
      <c r="T6" s="1342"/>
      <c r="U6" s="1340">
        <v>2023</v>
      </c>
      <c r="V6" s="1352"/>
      <c r="W6" s="1352"/>
      <c r="X6" s="1342"/>
      <c r="Y6" s="460"/>
      <c r="Z6" s="442"/>
      <c r="AA6" s="442">
        <v>2024</v>
      </c>
      <c r="AB6" s="309"/>
      <c r="AC6" s="1327">
        <v>2025</v>
      </c>
      <c r="AD6" s="1333"/>
      <c r="AE6" s="1333"/>
      <c r="AF6" s="1332"/>
      <c r="AG6" s="1327">
        <v>2026</v>
      </c>
      <c r="AH6" s="1333"/>
      <c r="AI6" s="1333"/>
      <c r="AJ6" s="1332"/>
      <c r="AK6" s="1327">
        <v>2027</v>
      </c>
      <c r="AL6" s="1333"/>
      <c r="AM6" s="1333"/>
      <c r="AN6" s="1332"/>
      <c r="AO6" s="605"/>
      <c r="AP6" s="605"/>
      <c r="AQ6" s="605"/>
      <c r="AR6" s="605"/>
      <c r="AS6" s="605"/>
      <c r="AT6" s="605"/>
      <c r="AU6" s="605"/>
      <c r="AV6" s="605"/>
      <c r="AW6" s="605"/>
      <c r="AX6" s="605"/>
      <c r="AY6" s="605"/>
      <c r="AZ6" s="605"/>
      <c r="BA6" s="605"/>
      <c r="BB6" s="605"/>
      <c r="BC6" s="605"/>
      <c r="BD6" s="605"/>
    </row>
    <row r="7" spans="4:57" x14ac:dyDescent="0.35">
      <c r="D7" s="1325"/>
      <c r="E7" s="1367"/>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4197.1000000000004</v>
      </c>
      <c r="V9" s="768">
        <f t="shared" si="1"/>
        <v>4212.4000000000005</v>
      </c>
      <c r="W9" s="768">
        <f t="shared" si="1"/>
        <v>4250.7</v>
      </c>
      <c r="X9" s="768">
        <f t="shared" si="1"/>
        <v>4287.5999999999995</v>
      </c>
      <c r="Y9" s="802">
        <f t="shared" si="1"/>
        <v>4397.3</v>
      </c>
      <c r="Z9" s="802">
        <f t="shared" si="1"/>
        <v>4417.2</v>
      </c>
      <c r="AA9" s="802">
        <f t="shared" si="1"/>
        <v>4456.4000000000005</v>
      </c>
      <c r="AB9" s="802">
        <f t="shared" si="1"/>
        <v>4532.8999999999996</v>
      </c>
      <c r="AC9" s="802">
        <f t="shared" si="1"/>
        <v>4640.7</v>
      </c>
      <c r="AD9" s="802">
        <f>SUM(AD10,AD13,AD15)</f>
        <v>4871.2</v>
      </c>
      <c r="AE9" s="802">
        <f>SUM(AE10,AE13,AE15)</f>
        <v>4723.2781359110913</v>
      </c>
      <c r="AF9" s="802">
        <f>SUM(AF10,AF13,AF15)</f>
        <v>4753.6029522736208</v>
      </c>
      <c r="AG9" s="802">
        <f t="shared" si="1"/>
        <v>4750.1111678416619</v>
      </c>
      <c r="AH9" s="802">
        <f>SUM(AH10,AH13,AH15)</f>
        <v>4789.1705388920864</v>
      </c>
      <c r="AI9" s="802">
        <f>SUM(AI10,AI13,AI15)</f>
        <v>4828.6171291043947</v>
      </c>
      <c r="AJ9" s="802">
        <f>SUM(AJ10,AJ13,AJ15)</f>
        <v>4865.153711826425</v>
      </c>
      <c r="AK9" s="802">
        <f>SUM(AK10,AK13,AK15)</f>
        <v>4999.1976271068906</v>
      </c>
      <c r="AL9" s="802">
        <f t="shared" ref="AL9:AN9" si="2">SUM(AL10,AL13,AL15)</f>
        <v>5028.0601468036093</v>
      </c>
      <c r="AM9" s="802">
        <f t="shared" si="2"/>
        <v>5057.0982001663069</v>
      </c>
      <c r="AN9" s="802">
        <f t="shared" si="2"/>
        <v>5085.8816229950435</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AC10*(1+$M40-0.01)+AG12+AG11</f>
        <v>2548.9239620953158</v>
      </c>
      <c r="AH10" s="803">
        <f>AG10*(1.02)^0.25+AH12+AH11</f>
        <v>2561.5740973044944</v>
      </c>
      <c r="AI10" s="803">
        <f>AH10*(1.02)^0.25+AI12+AI11</f>
        <v>2574.2870142691081</v>
      </c>
      <c r="AJ10" s="803">
        <f>AI10*(1.02)^0.25+AJ12+AJ11</f>
        <v>2587.063024570713</v>
      </c>
      <c r="AK10" s="767">
        <f>AG10*(1+$L40-0.01)+AK12+AK11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AD13*(1+$L42)^0.25+AE14</f>
        <v>1962.7583998646746</v>
      </c>
      <c r="AF13" s="803">
        <f>AE13*(1+$L42)^0.25+AF14</f>
        <v>1976.8747565552392</v>
      </c>
      <c r="AG13" s="767">
        <f>AF13*(1+$M42)^0.25+AG14</f>
        <v>1999.4269054379204</v>
      </c>
      <c r="AH13" s="803">
        <f>AG13*(1+$M42)^0.25+AH14</f>
        <v>2022.2363287976721</v>
      </c>
      <c r="AI13" s="803">
        <f>AH13*(1+$M42)^0.25+AI14</f>
        <v>2045.3059616167391</v>
      </c>
      <c r="AJ13" s="803">
        <f>AI13*(1+$M42)^0.25+AJ14</f>
        <v>2068.6387723595867</v>
      </c>
      <c r="AK13" s="767">
        <f>AJ13*(1+$M42)^0.25+AK14</f>
        <v>2092.2377633548654</v>
      </c>
      <c r="AL13" s="803">
        <f>AK13*(1+$L42)^0.25+AL14</f>
        <v>2107.285348707715</v>
      </c>
      <c r="AM13" s="803">
        <f>AL13*(1+$L42)^0.25+AM14</f>
        <v>2122.4411578145364</v>
      </c>
      <c r="AN13" s="803">
        <f>AM13*(1+$L42)^0.25+AN14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F16+F17</f>
        <v>169.2</v>
      </c>
      <c r="G15" s="763">
        <f t="shared" ref="G15:AD15" si="3">G16+G17</f>
        <v>176.8</v>
      </c>
      <c r="H15" s="763">
        <f t="shared" si="3"/>
        <v>178.9</v>
      </c>
      <c r="I15" s="763">
        <f t="shared" si="3"/>
        <v>184.1</v>
      </c>
      <c r="J15" s="763">
        <f t="shared" si="3"/>
        <v>129.30000000000001</v>
      </c>
      <c r="K15" s="763">
        <f t="shared" si="3"/>
        <v>149.30000000000001</v>
      </c>
      <c r="L15" s="763">
        <f t="shared" si="3"/>
        <v>158.69999999999999</v>
      </c>
      <c r="M15" s="763">
        <f t="shared" si="3"/>
        <v>162.19999999999999</v>
      </c>
      <c r="N15" s="763">
        <f t="shared" si="3"/>
        <v>180.5</v>
      </c>
      <c r="O15" s="763">
        <f t="shared" si="3"/>
        <v>183.8</v>
      </c>
      <c r="P15" s="763">
        <f t="shared" si="3"/>
        <v>195.8</v>
      </c>
      <c r="Q15" s="763">
        <f t="shared" si="3"/>
        <v>207.10000000000002</v>
      </c>
      <c r="R15" s="763">
        <f t="shared" si="3"/>
        <v>209</v>
      </c>
      <c r="S15" s="763">
        <f t="shared" si="3"/>
        <v>200.3</v>
      </c>
      <c r="T15" s="763">
        <f t="shared" si="3"/>
        <v>190</v>
      </c>
      <c r="U15" s="763">
        <f t="shared" si="3"/>
        <v>179.60000000000002</v>
      </c>
      <c r="V15" s="763">
        <f t="shared" si="3"/>
        <v>175.7</v>
      </c>
      <c r="W15" s="763">
        <f t="shared" si="3"/>
        <v>172.2</v>
      </c>
      <c r="X15" s="763">
        <f t="shared" si="3"/>
        <v>169.2</v>
      </c>
      <c r="Y15" s="763">
        <f t="shared" si="3"/>
        <v>177.10000000000002</v>
      </c>
      <c r="Z15" s="763">
        <f t="shared" si="3"/>
        <v>172.4</v>
      </c>
      <c r="AA15" s="763">
        <f t="shared" si="3"/>
        <v>181.3</v>
      </c>
      <c r="AB15" s="763">
        <f t="shared" si="3"/>
        <v>182.5</v>
      </c>
      <c r="AC15" s="763">
        <f t="shared" si="3"/>
        <v>191.3</v>
      </c>
      <c r="AD15" s="763">
        <f t="shared" si="3"/>
        <v>363.4</v>
      </c>
      <c r="AE15" s="763">
        <f>AE16+AE17+AE18</f>
        <v>194.74887544686931</v>
      </c>
      <c r="AF15" s="763">
        <f t="shared" ref="AF15:AN15" si="4">AF16+AF17+AF18</f>
        <v>198.22358990515886</v>
      </c>
      <c r="AG15" s="763">
        <f t="shared" si="4"/>
        <v>201.76030030842605</v>
      </c>
      <c r="AH15" s="763">
        <f t="shared" si="4"/>
        <v>205.36011278991992</v>
      </c>
      <c r="AI15" s="763">
        <f t="shared" si="4"/>
        <v>209.02415321854767</v>
      </c>
      <c r="AJ15" s="763">
        <f t="shared" si="4"/>
        <v>209.45191489612512</v>
      </c>
      <c r="AK15" s="763">
        <f t="shared" si="4"/>
        <v>209.88055197518128</v>
      </c>
      <c r="AL15" s="763">
        <f t="shared" si="4"/>
        <v>210.31006624719905</v>
      </c>
      <c r="AM15" s="763">
        <f t="shared" si="4"/>
        <v>210.74045950732756</v>
      </c>
      <c r="AN15" s="763">
        <f t="shared" si="4"/>
        <v>210.74045950732756</v>
      </c>
      <c r="AO15" s="760"/>
      <c r="AP15" s="760"/>
      <c r="AV15" s="693"/>
      <c r="AW15" s="693"/>
      <c r="AX15" s="693"/>
      <c r="AY15" s="693"/>
      <c r="AZ15" s="693"/>
      <c r="BA15" s="693"/>
      <c r="BB15" s="693"/>
      <c r="BC15" s="693"/>
      <c r="BD15" s="693"/>
    </row>
    <row r="16" spans="4:57" x14ac:dyDescent="0.35">
      <c r="D16" s="535" t="s">
        <v>2344</v>
      </c>
      <c r="E16" s="39" t="s">
        <v>2346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267</v>
      </c>
      <c r="AE16" s="803">
        <v>100</v>
      </c>
      <c r="AF16" s="1479">
        <f>(AE16/AE17)*AF17</f>
        <v>101.78420257899643</v>
      </c>
      <c r="AG16" s="1479">
        <f t="shared" ref="AG16:AN16" si="5">(AF16/AF17)*AG17</f>
        <v>103.60023894642184</v>
      </c>
      <c r="AH16" s="1479">
        <f t="shared" si="5"/>
        <v>105.44867708155036</v>
      </c>
      <c r="AI16" s="1479">
        <f t="shared" si="5"/>
        <v>107.33009509755701</v>
      </c>
      <c r="AJ16" s="1479">
        <f t="shared" si="5"/>
        <v>107.54974292689411</v>
      </c>
      <c r="AK16" s="1479">
        <f t="shared" si="5"/>
        <v>107.76984025894423</v>
      </c>
      <c r="AL16" s="1479">
        <f t="shared" si="5"/>
        <v>107.99038801360119</v>
      </c>
      <c r="AM16" s="1479">
        <f t="shared" si="5"/>
        <v>108.2113871126414</v>
      </c>
      <c r="AN16" s="1479">
        <f t="shared" si="5"/>
        <v>108.2113871126414</v>
      </c>
      <c r="AO16" s="760"/>
      <c r="AP16" s="760"/>
      <c r="AV16" s="693"/>
      <c r="AW16" s="693"/>
      <c r="AX16" s="693"/>
      <c r="AY16" s="693"/>
      <c r="AZ16" s="693"/>
      <c r="BA16" s="693"/>
      <c r="BB16" s="693"/>
      <c r="BC16" s="693"/>
      <c r="BD16" s="693"/>
    </row>
    <row r="17" spans="4:56" x14ac:dyDescent="0.35">
      <c r="D17" s="535" t="s">
        <v>2345</v>
      </c>
      <c r="E17" s="39" t="s">
        <v>2347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3">
        <f>AD17*(1+$L43)^0.25</f>
        <v>94.748875446869292</v>
      </c>
      <c r="AF17" s="803">
        <f>AE17*(1+$M43)^0.25</f>
        <v>96.439387326162446</v>
      </c>
      <c r="AG17" s="803">
        <f t="shared" ref="AG17:AI17" si="6">AF17*(1+$M43)^0.25</f>
        <v>98.1600613620042</v>
      </c>
      <c r="AH17" s="803">
        <f t="shared" si="6"/>
        <v>99.911435708369552</v>
      </c>
      <c r="AI17" s="803">
        <f t="shared" si="6"/>
        <v>101.69405812099065</v>
      </c>
      <c r="AJ17" s="803">
        <f>AI17*(1+$N43)^0.25</f>
        <v>101.90217196923102</v>
      </c>
      <c r="AK17" s="803">
        <f t="shared" ref="AK17:AM17" si="7">AJ17*(1+$N43)^0.25</f>
        <v>102.11071171623706</v>
      </c>
      <c r="AL17" s="803">
        <f t="shared" si="7"/>
        <v>102.31967823359786</v>
      </c>
      <c r="AM17" s="803">
        <f t="shared" si="7"/>
        <v>102.52907239468617</v>
      </c>
      <c r="AN17" s="803">
        <f>AM17*(1+$O43)^0.25</f>
        <v>102.52907239468617</v>
      </c>
      <c r="AO17" s="760"/>
      <c r="AP17" s="760"/>
      <c r="AV17" s="693"/>
      <c r="AW17" s="693"/>
      <c r="AX17" s="693"/>
      <c r="AY17" s="693"/>
      <c r="AZ17" s="693"/>
      <c r="BA17" s="693"/>
      <c r="BB17" s="693"/>
      <c r="BC17" s="693"/>
      <c r="BD17" s="693"/>
    </row>
    <row r="18" spans="4:56" x14ac:dyDescent="0.35">
      <c r="D18" s="788" t="s">
        <v>1424</v>
      </c>
      <c r="E18" s="789"/>
      <c r="F18" s="878"/>
      <c r="G18" s="877"/>
      <c r="H18" s="877"/>
      <c r="I18" s="877"/>
      <c r="J18" s="877"/>
      <c r="K18" s="877"/>
      <c r="L18" s="877"/>
      <c r="M18" s="877"/>
      <c r="N18" s="877"/>
      <c r="O18" s="877"/>
      <c r="P18" s="877"/>
      <c r="Q18" s="877"/>
      <c r="R18" s="877"/>
      <c r="S18" s="769"/>
      <c r="T18" s="769"/>
      <c r="U18" s="769">
        <v>0</v>
      </c>
      <c r="V18" s="769">
        <v>0</v>
      </c>
      <c r="W18" s="769">
        <v>0</v>
      </c>
      <c r="X18" s="769">
        <v>0</v>
      </c>
      <c r="Y18" s="873">
        <v>0</v>
      </c>
      <c r="Z18" s="873">
        <v>0</v>
      </c>
      <c r="AA18" s="873">
        <v>0</v>
      </c>
      <c r="AB18" s="873">
        <v>0</v>
      </c>
      <c r="AC18" s="873">
        <v>0</v>
      </c>
      <c r="AD18" s="873">
        <v>0</v>
      </c>
      <c r="AE18" s="873">
        <v>0</v>
      </c>
      <c r="AF18" s="873">
        <v>0</v>
      </c>
      <c r="AG18" s="873">
        <v>0</v>
      </c>
      <c r="AH18" s="873">
        <v>0</v>
      </c>
      <c r="AI18" s="873">
        <v>0</v>
      </c>
      <c r="AJ18" s="873">
        <v>0</v>
      </c>
      <c r="AK18" s="873">
        <v>0</v>
      </c>
      <c r="AL18" s="873">
        <v>0</v>
      </c>
      <c r="AM18" s="873">
        <v>0</v>
      </c>
      <c r="AN18" s="873">
        <v>0</v>
      </c>
      <c r="AO18" s="760"/>
      <c r="AP18" s="760"/>
      <c r="AV18" s="693"/>
      <c r="AW18" s="693"/>
      <c r="AX18" s="693"/>
      <c r="AY18" s="693"/>
      <c r="AZ18" s="693"/>
      <c r="BA18" s="693"/>
      <c r="BB18" s="693"/>
      <c r="BC18" s="693"/>
      <c r="BD18" s="693"/>
    </row>
    <row r="19" spans="4:56" ht="14.9" customHeight="1" x14ac:dyDescent="0.35">
      <c r="D19" s="431" t="s">
        <v>1873</v>
      </c>
      <c r="E19" s="785" t="s">
        <v>119</v>
      </c>
      <c r="F19" s="866">
        <f>'Haver Pivoted'!GQ29</f>
        <v>205.6</v>
      </c>
      <c r="G19" s="770">
        <f>'Haver Pivoted'!GR29</f>
        <v>206.9</v>
      </c>
      <c r="H19" s="770">
        <f>'Haver Pivoted'!GS29</f>
        <v>231.9</v>
      </c>
      <c r="I19" s="770">
        <f>'Haver Pivoted'!GT29</f>
        <v>191.5</v>
      </c>
      <c r="J19" s="770">
        <f>'Haver Pivoted'!GU29</f>
        <v>199.6</v>
      </c>
      <c r="K19" s="770">
        <f>'Haver Pivoted'!GV29</f>
        <v>258.60000000000002</v>
      </c>
      <c r="L19" s="770">
        <f>'Haver Pivoted'!GW29</f>
        <v>251.2</v>
      </c>
      <c r="M19" s="770">
        <f>'Haver Pivoted'!GX29</f>
        <v>289.89999999999998</v>
      </c>
      <c r="N19" s="770">
        <f>'Haver Pivoted'!GY29</f>
        <v>343.9</v>
      </c>
      <c r="O19" s="770">
        <f>'Haver Pivoted'!GZ29</f>
        <v>344.5</v>
      </c>
      <c r="P19" s="770">
        <f>'Haver Pivoted'!HA29</f>
        <v>357.9</v>
      </c>
      <c r="Q19" s="770">
        <f>'Haver Pivoted'!HB29</f>
        <v>379.6</v>
      </c>
      <c r="R19" s="770">
        <f>'Haver Pivoted'!HC29</f>
        <v>417.1</v>
      </c>
      <c r="S19" s="770">
        <f>'Haver Pivoted'!HD29</f>
        <v>402.2</v>
      </c>
      <c r="T19" s="766">
        <f>'Haver Pivoted'!HE29</f>
        <v>406.9</v>
      </c>
      <c r="U19" s="766">
        <f>'Haver Pivoted'!HF29</f>
        <v>434.3</v>
      </c>
      <c r="V19" s="766">
        <f>'Haver Pivoted'!HG29</f>
        <v>429.4</v>
      </c>
      <c r="W19" s="766">
        <f>'Haver Pivoted'!HH29</f>
        <v>451.9</v>
      </c>
      <c r="X19" s="766">
        <f>'Haver Pivoted'!HI29</f>
        <v>464.8</v>
      </c>
      <c r="Y19" s="766">
        <f>'Haver Pivoted'!HJ29</f>
        <v>459.9</v>
      </c>
      <c r="Z19" s="766">
        <f>'Haver Pivoted'!HK29</f>
        <v>493.4</v>
      </c>
      <c r="AA19" s="766">
        <f>'Haver Pivoted'!HL29</f>
        <v>493.1</v>
      </c>
      <c r="AB19" s="766">
        <f>'Haver Pivoted'!HM29</f>
        <v>512.1</v>
      </c>
      <c r="AC19" s="766">
        <f>'Haver Pivoted'!HN29</f>
        <v>519.79999999999995</v>
      </c>
      <c r="AD19" s="803">
        <f>AC19*(1+$L44)^0.25+AD20</f>
        <v>536.91171391464616</v>
      </c>
      <c r="AE19" s="803">
        <f>AD19*(1+$L44)^0.25+AE20</f>
        <v>154.58674209073274</v>
      </c>
      <c r="AF19" s="803">
        <f>AE19*(1+$M44)^0.25+AF20</f>
        <v>153.63157001132998</v>
      </c>
      <c r="AG19" s="803">
        <f t="shared" ref="AG19:AN19" si="8">AF19*(1+$M44)^0.25+AG20</f>
        <v>410.98229982033581</v>
      </c>
      <c r="AH19" s="803">
        <f t="shared" si="8"/>
        <v>408.44289176626921</v>
      </c>
      <c r="AI19" s="803">
        <f t="shared" si="8"/>
        <v>405.91917439588383</v>
      </c>
      <c r="AJ19" s="803">
        <f t="shared" si="8"/>
        <v>403.41105075841432</v>
      </c>
      <c r="AK19" s="803">
        <f t="shared" si="8"/>
        <v>412.61842450214192</v>
      </c>
      <c r="AL19" s="803">
        <f t="shared" si="8"/>
        <v>410.06890703899313</v>
      </c>
      <c r="AM19" s="803">
        <f t="shared" si="8"/>
        <v>407.53514272429555</v>
      </c>
      <c r="AN19" s="803">
        <f t="shared" si="8"/>
        <v>405.01703422132192</v>
      </c>
      <c r="AO19" s="760"/>
      <c r="AP19" s="760"/>
      <c r="AV19" s="794"/>
      <c r="AW19" s="794"/>
      <c r="AX19" s="794"/>
      <c r="AY19" s="794"/>
      <c r="AZ19" s="794"/>
      <c r="BA19" s="794"/>
      <c r="BB19" s="794"/>
      <c r="BC19" s="794"/>
      <c r="BD19" s="794"/>
    </row>
    <row r="20" spans="4:56" ht="14.9" customHeight="1" x14ac:dyDescent="0.35">
      <c r="D20" s="742" t="s">
        <v>2010</v>
      </c>
      <c r="E20" s="785"/>
      <c r="F20" s="866"/>
      <c r="G20" s="770"/>
      <c r="H20" s="770"/>
      <c r="I20" s="770"/>
      <c r="J20" s="770"/>
      <c r="K20" s="770"/>
      <c r="L20" s="770"/>
      <c r="M20" s="770"/>
      <c r="N20" s="770"/>
      <c r="O20" s="770"/>
      <c r="P20" s="770"/>
      <c r="Q20" s="770"/>
      <c r="R20" s="770"/>
      <c r="S20" s="770"/>
      <c r="T20" s="766"/>
      <c r="U20" s="766"/>
      <c r="V20" s="766"/>
      <c r="W20" s="766"/>
      <c r="X20" s="766"/>
      <c r="Y20" s="766"/>
      <c r="Z20" s="766"/>
      <c r="AA20" s="766"/>
      <c r="AB20" s="766"/>
      <c r="AC20" s="766"/>
      <c r="AD20" s="803"/>
      <c r="AE20" s="803">
        <f>-100*4</f>
        <v>-400</v>
      </c>
      <c r="AF20" s="803"/>
      <c r="AG20" s="803">
        <f>-141.7-AE20</f>
        <v>258.3</v>
      </c>
      <c r="AH20" s="803"/>
      <c r="AI20" s="803"/>
      <c r="AJ20" s="803"/>
      <c r="AK20" s="803">
        <f>-130-AE20-AG20</f>
        <v>11.699999999999989</v>
      </c>
      <c r="AL20" s="803"/>
      <c r="AM20" s="803"/>
      <c r="AN20" s="803"/>
      <c r="AO20" s="760"/>
      <c r="AP20" s="760"/>
      <c r="AV20" s="794"/>
      <c r="AW20" s="794"/>
      <c r="AX20" s="794"/>
      <c r="AY20" s="794"/>
      <c r="AZ20" s="794"/>
      <c r="BA20" s="794"/>
      <c r="BB20" s="794"/>
      <c r="BC20" s="794"/>
      <c r="BD20" s="794"/>
    </row>
    <row r="21" spans="4:56" ht="14.9" customHeight="1" x14ac:dyDescent="0.35">
      <c r="D21" s="431"/>
      <c r="E21" s="785"/>
      <c r="F21" s="866"/>
      <c r="G21" s="770"/>
      <c r="H21" s="770"/>
      <c r="I21" s="770"/>
      <c r="J21" s="770"/>
      <c r="K21" s="770"/>
      <c r="L21" s="770"/>
      <c r="M21" s="770"/>
      <c r="N21" s="770"/>
      <c r="O21" s="770"/>
      <c r="P21" s="770"/>
      <c r="Q21" s="770"/>
      <c r="R21" s="770"/>
      <c r="S21" s="770"/>
      <c r="T21" s="770"/>
      <c r="U21" s="770"/>
      <c r="V21" s="770"/>
      <c r="W21" s="770"/>
      <c r="X21" s="799"/>
      <c r="Y21" s="799"/>
      <c r="Z21" s="799"/>
      <c r="AA21" s="799"/>
      <c r="AB21" s="799"/>
      <c r="AC21" s="799"/>
      <c r="AD21" s="799"/>
      <c r="AE21" s="799"/>
      <c r="AF21" s="799"/>
      <c r="AG21" s="799"/>
      <c r="AH21" s="799"/>
      <c r="AI21" s="799"/>
      <c r="AJ21" s="799"/>
      <c r="AK21" s="760"/>
      <c r="AL21" s="760"/>
      <c r="AM21" s="760"/>
      <c r="AN21" s="760"/>
      <c r="AO21" s="760"/>
      <c r="AP21" s="760"/>
      <c r="AV21" s="794"/>
      <c r="AW21" s="794"/>
      <c r="AX21" s="794"/>
      <c r="AY21" s="794"/>
      <c r="AZ21" s="794"/>
      <c r="BA21" s="794"/>
      <c r="BB21" s="794"/>
      <c r="BC21" s="794"/>
      <c r="BD21" s="794"/>
    </row>
    <row r="22" spans="4:56" x14ac:dyDescent="0.35">
      <c r="D22" s="872" t="s">
        <v>471</v>
      </c>
      <c r="E22" s="833"/>
      <c r="F22" s="816"/>
      <c r="G22" s="811"/>
      <c r="H22" s="811"/>
      <c r="I22" s="811"/>
      <c r="J22" s="811"/>
      <c r="K22" s="811"/>
      <c r="L22" s="811"/>
      <c r="M22" s="811"/>
      <c r="N22" s="811"/>
      <c r="O22" s="811"/>
      <c r="P22" s="811"/>
      <c r="Q22" s="811"/>
      <c r="R22" s="811"/>
      <c r="S22" s="811"/>
      <c r="T22" s="811"/>
      <c r="U22" s="875"/>
      <c r="V22" s="811"/>
      <c r="W22" s="811"/>
      <c r="X22" s="811"/>
      <c r="Y22" s="811"/>
      <c r="Z22" s="811"/>
      <c r="AA22" s="811"/>
      <c r="AB22" s="811"/>
      <c r="AC22" s="811"/>
      <c r="AD22" s="1262"/>
      <c r="AF22" s="760"/>
      <c r="AG22" s="760"/>
      <c r="AH22" s="760"/>
      <c r="AI22" s="760"/>
      <c r="AJ22" s="760"/>
      <c r="AK22" s="760"/>
      <c r="AL22" s="760"/>
      <c r="AM22" s="760"/>
      <c r="AN22" s="760"/>
      <c r="AO22" s="760"/>
      <c r="AP22" s="760"/>
    </row>
    <row r="23" spans="4:56" ht="14.9" customHeight="1" x14ac:dyDescent="0.35">
      <c r="D23" s="793" t="s">
        <v>479</v>
      </c>
      <c r="E23" s="786"/>
      <c r="F23" s="866">
        <f t="shared" ref="F23:P23" si="9">SUM(F25:F28)</f>
        <v>1902.8</v>
      </c>
      <c r="G23" s="770">
        <f t="shared" si="9"/>
        <v>1893</v>
      </c>
      <c r="H23" s="770">
        <f t="shared" si="9"/>
        <v>1884.1999999999998</v>
      </c>
      <c r="I23" s="770">
        <f t="shared" si="9"/>
        <v>1885.8999999999999</v>
      </c>
      <c r="J23" s="770">
        <f t="shared" si="9"/>
        <v>1793.2</v>
      </c>
      <c r="K23" s="770">
        <f t="shared" si="9"/>
        <v>1921.7</v>
      </c>
      <c r="L23" s="770">
        <f t="shared" si="9"/>
        <v>1960.7</v>
      </c>
      <c r="M23" s="770">
        <f t="shared" si="9"/>
        <v>2016.5</v>
      </c>
      <c r="N23" s="770">
        <f t="shared" si="9"/>
        <v>2132.4</v>
      </c>
      <c r="O23" s="770">
        <f t="shared" si="9"/>
        <v>2137.3000000000002</v>
      </c>
      <c r="P23" s="770">
        <f t="shared" si="9"/>
        <v>2201.5</v>
      </c>
      <c r="Q23" s="770">
        <f>SUM(Q24:Q28)</f>
        <v>2285.4</v>
      </c>
      <c r="R23" s="770">
        <f>SUM(R24:R28)</f>
        <v>2360.4</v>
      </c>
      <c r="S23" s="770">
        <f>SUM(S24:S28)</f>
        <v>2287.5</v>
      </c>
      <c r="T23" s="770">
        <f>SUM(T24:T28)</f>
        <v>2306.3000000000002</v>
      </c>
      <c r="U23" s="770">
        <f>SUM(U25:U28)</f>
        <v>2296.6</v>
      </c>
      <c r="V23" s="770">
        <f>SUM(V24:V28)</f>
        <v>2311.5</v>
      </c>
      <c r="W23" s="770">
        <f t="shared" ref="W23:AN23" si="10">SUM(W24,W25,W27,W28)</f>
        <v>2350.6999999999998</v>
      </c>
      <c r="X23" s="770">
        <f t="shared" si="10"/>
        <v>2379.1999999999998</v>
      </c>
      <c r="Y23" s="805">
        <f t="shared" si="10"/>
        <v>2395.3000000000002</v>
      </c>
      <c r="Z23" s="805">
        <f t="shared" si="10"/>
        <v>2439</v>
      </c>
      <c r="AA23" s="805">
        <f t="shared" si="10"/>
        <v>2477.5</v>
      </c>
      <c r="AB23" s="805">
        <f t="shared" si="10"/>
        <v>2519.8000000000002</v>
      </c>
      <c r="AC23" s="805">
        <f t="shared" si="10"/>
        <v>2550.5</v>
      </c>
      <c r="AD23" s="805">
        <f>SUM(AD24,AD25,AD27,AD28)</f>
        <v>2584.6999999999998</v>
      </c>
      <c r="AE23" s="805">
        <f t="shared" si="10"/>
        <v>2610.4179349654814</v>
      </c>
      <c r="AF23" s="805">
        <f t="shared" si="10"/>
        <v>2637.2590525097935</v>
      </c>
      <c r="AG23" s="805">
        <f t="shared" si="10"/>
        <v>2661.9450087697264</v>
      </c>
      <c r="AH23" s="805">
        <f t="shared" si="10"/>
        <v>2687.6209509421678</v>
      </c>
      <c r="AI23" s="805">
        <f t="shared" si="10"/>
        <v>2711.0655175084648</v>
      </c>
      <c r="AJ23" s="805">
        <f t="shared" si="10"/>
        <v>2736.4520878263743</v>
      </c>
      <c r="AK23" s="805">
        <f t="shared" si="10"/>
        <v>2763.2785072824095</v>
      </c>
      <c r="AL23" s="805">
        <f t="shared" si="10"/>
        <v>2788.0558611126189</v>
      </c>
      <c r="AM23" s="805">
        <f t="shared" si="10"/>
        <v>2813.0746803435031</v>
      </c>
      <c r="AN23" s="805">
        <f t="shared" si="10"/>
        <v>2839.4914214017181</v>
      </c>
      <c r="AO23" s="760"/>
      <c r="AP23" s="760"/>
    </row>
    <row r="24" spans="4:56" ht="42" customHeight="1" x14ac:dyDescent="0.35">
      <c r="D24" s="791" t="s">
        <v>825</v>
      </c>
      <c r="E24" s="786"/>
      <c r="F24" s="866"/>
      <c r="G24" s="770"/>
      <c r="H24" s="770"/>
      <c r="I24" s="770"/>
      <c r="J24" s="770"/>
      <c r="K24" s="770"/>
      <c r="L24" s="770"/>
      <c r="M24" s="770"/>
      <c r="N24" s="770"/>
      <c r="O24" s="770"/>
      <c r="P24" s="770"/>
      <c r="Q24" s="411"/>
      <c r="R24" s="411"/>
      <c r="S24" s="411"/>
      <c r="T24" s="411"/>
      <c r="U24" s="411">
        <v>0</v>
      </c>
      <c r="V24" s="411"/>
      <c r="W24" s="411"/>
      <c r="X24" s="411"/>
      <c r="Y24" s="361"/>
      <c r="Z24" s="361"/>
      <c r="AA24" s="361"/>
      <c r="AB24" s="361"/>
      <c r="AC24" s="361"/>
      <c r="AD24" s="361"/>
      <c r="AE24" s="361"/>
      <c r="AF24" s="361"/>
      <c r="AG24" s="361"/>
      <c r="AH24" s="361"/>
      <c r="AI24" s="361"/>
      <c r="AJ24" s="361"/>
      <c r="AK24" s="361"/>
      <c r="AL24" s="361"/>
      <c r="AM24" s="361"/>
      <c r="AN24" s="361"/>
      <c r="AO24" s="760"/>
      <c r="AP24" s="760"/>
    </row>
    <row r="25" spans="4:56" x14ac:dyDescent="0.35">
      <c r="D25" s="535" t="s">
        <v>484</v>
      </c>
      <c r="E25" s="36" t="s">
        <v>485</v>
      </c>
      <c r="F25" s="763">
        <f>'Haver Pivoted'!GQ33</f>
        <v>531</v>
      </c>
      <c r="G25" s="843">
        <f>'Haver Pivoted'!GR33</f>
        <v>495.6</v>
      </c>
      <c r="H25" s="843">
        <f>'Haver Pivoted'!GS33</f>
        <v>490.1</v>
      </c>
      <c r="I25" s="843">
        <f>'Haver Pivoted'!GT33</f>
        <v>492.5</v>
      </c>
      <c r="J25" s="843">
        <f>'Haver Pivoted'!GU33</f>
        <v>485.2</v>
      </c>
      <c r="K25" s="843">
        <f>'Haver Pivoted'!GV33</f>
        <v>511.6</v>
      </c>
      <c r="L25" s="843">
        <f>'Haver Pivoted'!GW33</f>
        <v>528.4</v>
      </c>
      <c r="M25" s="843">
        <f>'Haver Pivoted'!GX33</f>
        <v>559</v>
      </c>
      <c r="N25" s="843">
        <f>'Haver Pivoted'!GY33</f>
        <v>586.1</v>
      </c>
      <c r="O25" s="843">
        <f>'Haver Pivoted'!GZ33</f>
        <v>576.4</v>
      </c>
      <c r="P25" s="843">
        <f>'Haver Pivoted'!HA33</f>
        <v>599.1</v>
      </c>
      <c r="Q25" s="843">
        <f>'Haver Pivoted'!HB33</f>
        <v>656.7</v>
      </c>
      <c r="R25" s="843">
        <f>'Haver Pivoted'!HC33</f>
        <v>693.1</v>
      </c>
      <c r="S25" s="843">
        <f>'Haver Pivoted'!HD33</f>
        <v>596.6</v>
      </c>
      <c r="T25" s="801">
        <f>'Haver Pivoted'!HE33</f>
        <v>607.6</v>
      </c>
      <c r="U25" s="801">
        <f>'Haver Pivoted'!HF33</f>
        <v>578</v>
      </c>
      <c r="V25" s="801">
        <f>'Haver Pivoted'!HG33</f>
        <v>581.6</v>
      </c>
      <c r="W25" s="801">
        <f>'Haver Pivoted'!HH33</f>
        <v>605.5</v>
      </c>
      <c r="X25" s="801">
        <f>'Haver Pivoted'!HI33</f>
        <v>612.1</v>
      </c>
      <c r="Y25" s="801">
        <f>'Haver Pivoted'!HJ33</f>
        <v>609.5</v>
      </c>
      <c r="Z25" s="801">
        <f>'Haver Pivoted'!HK33</f>
        <v>630</v>
      </c>
      <c r="AA25" s="801">
        <f>'Haver Pivoted'!HL33</f>
        <v>655.5</v>
      </c>
      <c r="AB25" s="801">
        <f>'Haver Pivoted'!HM33</f>
        <v>670.5</v>
      </c>
      <c r="AC25" s="801">
        <f>'Haver Pivoted'!HN33</f>
        <v>677.6</v>
      </c>
      <c r="AD25" s="801">
        <f>'Haver Pivoted'!HO33</f>
        <v>691.1</v>
      </c>
      <c r="AE25" s="747">
        <f t="shared" ref="AE25:AN25" si="11">$AC129*AE138*(AE111/$AC111)+AE24+AE26</f>
        <v>692.44544884293339</v>
      </c>
      <c r="AF25" s="747">
        <f>$AC129*AF138*(AF111/$AC111)+AF24+AF26</f>
        <v>701.04729831790155</v>
      </c>
      <c r="AG25" s="747">
        <f>$AC129*AG138*(AG111/$AC111)+AG24+AG26</f>
        <v>709.08890024962318</v>
      </c>
      <c r="AH25" s="747">
        <f t="shared" si="11"/>
        <v>716.81621697415778</v>
      </c>
      <c r="AI25" s="747">
        <f t="shared" si="11"/>
        <v>724.53670141157954</v>
      </c>
      <c r="AJ25" s="747">
        <f t="shared" si="11"/>
        <v>732.15470154231002</v>
      </c>
      <c r="AK25" s="747">
        <f>$AC129*AK138*(AK111/$AC111)+AK24+AK26</f>
        <v>740.09040302378401</v>
      </c>
      <c r="AL25" s="747">
        <f t="shared" si="11"/>
        <v>747.97827849546854</v>
      </c>
      <c r="AM25" s="747">
        <f t="shared" si="11"/>
        <v>756.05745800631041</v>
      </c>
      <c r="AN25" s="747">
        <f t="shared" si="11"/>
        <v>764.33477384342234</v>
      </c>
      <c r="AO25" s="760"/>
      <c r="AP25" s="760"/>
    </row>
    <row r="26" spans="4:56" x14ac:dyDescent="0.35">
      <c r="D26" s="535" t="s">
        <v>1881</v>
      </c>
      <c r="E26" s="36"/>
      <c r="F26" s="763"/>
      <c r="G26" s="843"/>
      <c r="H26" s="843"/>
      <c r="I26" s="843"/>
      <c r="J26" s="843"/>
      <c r="K26" s="843"/>
      <c r="L26" s="843"/>
      <c r="M26" s="843"/>
      <c r="N26" s="843"/>
      <c r="O26" s="843"/>
      <c r="P26" s="843"/>
      <c r="Q26" s="843"/>
      <c r="R26" s="843"/>
      <c r="S26" s="843"/>
      <c r="T26" s="843"/>
      <c r="U26" s="843"/>
      <c r="V26" s="843"/>
      <c r="W26" s="843">
        <v>20</v>
      </c>
      <c r="X26" s="843">
        <v>20</v>
      </c>
      <c r="Y26" s="747">
        <v>0</v>
      </c>
      <c r="Z26" s="747">
        <f>-24</f>
        <v>-24</v>
      </c>
      <c r="AA26" s="747">
        <f>-11</f>
        <v>-11</v>
      </c>
      <c r="AB26" s="747">
        <f>-11</f>
        <v>-11</v>
      </c>
      <c r="AC26" s="747">
        <f t="shared" ref="AC26:AN26" si="12">-11</f>
        <v>-11</v>
      </c>
      <c r="AD26" s="747">
        <f>-11</f>
        <v>-11</v>
      </c>
      <c r="AE26" s="747">
        <f t="shared" si="12"/>
        <v>-11</v>
      </c>
      <c r="AF26" s="747">
        <f t="shared" si="12"/>
        <v>-11</v>
      </c>
      <c r="AG26" s="747">
        <f>-11</f>
        <v>-11</v>
      </c>
      <c r="AH26" s="747">
        <f t="shared" si="12"/>
        <v>-11</v>
      </c>
      <c r="AI26" s="747">
        <f t="shared" si="12"/>
        <v>-11</v>
      </c>
      <c r="AJ26" s="747">
        <f t="shared" si="12"/>
        <v>-11</v>
      </c>
      <c r="AK26" s="747">
        <f>-11</f>
        <v>-11</v>
      </c>
      <c r="AL26" s="747">
        <f t="shared" si="12"/>
        <v>-11</v>
      </c>
      <c r="AM26" s="747">
        <f t="shared" si="12"/>
        <v>-11</v>
      </c>
      <c r="AN26" s="747">
        <f t="shared" si="12"/>
        <v>-11</v>
      </c>
      <c r="AO26" s="760"/>
      <c r="AP26" s="760"/>
    </row>
    <row r="27" spans="4:56" x14ac:dyDescent="0.35">
      <c r="D27" s="535" t="s">
        <v>481</v>
      </c>
      <c r="E27" s="36" t="s">
        <v>486</v>
      </c>
      <c r="F27" s="763">
        <f>'Haver Pivoted'!GQ36</f>
        <v>20.8</v>
      </c>
      <c r="G27" s="843">
        <f>'Haver Pivoted'!GR36</f>
        <v>20.6</v>
      </c>
      <c r="H27" s="843">
        <f>'Haver Pivoted'!GS36</f>
        <v>20.5</v>
      </c>
      <c r="I27" s="843">
        <f>'Haver Pivoted'!GT36</f>
        <v>20.3</v>
      </c>
      <c r="J27" s="843">
        <f>'Haver Pivoted'!GU36</f>
        <v>19.3</v>
      </c>
      <c r="K27" s="843">
        <f>'Haver Pivoted'!GV36</f>
        <v>19.899999999999999</v>
      </c>
      <c r="L27" s="843">
        <f>'Haver Pivoted'!GW36</f>
        <v>20.6</v>
      </c>
      <c r="M27" s="843">
        <f>'Haver Pivoted'!GX36</f>
        <v>21.3</v>
      </c>
      <c r="N27" s="843">
        <f>'Haver Pivoted'!GY36</f>
        <v>22</v>
      </c>
      <c r="O27" s="843">
        <f>'Haver Pivoted'!GZ36</f>
        <v>22.6</v>
      </c>
      <c r="P27" s="843">
        <f>'Haver Pivoted'!HA36</f>
        <v>23.1</v>
      </c>
      <c r="Q27" s="843">
        <f>'Haver Pivoted'!HB36</f>
        <v>23.4</v>
      </c>
      <c r="R27" s="843">
        <f>'Haver Pivoted'!HC36</f>
        <v>23.1</v>
      </c>
      <c r="S27" s="843">
        <f>'Haver Pivoted'!HD36</f>
        <v>22.7</v>
      </c>
      <c r="T27" s="801">
        <f>'Haver Pivoted'!HE36</f>
        <v>21.8</v>
      </c>
      <c r="U27" s="801">
        <f>'Haver Pivoted'!HF36</f>
        <v>20.8</v>
      </c>
      <c r="V27" s="801">
        <f>'Haver Pivoted'!HG36</f>
        <v>20.5</v>
      </c>
      <c r="W27" s="801">
        <f>'Haver Pivoted'!HH36</f>
        <v>21.2</v>
      </c>
      <c r="X27" s="801">
        <f>'Haver Pivoted'!HI36</f>
        <v>22.8</v>
      </c>
      <c r="Y27" s="801">
        <f>'Haver Pivoted'!HJ36</f>
        <v>25</v>
      </c>
      <c r="Z27" s="801">
        <f>'Haver Pivoted'!HK36</f>
        <v>26.7</v>
      </c>
      <c r="AA27" s="801">
        <f>'Haver Pivoted'!HL36</f>
        <v>27.5</v>
      </c>
      <c r="AB27" s="801">
        <f>'Haver Pivoted'!HM36</f>
        <v>27.6</v>
      </c>
      <c r="AC27" s="801">
        <f>'Haver Pivoted'!HN36</f>
        <v>27</v>
      </c>
      <c r="AD27" s="801">
        <f>'Haver Pivoted'!HO36</f>
        <v>27.1</v>
      </c>
      <c r="AE27" s="747">
        <f t="shared" ref="AE27:AN27" si="13">$AC130*AE139*(AE112/$AC112)</f>
        <v>27.448479073315898</v>
      </c>
      <c r="AF27" s="747">
        <f t="shared" si="13"/>
        <v>27.777156961326522</v>
      </c>
      <c r="AG27" s="747">
        <f t="shared" si="13"/>
        <v>28.088866774812708</v>
      </c>
      <c r="AH27" s="747">
        <f t="shared" si="13"/>
        <v>28.389892985820524</v>
      </c>
      <c r="AI27" s="747">
        <f t="shared" si="13"/>
        <v>28.688195925608376</v>
      </c>
      <c r="AJ27" s="747">
        <f t="shared" si="13"/>
        <v>28.981471287759348</v>
      </c>
      <c r="AK27" s="747">
        <f t="shared" si="13"/>
        <v>29.281450086759488</v>
      </c>
      <c r="AL27" s="747">
        <f t="shared" si="13"/>
        <v>29.584361639381139</v>
      </c>
      <c r="AM27" s="747">
        <f t="shared" si="13"/>
        <v>29.892091287238131</v>
      </c>
      <c r="AN27" s="747">
        <f t="shared" si="13"/>
        <v>30.202544206315093</v>
      </c>
      <c r="AO27" s="760"/>
      <c r="AP27" s="760"/>
    </row>
    <row r="28" spans="4:56" x14ac:dyDescent="0.35">
      <c r="D28" s="535" t="s">
        <v>482</v>
      </c>
      <c r="E28" s="36" t="s">
        <v>487</v>
      </c>
      <c r="F28" s="763">
        <f>'Haver Pivoted'!GQ34</f>
        <v>1351</v>
      </c>
      <c r="G28" s="843">
        <f>'Haver Pivoted'!GR34</f>
        <v>1376.8</v>
      </c>
      <c r="H28" s="843">
        <f>'Haver Pivoted'!GS34</f>
        <v>1373.6</v>
      </c>
      <c r="I28" s="843">
        <f>'Haver Pivoted'!GT34</f>
        <v>1373.1</v>
      </c>
      <c r="J28" s="843">
        <f>'Haver Pivoted'!GU34</f>
        <v>1288.7</v>
      </c>
      <c r="K28" s="843">
        <f>'Haver Pivoted'!GV34</f>
        <v>1390.2</v>
      </c>
      <c r="L28" s="843">
        <f>'Haver Pivoted'!GW34</f>
        <v>1411.7</v>
      </c>
      <c r="M28" s="843">
        <f>'Haver Pivoted'!GX34</f>
        <v>1436.2</v>
      </c>
      <c r="N28" s="843">
        <f>'Haver Pivoted'!GY34</f>
        <v>1524.3</v>
      </c>
      <c r="O28" s="843">
        <f>'Haver Pivoted'!GZ34</f>
        <v>1538.3</v>
      </c>
      <c r="P28" s="843">
        <f>'Haver Pivoted'!HA34</f>
        <v>1579.3</v>
      </c>
      <c r="Q28" s="843">
        <f>'Haver Pivoted'!HB34</f>
        <v>1605.3</v>
      </c>
      <c r="R28" s="843">
        <f>'Haver Pivoted'!HC34</f>
        <v>1644.2</v>
      </c>
      <c r="S28" s="843">
        <f>'Haver Pivoted'!HD34</f>
        <v>1668.2</v>
      </c>
      <c r="T28" s="801">
        <f>'Haver Pivoted'!HE34</f>
        <v>1676.9</v>
      </c>
      <c r="U28" s="801">
        <f>'Haver Pivoted'!HF34</f>
        <v>1697.8</v>
      </c>
      <c r="V28" s="801">
        <f>'Haver Pivoted'!HG34</f>
        <v>1709.4</v>
      </c>
      <c r="W28" s="801">
        <f>'Haver Pivoted'!HH34</f>
        <v>1724</v>
      </c>
      <c r="X28" s="801">
        <f>'Haver Pivoted'!HI34</f>
        <v>1744.3</v>
      </c>
      <c r="Y28" s="801">
        <f>'Haver Pivoted'!HJ34</f>
        <v>1760.8</v>
      </c>
      <c r="Z28" s="801">
        <f>'Haver Pivoted'!HK34</f>
        <v>1782.3</v>
      </c>
      <c r="AA28" s="801">
        <f>'Haver Pivoted'!HL34</f>
        <v>1794.5</v>
      </c>
      <c r="AB28" s="801">
        <f>'Haver Pivoted'!HM34</f>
        <v>1821.7</v>
      </c>
      <c r="AC28" s="801">
        <f>'Haver Pivoted'!HN34</f>
        <v>1845.9</v>
      </c>
      <c r="AD28" s="801">
        <f>'Haver Pivoted'!HO34</f>
        <v>1866.5</v>
      </c>
      <c r="AE28" s="747">
        <f t="shared" ref="AE28:AN28" si="14">$AC135*AE140*(AE114/$AC114)</f>
        <v>1890.5240070492323</v>
      </c>
      <c r="AF28" s="747">
        <f t="shared" si="14"/>
        <v>1908.4345972305655</v>
      </c>
      <c r="AG28" s="747">
        <f t="shared" si="14"/>
        <v>1924.7672417452907</v>
      </c>
      <c r="AH28" s="747">
        <f t="shared" si="14"/>
        <v>1942.4148409821894</v>
      </c>
      <c r="AI28" s="747">
        <f t="shared" si="14"/>
        <v>1957.8406201712769</v>
      </c>
      <c r="AJ28" s="747">
        <f t="shared" si="14"/>
        <v>1975.3159149963049</v>
      </c>
      <c r="AK28" s="747">
        <f t="shared" si="14"/>
        <v>1993.906654171866</v>
      </c>
      <c r="AL28" s="747">
        <f t="shared" si="14"/>
        <v>2010.4932209777694</v>
      </c>
      <c r="AM28" s="747">
        <f t="shared" si="14"/>
        <v>2027.1251310499545</v>
      </c>
      <c r="AN28" s="747">
        <f t="shared" si="14"/>
        <v>2044.9541033519808</v>
      </c>
      <c r="AO28" s="760"/>
      <c r="AP28" s="760"/>
    </row>
    <row r="29" spans="4:56" ht="14.9" customHeight="1" x14ac:dyDescent="0.35">
      <c r="D29" s="795" t="s">
        <v>483</v>
      </c>
      <c r="E29" s="817" t="s">
        <v>488</v>
      </c>
      <c r="F29" s="867">
        <f>'Haver Pivoted'!GQ35</f>
        <v>76.8</v>
      </c>
      <c r="G29" s="881">
        <f>'Haver Pivoted'!GR35</f>
        <v>74.099999999999994</v>
      </c>
      <c r="H29" s="881">
        <f>'Haver Pivoted'!GS35</f>
        <v>70.3</v>
      </c>
      <c r="I29" s="881">
        <f>'Haver Pivoted'!GT35</f>
        <v>64.5</v>
      </c>
      <c r="J29" s="881">
        <f>'Haver Pivoted'!GU35</f>
        <v>66.400000000000006</v>
      </c>
      <c r="K29" s="881">
        <f>'Haver Pivoted'!GV35</f>
        <v>81.5</v>
      </c>
      <c r="L29" s="881">
        <f>'Haver Pivoted'!GW35</f>
        <v>82.4</v>
      </c>
      <c r="M29" s="881">
        <f>'Haver Pivoted'!GX35</f>
        <v>83.1</v>
      </c>
      <c r="N29" s="881">
        <f>'Haver Pivoted'!GY35</f>
        <v>93.7</v>
      </c>
      <c r="O29" s="881">
        <f>'Haver Pivoted'!GZ35</f>
        <v>119.3</v>
      </c>
      <c r="P29" s="881">
        <f>'Haver Pivoted'!HA35</f>
        <v>168.1</v>
      </c>
      <c r="Q29" s="881">
        <f>'Haver Pivoted'!HB35</f>
        <v>170.8</v>
      </c>
      <c r="R29" s="881">
        <f>'Haver Pivoted'!HC35</f>
        <v>157.6</v>
      </c>
      <c r="S29" s="881">
        <f>'Haver Pivoted'!HD35</f>
        <v>159.1</v>
      </c>
      <c r="T29" s="883">
        <f>'Haver Pivoted'!HE35</f>
        <v>162.19999999999999</v>
      </c>
      <c r="U29" s="804">
        <f>'Haver Pivoted'!HF35</f>
        <v>158.69999999999999</v>
      </c>
      <c r="V29" s="804">
        <f>'Haver Pivoted'!HG35</f>
        <v>162.4</v>
      </c>
      <c r="W29" s="804">
        <f>'Haver Pivoted'!HH35</f>
        <v>165.9</v>
      </c>
      <c r="X29" s="804">
        <f>'Haver Pivoted'!HI35</f>
        <v>166.9</v>
      </c>
      <c r="Y29" s="804">
        <f>'Haver Pivoted'!HJ35</f>
        <v>170.4</v>
      </c>
      <c r="Z29" s="804">
        <f>'Haver Pivoted'!HK35</f>
        <v>164</v>
      </c>
      <c r="AA29" s="804">
        <f>'Haver Pivoted'!HL35</f>
        <v>162.6</v>
      </c>
      <c r="AB29" s="804">
        <f>'Haver Pivoted'!HM35</f>
        <v>164.2</v>
      </c>
      <c r="AC29" s="804">
        <f>'Haver Pivoted'!HN35</f>
        <v>174.7</v>
      </c>
      <c r="AD29" s="882">
        <f>$Y136*AD141*(AD115/$Y115)</f>
        <v>172.29451851420589</v>
      </c>
      <c r="AE29" s="882">
        <f t="shared" ref="AE29:AN29" si="15">$Y136*AE141*(AE115/$Y115)</f>
        <v>172.4420004657662</v>
      </c>
      <c r="AF29" s="882">
        <f>$Y136*AF141*(AF115/$Y115)</f>
        <v>172.35554552864465</v>
      </c>
      <c r="AG29" s="882">
        <f t="shared" si="15"/>
        <v>172.5640544946437</v>
      </c>
      <c r="AH29" s="882">
        <f t="shared" si="15"/>
        <v>172.90478865859339</v>
      </c>
      <c r="AI29" s="882">
        <f t="shared" si="15"/>
        <v>172.73187878435027</v>
      </c>
      <c r="AJ29" s="882">
        <f t="shared" si="15"/>
        <v>172.94038775034934</v>
      </c>
      <c r="AK29" s="882">
        <f t="shared" si="15"/>
        <v>172.60982475547277</v>
      </c>
      <c r="AL29" s="882">
        <f t="shared" si="15"/>
        <v>171.97412668840244</v>
      </c>
      <c r="AM29" s="882">
        <f t="shared" si="15"/>
        <v>171.22654576152775</v>
      </c>
      <c r="AN29" s="882">
        <f t="shared" si="15"/>
        <v>171.36385654401494</v>
      </c>
      <c r="AO29" s="760"/>
      <c r="AP29" s="760"/>
    </row>
    <row r="30" spans="4:56" ht="14.9" customHeight="1" x14ac:dyDescent="0.35">
      <c r="D30" s="835" t="s">
        <v>1883</v>
      </c>
      <c r="E30" s="786"/>
      <c r="F30" s="509">
        <f t="shared" ref="F30:AN30" si="16">F9+F23</f>
        <v>5162.2</v>
      </c>
      <c r="G30" s="509">
        <f t="shared" si="16"/>
        <v>5179.8999999999996</v>
      </c>
      <c r="H30" s="509">
        <f t="shared" si="16"/>
        <v>5227.5</v>
      </c>
      <c r="I30" s="509">
        <f t="shared" si="16"/>
        <v>5278.4</v>
      </c>
      <c r="J30" s="509">
        <f t="shared" si="16"/>
        <v>4928.3</v>
      </c>
      <c r="K30" s="509">
        <f t="shared" si="16"/>
        <v>5240.6000000000004</v>
      </c>
      <c r="L30" s="509">
        <f t="shared" si="16"/>
        <v>5439</v>
      </c>
      <c r="M30" s="509">
        <f t="shared" si="16"/>
        <v>5654.6</v>
      </c>
      <c r="N30" s="509">
        <f t="shared" si="16"/>
        <v>5924.9</v>
      </c>
      <c r="O30" s="509">
        <f t="shared" si="16"/>
        <v>6053.7000000000007</v>
      </c>
      <c r="P30" s="509">
        <f t="shared" si="16"/>
        <v>6248.8</v>
      </c>
      <c r="Q30" s="509">
        <f t="shared" si="16"/>
        <v>6732.8000000000011</v>
      </c>
      <c r="R30" s="509">
        <f t="shared" si="16"/>
        <v>6839.6</v>
      </c>
      <c r="S30" s="509">
        <f t="shared" si="16"/>
        <v>6829.3</v>
      </c>
      <c r="T30" s="509">
        <f t="shared" si="16"/>
        <v>6821.9000000000005</v>
      </c>
      <c r="U30" s="509">
        <f t="shared" si="16"/>
        <v>6493.7000000000007</v>
      </c>
      <c r="V30" s="509">
        <f t="shared" si="16"/>
        <v>6523.9000000000005</v>
      </c>
      <c r="W30" s="509">
        <f t="shared" si="16"/>
        <v>6601.4</v>
      </c>
      <c r="X30" s="509">
        <f t="shared" si="16"/>
        <v>6666.7999999999993</v>
      </c>
      <c r="Y30" s="673">
        <f t="shared" si="16"/>
        <v>6792.6</v>
      </c>
      <c r="Z30" s="673">
        <f t="shared" si="16"/>
        <v>6856.2</v>
      </c>
      <c r="AA30" s="673">
        <f t="shared" si="16"/>
        <v>6933.9000000000005</v>
      </c>
      <c r="AB30" s="673">
        <f t="shared" si="16"/>
        <v>7052.7</v>
      </c>
      <c r="AC30" s="673">
        <f t="shared" si="16"/>
        <v>7191.2</v>
      </c>
      <c r="AD30" s="673">
        <f t="shared" si="16"/>
        <v>7455.9</v>
      </c>
      <c r="AE30" s="673">
        <f t="shared" si="16"/>
        <v>7333.6960708765728</v>
      </c>
      <c r="AF30" s="673">
        <f t="shared" si="16"/>
        <v>7390.8620047834138</v>
      </c>
      <c r="AG30" s="673">
        <f t="shared" si="16"/>
        <v>7412.0561766113879</v>
      </c>
      <c r="AH30" s="673">
        <f t="shared" si="16"/>
        <v>7476.7914898342542</v>
      </c>
      <c r="AI30" s="673">
        <f t="shared" si="16"/>
        <v>7539.6826466128596</v>
      </c>
      <c r="AJ30" s="673">
        <f t="shared" si="16"/>
        <v>7601.6057996527998</v>
      </c>
      <c r="AK30" s="673">
        <f t="shared" si="16"/>
        <v>7762.4761343893006</v>
      </c>
      <c r="AL30" s="673">
        <f t="shared" si="16"/>
        <v>7816.1160079162282</v>
      </c>
      <c r="AM30" s="673">
        <f t="shared" si="16"/>
        <v>7870.1728805098101</v>
      </c>
      <c r="AN30" s="673">
        <f t="shared" si="16"/>
        <v>7925.3730443967615</v>
      </c>
    </row>
    <row r="31" spans="4:56" ht="14.9" customHeight="1" x14ac:dyDescent="0.35">
      <c r="D31" s="835" t="s">
        <v>1900</v>
      </c>
      <c r="E31" s="786"/>
      <c r="F31" s="509">
        <f t="shared" ref="F31:AN31" si="17">F10+F25</f>
        <v>2217.6999999999998</v>
      </c>
      <c r="G31" s="509">
        <f t="shared" si="17"/>
        <v>2195.4</v>
      </c>
      <c r="H31" s="509">
        <f t="shared" si="17"/>
        <v>2226.3000000000002</v>
      </c>
      <c r="I31" s="509">
        <f t="shared" si="17"/>
        <v>2247.6999999999998</v>
      </c>
      <c r="J31" s="509">
        <f t="shared" si="17"/>
        <v>2107.2999999999997</v>
      </c>
      <c r="K31" s="509">
        <f t="shared" si="17"/>
        <v>2248.1999999999998</v>
      </c>
      <c r="L31" s="509">
        <f t="shared" si="17"/>
        <v>2377.8000000000002</v>
      </c>
      <c r="M31" s="509">
        <f t="shared" si="17"/>
        <v>2547.6999999999998</v>
      </c>
      <c r="N31" s="509">
        <f t="shared" si="17"/>
        <v>2675.6</v>
      </c>
      <c r="O31" s="509">
        <f t="shared" si="17"/>
        <v>2750</v>
      </c>
      <c r="P31" s="509">
        <f t="shared" si="17"/>
        <v>2847.1</v>
      </c>
      <c r="Q31" s="509">
        <f t="shared" si="17"/>
        <v>3254.1000000000004</v>
      </c>
      <c r="R31" s="509">
        <f t="shared" si="17"/>
        <v>3297.4</v>
      </c>
      <c r="S31" s="509">
        <f t="shared" si="17"/>
        <v>3224.9</v>
      </c>
      <c r="T31" s="509">
        <f t="shared" si="17"/>
        <v>3203.2999999999997</v>
      </c>
      <c r="U31" s="509">
        <f t="shared" si="17"/>
        <v>2834.3</v>
      </c>
      <c r="V31" s="509">
        <f t="shared" si="17"/>
        <v>2828.4</v>
      </c>
      <c r="W31" s="509">
        <f t="shared" si="17"/>
        <v>2866</v>
      </c>
      <c r="X31" s="509">
        <f t="shared" si="17"/>
        <v>2894.2999999999997</v>
      </c>
      <c r="Y31" s="509">
        <f t="shared" si="17"/>
        <v>2965.6</v>
      </c>
      <c r="Z31" s="509">
        <f t="shared" si="17"/>
        <v>3005.4</v>
      </c>
      <c r="AA31" s="509">
        <f t="shared" si="17"/>
        <v>3054.2</v>
      </c>
      <c r="AB31" s="509">
        <f t="shared" si="17"/>
        <v>3117.7</v>
      </c>
      <c r="AC31" s="509">
        <f t="shared" si="17"/>
        <v>3192.4</v>
      </c>
      <c r="AD31" s="509">
        <f t="shared" si="17"/>
        <v>3244.2</v>
      </c>
      <c r="AE31" s="509">
        <f>AE10+AE25</f>
        <v>3258.21630944248</v>
      </c>
      <c r="AF31" s="509">
        <f t="shared" si="17"/>
        <v>3279.551904131124</v>
      </c>
      <c r="AG31" s="509">
        <f t="shared" si="17"/>
        <v>3258.0128623449391</v>
      </c>
      <c r="AH31" s="509">
        <f t="shared" si="17"/>
        <v>3278.3903142786521</v>
      </c>
      <c r="AI31" s="509">
        <f t="shared" si="17"/>
        <v>3298.8237156806877</v>
      </c>
      <c r="AJ31" s="509">
        <f t="shared" si="17"/>
        <v>3319.2177261130228</v>
      </c>
      <c r="AK31" s="509">
        <f t="shared" si="17"/>
        <v>3437.1697148006278</v>
      </c>
      <c r="AL31" s="509">
        <f t="shared" si="17"/>
        <v>3458.4430103441646</v>
      </c>
      <c r="AM31" s="509">
        <f t="shared" si="17"/>
        <v>3479.9740408507537</v>
      </c>
      <c r="AN31" s="509">
        <f t="shared" si="17"/>
        <v>3501.7699682996376</v>
      </c>
    </row>
    <row r="32" spans="4:56" ht="14.9" customHeight="1" x14ac:dyDescent="0.35">
      <c r="D32" s="835" t="s">
        <v>1901</v>
      </c>
      <c r="E32" s="786"/>
      <c r="F32" s="509">
        <f t="shared" ref="F32:AN32" si="18">F13+F27</f>
        <v>1424.3</v>
      </c>
      <c r="G32" s="509">
        <f t="shared" si="18"/>
        <v>1430.8999999999999</v>
      </c>
      <c r="H32" s="509">
        <f t="shared" si="18"/>
        <v>1448.7</v>
      </c>
      <c r="I32" s="509">
        <f t="shared" si="18"/>
        <v>1473.5</v>
      </c>
      <c r="J32" s="509">
        <f t="shared" si="18"/>
        <v>1403</v>
      </c>
      <c r="K32" s="509">
        <f t="shared" si="18"/>
        <v>1452.9</v>
      </c>
      <c r="L32" s="509">
        <f t="shared" si="18"/>
        <v>1490.8</v>
      </c>
      <c r="M32" s="509">
        <f t="shared" si="18"/>
        <v>1508.5</v>
      </c>
      <c r="N32" s="509">
        <f t="shared" si="18"/>
        <v>1544.5</v>
      </c>
      <c r="O32" s="509">
        <f t="shared" si="18"/>
        <v>1581.6</v>
      </c>
      <c r="P32" s="509">
        <f t="shared" si="18"/>
        <v>1626.6</v>
      </c>
      <c r="Q32" s="509">
        <f t="shared" si="18"/>
        <v>1666.3000000000002</v>
      </c>
      <c r="R32" s="509">
        <f t="shared" si="18"/>
        <v>1689</v>
      </c>
      <c r="S32" s="509">
        <f t="shared" si="18"/>
        <v>1735.9</v>
      </c>
      <c r="T32" s="509">
        <f t="shared" si="18"/>
        <v>1751.7</v>
      </c>
      <c r="U32" s="509">
        <f t="shared" si="18"/>
        <v>1782</v>
      </c>
      <c r="V32" s="509">
        <f t="shared" si="18"/>
        <v>1810.4</v>
      </c>
      <c r="W32" s="509">
        <f t="shared" si="18"/>
        <v>1839.2</v>
      </c>
      <c r="X32" s="509">
        <f t="shared" si="18"/>
        <v>1859</v>
      </c>
      <c r="Y32" s="509">
        <f t="shared" si="18"/>
        <v>1889.1</v>
      </c>
      <c r="Z32" s="509">
        <f t="shared" si="18"/>
        <v>1896.1000000000001</v>
      </c>
      <c r="AA32" s="509">
        <f t="shared" si="18"/>
        <v>1903.9</v>
      </c>
      <c r="AB32" s="509">
        <f t="shared" si="18"/>
        <v>1930.8</v>
      </c>
      <c r="AC32" s="509">
        <f t="shared" si="18"/>
        <v>1961.6</v>
      </c>
      <c r="AD32" s="509">
        <f t="shared" si="18"/>
        <v>1981.8</v>
      </c>
      <c r="AE32" s="509">
        <f t="shared" si="18"/>
        <v>1990.2068789379905</v>
      </c>
      <c r="AF32" s="509">
        <f t="shared" si="18"/>
        <v>2004.6519135165656</v>
      </c>
      <c r="AG32" s="509">
        <f t="shared" si="18"/>
        <v>2027.5157722127331</v>
      </c>
      <c r="AH32" s="509">
        <f t="shared" si="18"/>
        <v>2050.6262217834924</v>
      </c>
      <c r="AI32" s="509">
        <f t="shared" si="18"/>
        <v>2073.9941575423472</v>
      </c>
      <c r="AJ32" s="509">
        <f t="shared" si="18"/>
        <v>2097.6202436473459</v>
      </c>
      <c r="AK32" s="509">
        <f t="shared" si="18"/>
        <v>2121.5192134416247</v>
      </c>
      <c r="AL32" s="509">
        <f t="shared" si="18"/>
        <v>2136.8697103470963</v>
      </c>
      <c r="AM32" s="509">
        <f t="shared" si="18"/>
        <v>2152.3332491017745</v>
      </c>
      <c r="AN32" s="509">
        <f t="shared" si="18"/>
        <v>2167.9085132378154</v>
      </c>
    </row>
    <row r="33" spans="3:41" ht="14.25" customHeight="1" x14ac:dyDescent="0.35"/>
    <row r="34" spans="3:41" ht="14.9" customHeight="1" x14ac:dyDescent="0.35">
      <c r="D34" s="529"/>
      <c r="E34" s="331"/>
      <c r="F34" s="331"/>
      <c r="G34" s="331"/>
      <c r="H34" s="331"/>
      <c r="I34" s="331"/>
      <c r="J34" s="331"/>
      <c r="K34" s="331"/>
      <c r="L34" s="331"/>
      <c r="AI34" s="267"/>
      <c r="AJ34" s="267"/>
      <c r="AK34" s="267"/>
      <c r="AL34" s="267"/>
      <c r="AM34" s="267"/>
      <c r="AN34" s="267"/>
      <c r="AO34" s="267"/>
    </row>
    <row r="35" spans="3:41" ht="14.9" customHeight="1" x14ac:dyDescent="0.35">
      <c r="D35" s="1424" t="s">
        <v>912</v>
      </c>
      <c r="E35" s="1425"/>
      <c r="F35" s="1426"/>
      <c r="G35" s="326">
        <v>2020</v>
      </c>
      <c r="H35" s="327">
        <v>2021</v>
      </c>
      <c r="I35" s="326">
        <v>2022</v>
      </c>
      <c r="J35" s="818">
        <v>2023</v>
      </c>
      <c r="K35" s="818">
        <v>2024</v>
      </c>
      <c r="L35" s="819">
        <v>2025</v>
      </c>
      <c r="M35" s="819">
        <v>2026</v>
      </c>
      <c r="N35" s="819">
        <v>2027</v>
      </c>
      <c r="AI35" s="267"/>
      <c r="AJ35" s="267"/>
      <c r="AK35" s="267"/>
      <c r="AL35" s="267"/>
      <c r="AM35" s="267"/>
      <c r="AN35" s="267"/>
      <c r="AO35" s="267"/>
    </row>
    <row r="36" spans="3:41" ht="14.9" customHeight="1" x14ac:dyDescent="0.35">
      <c r="D36" s="790" t="s">
        <v>489</v>
      </c>
      <c r="E36" s="288"/>
      <c r="F36" s="320"/>
      <c r="G36" s="857">
        <f>AVERAGE(H10:K10)</f>
        <v>1712.5250000000001</v>
      </c>
      <c r="H36" s="478">
        <f>AVERAGE(L10:O10)</f>
        <v>2025.3000000000002</v>
      </c>
      <c r="I36" s="478">
        <f>AVERAGE(P10:S10)</f>
        <v>2519.5</v>
      </c>
      <c r="J36" s="478">
        <f>I36*J60/I60</f>
        <v>2083.336548518414</v>
      </c>
      <c r="K36" s="478">
        <f>J36*K60/J60</f>
        <v>2322.2412923680117</v>
      </c>
      <c r="L36" s="478">
        <f>K36*L60/K60</f>
        <v>2480.4432008874892</v>
      </c>
      <c r="M36" s="478">
        <f>L36*M60/L60</f>
        <v>2538.9053988287119</v>
      </c>
      <c r="N36" s="478">
        <f>M36*N60/M60</f>
        <v>2684.1764370883825</v>
      </c>
      <c r="O36" t="s">
        <v>1906</v>
      </c>
    </row>
    <row r="37" spans="3:41" ht="14.9" customHeight="1" x14ac:dyDescent="0.35">
      <c r="D37" s="812" t="s">
        <v>494</v>
      </c>
      <c r="E37" s="233"/>
      <c r="F37" s="233"/>
      <c r="G37" s="858">
        <f>AVERAGE(H13:K13)</f>
        <v>1424.5250000000001</v>
      </c>
      <c r="H37" s="246">
        <f>AVERAGE(L13:O13)</f>
        <v>1509.7249999999999</v>
      </c>
      <c r="I37" s="246">
        <f>AVERAGE(P13:S13)</f>
        <v>1656.375</v>
      </c>
      <c r="J37" s="246">
        <f t="shared" ref="J37:N38" si="19">I37*J64/I64</f>
        <v>1802.5599531117082</v>
      </c>
      <c r="K37" s="246">
        <f t="shared" si="19"/>
        <v>1908.0368684134958</v>
      </c>
      <c r="L37" s="246">
        <f t="shared" si="19"/>
        <v>1963.5230627909452</v>
      </c>
      <c r="M37" s="246">
        <f t="shared" si="19"/>
        <v>2054.6673099258119</v>
      </c>
      <c r="N37" s="246">
        <f t="shared" si="19"/>
        <v>2138.5117997594916</v>
      </c>
    </row>
    <row r="38" spans="3:41" ht="14.9" customHeight="1" x14ac:dyDescent="0.35">
      <c r="D38" s="812" t="s">
        <v>105</v>
      </c>
      <c r="E38" s="233"/>
      <c r="F38" s="233"/>
      <c r="G38" s="858">
        <f>AVERAGE(H15:K15)</f>
        <v>160.4</v>
      </c>
      <c r="H38" s="246">
        <f>AVERAGE(L15:O15)</f>
        <v>171.3</v>
      </c>
      <c r="I38" s="246">
        <f>AVERAGE(P15:S15)</f>
        <v>203.05</v>
      </c>
      <c r="J38" s="246">
        <f t="shared" si="19"/>
        <v>168.63950531914898</v>
      </c>
      <c r="K38" s="246">
        <f t="shared" si="19"/>
        <v>112.9368420212766</v>
      </c>
      <c r="L38" s="246">
        <f t="shared" si="19"/>
        <v>105.39591063829786</v>
      </c>
      <c r="M38" s="246">
        <f t="shared" si="19"/>
        <v>113.12153111702128</v>
      </c>
      <c r="N38" s="246">
        <f t="shared" si="19"/>
        <v>114.05037686170213</v>
      </c>
    </row>
    <row r="39" spans="3:41" ht="14.9" customHeight="1" x14ac:dyDescent="0.35">
      <c r="D39" s="812" t="s">
        <v>257</v>
      </c>
      <c r="E39" s="233"/>
      <c r="F39" s="233"/>
      <c r="G39" s="858">
        <f>AVERAGE(H19:K19)</f>
        <v>220.4</v>
      </c>
      <c r="H39" s="246">
        <f>AVERAGE(L19:O19)</f>
        <v>307.375</v>
      </c>
      <c r="I39" s="246">
        <f>AVERAGE(P19:S19)</f>
        <v>389.2</v>
      </c>
      <c r="J39" s="246">
        <f>I39*J68/I68</f>
        <v>384.36050058018151</v>
      </c>
      <c r="K39" s="246">
        <f>J39*K68/J68</f>
        <v>485.38539448815737</v>
      </c>
      <c r="L39" s="246">
        <f>K39*L68/K68</f>
        <v>479.71870067574088</v>
      </c>
      <c r="M39" s="246">
        <f>L39*M68/L68</f>
        <v>453.58009071074002</v>
      </c>
      <c r="N39" s="246">
        <f>M39*N68/M68</f>
        <v>429.60702619878685</v>
      </c>
    </row>
    <row r="40" spans="3:41" ht="14.9" customHeight="1" x14ac:dyDescent="0.35">
      <c r="C40" s="56"/>
      <c r="D40" s="812" t="s">
        <v>908</v>
      </c>
      <c r="E40" s="56"/>
      <c r="F40" s="249"/>
      <c r="G40" s="571"/>
      <c r="H40" s="856">
        <f>H36/G36-1+0.021</f>
        <v>0.2036396694938761</v>
      </c>
      <c r="I40" s="856">
        <f>I36/H36-1.05</f>
        <v>0.1940132326075148</v>
      </c>
      <c r="J40" s="856">
        <f>J36/I36-1</f>
        <v>-0.17311508294565825</v>
      </c>
      <c r="K40" s="856">
        <f>K36/J36-1+K41</f>
        <v>0.16967410007254818</v>
      </c>
      <c r="L40" s="856">
        <f>L36/K36-1+L41</f>
        <v>6.8124664322955608E-2</v>
      </c>
      <c r="M40" s="856">
        <f>M36/L36-1+M41</f>
        <v>2.3569254849417742E-2</v>
      </c>
      <c r="N40" s="856">
        <f>N36/M36-1+N41</f>
        <v>5.7217979971482702E-2</v>
      </c>
      <c r="O40" t="s">
        <v>896</v>
      </c>
    </row>
    <row r="41" spans="3:41" ht="14.9" customHeight="1" x14ac:dyDescent="0.35">
      <c r="C41" s="56"/>
      <c r="D41" s="812" t="s">
        <v>1882</v>
      </c>
      <c r="E41" s="56"/>
      <c r="F41" s="249"/>
      <c r="G41" s="571"/>
      <c r="H41" s="856"/>
      <c r="I41" s="856"/>
      <c r="J41" s="856"/>
      <c r="K41" s="856">
        <v>5.5E-2</v>
      </c>
      <c r="L41" s="856"/>
      <c r="M41" s="856"/>
      <c r="N41" s="856"/>
    </row>
    <row r="42" spans="3:41" ht="14.9" customHeight="1" x14ac:dyDescent="0.35">
      <c r="C42" s="56"/>
      <c r="D42" s="812" t="s">
        <v>909</v>
      </c>
      <c r="E42" s="56"/>
      <c r="F42" s="249"/>
      <c r="G42" s="571"/>
      <c r="H42" s="856">
        <f>H37/G37-1.03</f>
        <v>2.9809410154261862E-2</v>
      </c>
      <c r="I42" s="856">
        <f>I37/H37-1.013</f>
        <v>8.413689579228012E-2</v>
      </c>
      <c r="J42" s="772">
        <f>J37/I37-1</f>
        <v>8.8255952372927826E-2</v>
      </c>
      <c r="K42" s="772">
        <f>K37/J37-1</f>
        <v>5.851506637529913E-2</v>
      </c>
      <c r="L42" s="772">
        <f>L37/K37-1</f>
        <v>2.9080252743536095E-2</v>
      </c>
      <c r="M42" s="772">
        <f>M37/L37-1</f>
        <v>4.6418730119377694E-2</v>
      </c>
      <c r="N42" s="772">
        <f>N37/M37-1</f>
        <v>4.0806844703587197E-2</v>
      </c>
      <c r="O42" t="s">
        <v>897</v>
      </c>
    </row>
    <row r="43" spans="3:41" ht="14.9" customHeight="1" x14ac:dyDescent="0.35">
      <c r="C43" s="56"/>
      <c r="D43" s="812" t="s">
        <v>910</v>
      </c>
      <c r="E43" s="56"/>
      <c r="F43" s="249"/>
      <c r="G43" s="571"/>
      <c r="H43" s="856">
        <f>H38/G38-1</f>
        <v>6.7955112219451497E-2</v>
      </c>
      <c r="I43" s="856">
        <f>I38/H38-1.01</f>
        <v>0.17534734384121431</v>
      </c>
      <c r="J43" s="856">
        <f>J38/I38-1</f>
        <v>-0.16946808510638278</v>
      </c>
      <c r="K43" s="856">
        <f t="shared" ref="K43" si="20">K38/J38-1</f>
        <v>-0.3303061355194058</v>
      </c>
      <c r="L43" s="856">
        <f>L38/K38-1</f>
        <v>-6.677122582866335E-2</v>
      </c>
      <c r="M43" s="856">
        <f>M38/L38-1</f>
        <v>7.3300950975569767E-2</v>
      </c>
      <c r="N43" s="856">
        <f>N38/M38-1</f>
        <v>8.2110428979254024E-3</v>
      </c>
    </row>
    <row r="44" spans="3:41" ht="14.9" customHeight="1" x14ac:dyDescent="0.35">
      <c r="C44" s="56"/>
      <c r="D44" s="773" t="s">
        <v>911</v>
      </c>
      <c r="E44" s="35"/>
      <c r="F44" s="370"/>
      <c r="G44" s="570"/>
      <c r="H44" s="774">
        <f>H39/G39-1</f>
        <v>0.39462341197822148</v>
      </c>
      <c r="I44" s="774">
        <f>I39/H39-1.103</f>
        <v>0.16320577470516473</v>
      </c>
      <c r="J44" s="774">
        <f>J39/I39-1</f>
        <v>-1.2434479495936457E-2</v>
      </c>
      <c r="K44" s="774">
        <f>K39/J39-1-0.15</f>
        <v>0.11283890710799263</v>
      </c>
      <c r="L44" s="774">
        <f>L39/K39-1+0.15</f>
        <v>0.13832537221604688</v>
      </c>
      <c r="M44" s="774">
        <f>M39/L39-1+0.03</f>
        <v>-2.4487369219047511E-2</v>
      </c>
      <c r="N44" s="774">
        <f>N39/M39-1+0.03</f>
        <v>-2.2852991131926542E-2</v>
      </c>
    </row>
    <row r="45" spans="3:41" ht="14.9" customHeight="1" x14ac:dyDescent="0.35">
      <c r="D45" s="787"/>
      <c r="E45" s="786"/>
      <c r="F45" s="797"/>
      <c r="G45" s="797"/>
      <c r="H45" s="770"/>
      <c r="I45" s="770"/>
      <c r="J45" s="770"/>
      <c r="K45" s="770"/>
      <c r="L45" s="770"/>
    </row>
    <row r="46" spans="3:41" ht="14.9" customHeight="1" x14ac:dyDescent="0.35">
      <c r="D46" s="787"/>
      <c r="E46" s="786"/>
      <c r="F46" s="797"/>
      <c r="G46" s="797"/>
      <c r="H46" s="770"/>
      <c r="I46" s="770"/>
      <c r="J46" s="770"/>
      <c r="K46" s="770"/>
      <c r="L46" s="770"/>
    </row>
    <row r="47" spans="3:41" ht="14.9" customHeight="1" x14ac:dyDescent="0.35">
      <c r="D47" s="787"/>
      <c r="E47" s="786"/>
      <c r="F47" s="1427" t="s">
        <v>279</v>
      </c>
      <c r="G47" s="1428"/>
      <c r="H47" s="1428"/>
      <c r="I47" s="1428"/>
      <c r="J47" s="1428"/>
      <c r="K47" s="1428"/>
      <c r="L47" s="1428"/>
      <c r="M47" s="1428"/>
      <c r="N47" s="1428"/>
      <c r="O47" s="1428"/>
      <c r="P47" s="1428"/>
      <c r="Q47" s="1428"/>
      <c r="R47" s="1428"/>
      <c r="S47" s="1428"/>
      <c r="T47" s="1428"/>
      <c r="U47" s="1428"/>
      <c r="V47" s="1429"/>
      <c r="W47" s="1348" t="s">
        <v>280</v>
      </c>
      <c r="X47" s="1329"/>
      <c r="Y47" s="1329"/>
      <c r="Z47" s="1329"/>
      <c r="AA47" s="1329"/>
      <c r="AB47" s="1329"/>
      <c r="AC47" s="1329"/>
      <c r="AD47" s="1329"/>
      <c r="AE47" s="1329"/>
      <c r="AF47" s="1329"/>
      <c r="AG47" s="1329"/>
      <c r="AH47" s="1330"/>
      <c r="AJ47" s="832" t="s">
        <v>1955</v>
      </c>
    </row>
    <row r="48" spans="3:41" ht="14.9" customHeight="1" x14ac:dyDescent="0.35">
      <c r="D48" s="787"/>
      <c r="E48" s="786"/>
      <c r="F48" s="1340">
        <v>2019</v>
      </c>
      <c r="G48" s="1352"/>
      <c r="H48" s="1342"/>
      <c r="I48" s="1352">
        <v>2020</v>
      </c>
      <c r="J48" s="1352"/>
      <c r="K48" s="1352"/>
      <c r="L48" s="1352"/>
      <c r="M48" s="1340">
        <v>2021</v>
      </c>
      <c r="N48" s="1352"/>
      <c r="O48" s="1352"/>
      <c r="P48" s="1352"/>
      <c r="Q48" s="1340">
        <v>2022</v>
      </c>
      <c r="R48" s="1352"/>
      <c r="S48" s="1352"/>
      <c r="T48" s="1342"/>
      <c r="U48" s="302"/>
      <c r="V48" s="302">
        <v>2023</v>
      </c>
      <c r="W48" s="294"/>
      <c r="X48" s="745"/>
      <c r="Y48" s="1350">
        <v>2024</v>
      </c>
      <c r="Z48" s="1351"/>
      <c r="AA48" s="1351"/>
      <c r="AB48" s="1430"/>
      <c r="AC48" s="1350">
        <v>2025</v>
      </c>
      <c r="AD48" s="1351"/>
      <c r="AE48" s="1351"/>
      <c r="AF48" s="1430"/>
      <c r="AG48" s="1327">
        <v>2026</v>
      </c>
      <c r="AH48" s="1333"/>
      <c r="AI48" s="1333"/>
      <c r="AJ48" s="1332"/>
    </row>
    <row r="49" spans="4:41" ht="14.9" customHeight="1" x14ac:dyDescent="0.35">
      <c r="D49" s="787"/>
      <c r="E49" s="786"/>
      <c r="F49" s="286" t="s">
        <v>283</v>
      </c>
      <c r="G49" s="287" t="s">
        <v>238</v>
      </c>
      <c r="H49" s="285" t="s">
        <v>281</v>
      </c>
      <c r="I49" s="287" t="s">
        <v>282</v>
      </c>
      <c r="J49" s="287" t="s">
        <v>283</v>
      </c>
      <c r="K49" s="287" t="s">
        <v>238</v>
      </c>
      <c r="L49" s="287" t="s">
        <v>281</v>
      </c>
      <c r="M49" s="286" t="s">
        <v>282</v>
      </c>
      <c r="N49" s="287" t="s">
        <v>283</v>
      </c>
      <c r="O49" s="287" t="s">
        <v>238</v>
      </c>
      <c r="P49" s="287" t="s">
        <v>281</v>
      </c>
      <c r="Q49" s="286" t="s">
        <v>282</v>
      </c>
      <c r="R49" s="287" t="s">
        <v>283</v>
      </c>
      <c r="S49" s="287" t="s">
        <v>238</v>
      </c>
      <c r="T49" s="285" t="s">
        <v>281</v>
      </c>
      <c r="U49" s="287" t="s">
        <v>282</v>
      </c>
      <c r="V49" s="287" t="s">
        <v>283</v>
      </c>
      <c r="W49" s="273" t="s">
        <v>238</v>
      </c>
      <c r="X49" s="301" t="s">
        <v>281</v>
      </c>
      <c r="Y49" s="299" t="s">
        <v>282</v>
      </c>
      <c r="Z49" s="271" t="s">
        <v>283</v>
      </c>
      <c r="AA49" s="273" t="s">
        <v>238</v>
      </c>
      <c r="AB49" s="301" t="s">
        <v>281</v>
      </c>
      <c r="AC49" s="299" t="s">
        <v>282</v>
      </c>
      <c r="AD49" s="271" t="s">
        <v>283</v>
      </c>
      <c r="AE49" s="273" t="s">
        <v>238</v>
      </c>
      <c r="AF49" s="273" t="s">
        <v>281</v>
      </c>
      <c r="AG49" s="299" t="s">
        <v>282</v>
      </c>
      <c r="AH49" s="271" t="s">
        <v>283</v>
      </c>
      <c r="AI49" s="273" t="s">
        <v>238</v>
      </c>
      <c r="AJ49" s="301" t="s">
        <v>281</v>
      </c>
    </row>
    <row r="50" spans="4:41" ht="14.9" customHeight="1" x14ac:dyDescent="0.35">
      <c r="D50" s="812" t="s">
        <v>908</v>
      </c>
      <c r="E50" s="786"/>
      <c r="F50" s="797"/>
      <c r="G50" s="797"/>
      <c r="H50" s="770"/>
      <c r="I50" s="770"/>
      <c r="J50" s="770"/>
      <c r="K50" s="770"/>
      <c r="L50" s="770"/>
    </row>
    <row r="51" spans="4:41" ht="14.9" customHeight="1" x14ac:dyDescent="0.35">
      <c r="D51" s="812" t="s">
        <v>1882</v>
      </c>
      <c r="E51" s="786"/>
      <c r="F51" s="797"/>
      <c r="G51" s="797"/>
      <c r="H51" s="770"/>
      <c r="I51" s="770"/>
      <c r="J51" s="770"/>
      <c r="K51" s="770"/>
      <c r="L51" s="770"/>
      <c r="M51" s="834">
        <f>H40</f>
        <v>0.2036396694938761</v>
      </c>
      <c r="N51" s="834">
        <f>H40</f>
        <v>0.2036396694938761</v>
      </c>
      <c r="O51" s="834">
        <f>H40</f>
        <v>0.2036396694938761</v>
      </c>
      <c r="P51" s="834">
        <f>H40</f>
        <v>0.2036396694938761</v>
      </c>
      <c r="Q51" s="834">
        <f>I40</f>
        <v>0.1940132326075148</v>
      </c>
      <c r="R51" s="834">
        <f>I40</f>
        <v>0.1940132326075148</v>
      </c>
      <c r="S51" s="834">
        <f>I40</f>
        <v>0.1940132326075148</v>
      </c>
      <c r="T51" s="834">
        <f>I40</f>
        <v>0.1940132326075148</v>
      </c>
      <c r="U51" s="834">
        <f>J40</f>
        <v>-0.17311508294565825</v>
      </c>
      <c r="V51" s="834">
        <f>J40</f>
        <v>-0.17311508294565825</v>
      </c>
      <c r="W51" s="834">
        <f>J40</f>
        <v>-0.17311508294565825</v>
      </c>
      <c r="X51" s="834">
        <f>J40</f>
        <v>-0.17311508294565825</v>
      </c>
      <c r="Y51" s="834">
        <f>K40</f>
        <v>0.16967410007254818</v>
      </c>
      <c r="Z51" s="834">
        <f>K40</f>
        <v>0.16967410007254818</v>
      </c>
      <c r="AA51" s="834">
        <f>K40</f>
        <v>0.16967410007254818</v>
      </c>
      <c r="AB51" s="834">
        <f t="shared" ref="AB51:AC55" si="21">K40</f>
        <v>0.16967410007254818</v>
      </c>
      <c r="AC51" s="834">
        <f>L40</f>
        <v>6.8124664322955608E-2</v>
      </c>
      <c r="AD51" s="834">
        <f>L40</f>
        <v>6.8124664322955608E-2</v>
      </c>
      <c r="AE51" s="834">
        <f>L40</f>
        <v>6.8124664322955608E-2</v>
      </c>
      <c r="AF51" s="834">
        <f t="shared" ref="AF51:AG55" si="22">L40</f>
        <v>6.8124664322955608E-2</v>
      </c>
      <c r="AG51" s="834">
        <f t="shared" si="22"/>
        <v>2.3569254849417742E-2</v>
      </c>
      <c r="AH51" s="834">
        <f>M40</f>
        <v>2.3569254849417742E-2</v>
      </c>
      <c r="AI51" s="834">
        <f>M40</f>
        <v>2.3569254849417742E-2</v>
      </c>
      <c r="AJ51" s="834">
        <f>M40</f>
        <v>2.3569254849417742E-2</v>
      </c>
    </row>
    <row r="52" spans="4:41" ht="14.9" customHeight="1" x14ac:dyDescent="0.35">
      <c r="D52" s="812" t="s">
        <v>909</v>
      </c>
      <c r="E52" s="786"/>
      <c r="F52" s="797"/>
      <c r="G52" s="797"/>
      <c r="H52" s="770"/>
      <c r="I52" s="770"/>
      <c r="J52" s="770"/>
      <c r="K52" s="770"/>
      <c r="L52" s="770"/>
      <c r="Y52" s="834">
        <f>K41</f>
        <v>5.5E-2</v>
      </c>
      <c r="Z52" s="834">
        <f>K41</f>
        <v>5.5E-2</v>
      </c>
      <c r="AA52" s="834">
        <f>K41</f>
        <v>5.5E-2</v>
      </c>
      <c r="AB52" s="834">
        <f t="shared" si="21"/>
        <v>5.5E-2</v>
      </c>
      <c r="AC52" s="834">
        <f>L41</f>
        <v>0</v>
      </c>
      <c r="AD52" s="834">
        <f>L41</f>
        <v>0</v>
      </c>
      <c r="AE52" s="834">
        <f>L41</f>
        <v>0</v>
      </c>
      <c r="AF52" s="834">
        <f t="shared" si="22"/>
        <v>0</v>
      </c>
      <c r="AG52" s="834">
        <f t="shared" si="22"/>
        <v>0</v>
      </c>
      <c r="AH52" s="834">
        <f>M41</f>
        <v>0</v>
      </c>
      <c r="AI52" s="834">
        <f>M41</f>
        <v>0</v>
      </c>
      <c r="AJ52" s="834">
        <f>M41</f>
        <v>0</v>
      </c>
    </row>
    <row r="53" spans="4:41" ht="14.9" customHeight="1" x14ac:dyDescent="0.35">
      <c r="D53" s="812" t="s">
        <v>910</v>
      </c>
      <c r="E53" s="786"/>
      <c r="F53" s="797"/>
      <c r="G53" s="797"/>
      <c r="H53" s="770"/>
      <c r="I53" s="770"/>
      <c r="J53" s="770"/>
      <c r="K53" s="770"/>
      <c r="L53" s="770"/>
      <c r="M53" s="834">
        <f>H42</f>
        <v>2.9809410154261862E-2</v>
      </c>
      <c r="N53" s="834">
        <f>H42</f>
        <v>2.9809410154261862E-2</v>
      </c>
      <c r="O53" s="96">
        <f>H42</f>
        <v>2.9809410154261862E-2</v>
      </c>
      <c r="P53" s="834">
        <f t="shared" ref="P53:Q55" si="23">H42</f>
        <v>2.9809410154261862E-2</v>
      </c>
      <c r="Q53" s="834">
        <f t="shared" si="23"/>
        <v>8.413689579228012E-2</v>
      </c>
      <c r="R53" s="834">
        <f>I42</f>
        <v>8.413689579228012E-2</v>
      </c>
      <c r="S53" s="834">
        <f>I42</f>
        <v>8.413689579228012E-2</v>
      </c>
      <c r="T53" s="834">
        <f t="shared" ref="T53:U55" si="24">I42</f>
        <v>8.413689579228012E-2</v>
      </c>
      <c r="U53" s="96">
        <f t="shared" si="24"/>
        <v>8.8255952372927826E-2</v>
      </c>
      <c r="V53" s="96">
        <f>J42</f>
        <v>8.8255952372927826E-2</v>
      </c>
      <c r="W53" s="96">
        <f>J42</f>
        <v>8.8255952372927826E-2</v>
      </c>
      <c r="X53" s="96">
        <f>J42</f>
        <v>8.8255952372927826E-2</v>
      </c>
      <c r="Y53" s="834">
        <f>K42</f>
        <v>5.851506637529913E-2</v>
      </c>
      <c r="Z53" s="834">
        <f>K42</f>
        <v>5.851506637529913E-2</v>
      </c>
      <c r="AA53" s="834">
        <f>K42</f>
        <v>5.851506637529913E-2</v>
      </c>
      <c r="AB53" s="834">
        <f t="shared" si="21"/>
        <v>5.851506637529913E-2</v>
      </c>
      <c r="AC53" s="834">
        <f t="shared" si="21"/>
        <v>2.9080252743536095E-2</v>
      </c>
      <c r="AD53" s="834">
        <f>L42</f>
        <v>2.9080252743536095E-2</v>
      </c>
      <c r="AE53" s="834">
        <f>L42</f>
        <v>2.9080252743536095E-2</v>
      </c>
      <c r="AF53" s="834">
        <f t="shared" si="22"/>
        <v>2.9080252743536095E-2</v>
      </c>
      <c r="AG53" s="834">
        <f>M42</f>
        <v>4.6418730119377694E-2</v>
      </c>
      <c r="AH53" s="834">
        <f>M42</f>
        <v>4.6418730119377694E-2</v>
      </c>
      <c r="AI53" s="834">
        <f>M42</f>
        <v>4.6418730119377694E-2</v>
      </c>
      <c r="AJ53" s="834">
        <f>M42</f>
        <v>4.6418730119377694E-2</v>
      </c>
    </row>
    <row r="54" spans="4:41" ht="14.9" customHeight="1" x14ac:dyDescent="0.35">
      <c r="D54" s="773" t="s">
        <v>911</v>
      </c>
      <c r="E54" s="786"/>
      <c r="F54" s="797"/>
      <c r="G54" s="797"/>
      <c r="H54" s="770"/>
      <c r="I54" s="770"/>
      <c r="J54" s="770"/>
      <c r="K54" s="770"/>
      <c r="L54" s="770"/>
      <c r="M54" s="834">
        <f>H43</f>
        <v>6.7955112219451497E-2</v>
      </c>
      <c r="N54" s="834">
        <f>H43</f>
        <v>6.7955112219451497E-2</v>
      </c>
      <c r="O54" s="834">
        <f>H43</f>
        <v>6.7955112219451497E-2</v>
      </c>
      <c r="P54" s="834">
        <f t="shared" si="23"/>
        <v>6.7955112219451497E-2</v>
      </c>
      <c r="Q54" s="834">
        <f t="shared" si="23"/>
        <v>0.17534734384121431</v>
      </c>
      <c r="R54" s="834">
        <f>I43</f>
        <v>0.17534734384121431</v>
      </c>
      <c r="S54" s="834">
        <f>I43</f>
        <v>0.17534734384121431</v>
      </c>
      <c r="T54" s="834">
        <f t="shared" si="24"/>
        <v>0.17534734384121431</v>
      </c>
      <c r="U54" s="834">
        <f t="shared" si="24"/>
        <v>-0.16946808510638278</v>
      </c>
      <c r="V54" s="834">
        <f>J43</f>
        <v>-0.16946808510638278</v>
      </c>
      <c r="W54" s="834">
        <f>J43</f>
        <v>-0.16946808510638278</v>
      </c>
      <c r="X54" s="834">
        <f>J43</f>
        <v>-0.16946808510638278</v>
      </c>
      <c r="Y54" s="834">
        <f>K43</f>
        <v>-0.3303061355194058</v>
      </c>
      <c r="Z54" s="834">
        <f>K43</f>
        <v>-0.3303061355194058</v>
      </c>
      <c r="AA54" s="834">
        <f>K43</f>
        <v>-0.3303061355194058</v>
      </c>
      <c r="AB54" s="834">
        <f t="shared" si="21"/>
        <v>-0.3303061355194058</v>
      </c>
      <c r="AC54" s="834">
        <f t="shared" si="21"/>
        <v>-6.677122582866335E-2</v>
      </c>
      <c r="AD54" s="834">
        <f>L43</f>
        <v>-6.677122582866335E-2</v>
      </c>
      <c r="AE54" s="834">
        <f>L43</f>
        <v>-6.677122582866335E-2</v>
      </c>
      <c r="AF54" s="834">
        <f t="shared" si="22"/>
        <v>-6.677122582866335E-2</v>
      </c>
      <c r="AG54" s="834">
        <f t="shared" si="22"/>
        <v>7.3300950975569767E-2</v>
      </c>
      <c r="AH54" s="834">
        <f>M43</f>
        <v>7.3300950975569767E-2</v>
      </c>
      <c r="AI54" s="834">
        <f>M43</f>
        <v>7.3300950975569767E-2</v>
      </c>
      <c r="AJ54" s="834">
        <f>M43</f>
        <v>7.3300950975569767E-2</v>
      </c>
    </row>
    <row r="55" spans="4:41" ht="14.9" customHeight="1" x14ac:dyDescent="0.35">
      <c r="D55" s="787"/>
      <c r="E55" s="786"/>
      <c r="F55" s="797"/>
      <c r="G55" s="797"/>
      <c r="H55" s="770"/>
      <c r="I55" s="770"/>
      <c r="J55" s="770"/>
      <c r="K55" s="770"/>
      <c r="L55" s="770"/>
      <c r="M55" s="834">
        <f>H44</f>
        <v>0.39462341197822148</v>
      </c>
      <c r="N55" s="834">
        <f>H44</f>
        <v>0.39462341197822148</v>
      </c>
      <c r="O55" s="834">
        <f>H44</f>
        <v>0.39462341197822148</v>
      </c>
      <c r="P55" s="834">
        <f t="shared" si="23"/>
        <v>0.39462341197822148</v>
      </c>
      <c r="Q55" s="834">
        <f t="shared" si="23"/>
        <v>0.16320577470516473</v>
      </c>
      <c r="R55" s="834">
        <f>I44</f>
        <v>0.16320577470516473</v>
      </c>
      <c r="S55" s="834">
        <f>I44</f>
        <v>0.16320577470516473</v>
      </c>
      <c r="T55" s="834">
        <f t="shared" si="24"/>
        <v>0.16320577470516473</v>
      </c>
      <c r="U55" s="834">
        <f t="shared" si="24"/>
        <v>-1.2434479495936457E-2</v>
      </c>
      <c r="V55" s="834">
        <f>J44</f>
        <v>-1.2434479495936457E-2</v>
      </c>
      <c r="W55" s="834">
        <f>J44</f>
        <v>-1.2434479495936457E-2</v>
      </c>
      <c r="X55" s="834">
        <f>J44</f>
        <v>-1.2434479495936457E-2</v>
      </c>
      <c r="Y55" s="834">
        <f>K44</f>
        <v>0.11283890710799263</v>
      </c>
      <c r="Z55" s="834">
        <f>K44</f>
        <v>0.11283890710799263</v>
      </c>
      <c r="AA55" s="834">
        <f>K44</f>
        <v>0.11283890710799263</v>
      </c>
      <c r="AB55" s="834">
        <f t="shared" si="21"/>
        <v>0.11283890710799263</v>
      </c>
      <c r="AC55" s="834">
        <f t="shared" si="21"/>
        <v>0.13832537221604688</v>
      </c>
      <c r="AD55" s="834">
        <f>L44</f>
        <v>0.13832537221604688</v>
      </c>
      <c r="AE55" s="834">
        <f>L44</f>
        <v>0.13832537221604688</v>
      </c>
      <c r="AF55" s="834">
        <f t="shared" si="22"/>
        <v>0.13832537221604688</v>
      </c>
      <c r="AG55" s="834">
        <f t="shared" si="22"/>
        <v>-2.4487369219047511E-2</v>
      </c>
      <c r="AH55" s="834">
        <f>O44</f>
        <v>0</v>
      </c>
      <c r="AI55" s="834" t="e">
        <f>#REF!</f>
        <v>#REF!</v>
      </c>
      <c r="AJ55" s="834">
        <f>P44</f>
        <v>0</v>
      </c>
    </row>
    <row r="56" spans="4:41" ht="14.9" customHeight="1" x14ac:dyDescent="0.35">
      <c r="D56" s="787"/>
      <c r="E56" s="786"/>
      <c r="F56" s="797"/>
      <c r="G56" s="797"/>
      <c r="H56" s="770"/>
      <c r="I56" s="770"/>
      <c r="J56" s="871"/>
      <c r="K56" s="770"/>
      <c r="L56" s="770"/>
    </row>
    <row r="57" spans="4:41" ht="14.9" customHeight="1" x14ac:dyDescent="0.35">
      <c r="D57" s="787"/>
      <c r="E57" s="786"/>
      <c r="F57" s="797"/>
      <c r="G57" s="797"/>
      <c r="H57" s="770"/>
      <c r="I57" s="770"/>
      <c r="J57" s="770"/>
      <c r="K57" s="770"/>
      <c r="L57" s="770"/>
    </row>
    <row r="58" spans="4:41" ht="41.9" customHeight="1" x14ac:dyDescent="0.35">
      <c r="F58" s="249"/>
      <c r="G58" s="249"/>
      <c r="H58" s="744"/>
      <c r="I58" s="744"/>
      <c r="J58" s="744"/>
      <c r="K58" s="744"/>
      <c r="L58" s="744"/>
      <c r="M58" s="249" t="s">
        <v>1912</v>
      </c>
      <c r="N58" s="284"/>
      <c r="AF58" s="744"/>
      <c r="AG58" s="744"/>
      <c r="AH58" s="744"/>
      <c r="AI58" s="744"/>
      <c r="AJ58" s="744"/>
      <c r="AK58" s="744"/>
      <c r="AL58" s="744"/>
      <c r="AN58" s="744"/>
      <c r="AO58" s="744"/>
    </row>
    <row r="59" spans="4:41" ht="30.75" customHeight="1" x14ac:dyDescent="0.35">
      <c r="D59" s="752" t="s">
        <v>1966</v>
      </c>
      <c r="E59" s="666">
        <v>2018</v>
      </c>
      <c r="F59" s="754">
        <v>2019</v>
      </c>
      <c r="G59" s="754">
        <v>2020</v>
      </c>
      <c r="H59" s="754">
        <v>2021</v>
      </c>
      <c r="I59" s="754">
        <v>2022</v>
      </c>
      <c r="J59" s="825">
        <v>2023</v>
      </c>
      <c r="K59" s="828">
        <v>2024</v>
      </c>
      <c r="L59" s="844">
        <v>2025</v>
      </c>
      <c r="M59" s="822">
        <v>2026</v>
      </c>
      <c r="N59" s="828">
        <v>2027</v>
      </c>
      <c r="O59" s="844">
        <v>2028</v>
      </c>
      <c r="P59" s="822">
        <v>2029</v>
      </c>
      <c r="Q59" s="828">
        <v>2030</v>
      </c>
      <c r="R59" s="844">
        <v>2031</v>
      </c>
      <c r="S59" s="822">
        <v>2032</v>
      </c>
      <c r="T59" s="844">
        <v>2033</v>
      </c>
      <c r="U59" s="822">
        <v>2034</v>
      </c>
      <c r="V59" s="828">
        <v>2035</v>
      </c>
    </row>
    <row r="60" spans="4:41" ht="30.75" customHeight="1" x14ac:dyDescent="0.35">
      <c r="D60" s="738" t="s">
        <v>2002</v>
      </c>
      <c r="E60" s="755">
        <v>1683.5</v>
      </c>
      <c r="F60" s="755">
        <v>1717.9</v>
      </c>
      <c r="G60" s="755">
        <v>1609</v>
      </c>
      <c r="H60" s="378">
        <v>2044.377</v>
      </c>
      <c r="I60" s="478">
        <v>2632.145</v>
      </c>
      <c r="J60" s="478">
        <v>2176.4810000000002</v>
      </c>
      <c r="K60" s="478">
        <v>2426.067</v>
      </c>
      <c r="L60" s="823">
        <f>L61+L62</f>
        <v>2591.3420000000001</v>
      </c>
      <c r="M60" s="823">
        <f>M61+M62</f>
        <v>2652.4180000000001</v>
      </c>
      <c r="N60" s="823">
        <f>N61+N62</f>
        <v>2804.1840000000002</v>
      </c>
      <c r="O60" s="823">
        <f t="shared" ref="O60:Q60" si="25">O61+O62</f>
        <v>3355.3890000000001</v>
      </c>
      <c r="P60" s="823">
        <f t="shared" si="25"/>
        <v>3454.9960000000001</v>
      </c>
      <c r="Q60" s="823">
        <f t="shared" si="25"/>
        <v>3583.7379999999998</v>
      </c>
      <c r="R60" s="823">
        <f t="shared" ref="R60:U60" si="26">R61-R62</f>
        <v>3720.614</v>
      </c>
      <c r="S60" s="823">
        <f t="shared" si="26"/>
        <v>3869.8490000000002</v>
      </c>
      <c r="T60" s="823">
        <f t="shared" si="26"/>
        <v>4036.6990000000001</v>
      </c>
      <c r="U60" s="823">
        <f t="shared" si="26"/>
        <v>4220.3469999999998</v>
      </c>
      <c r="V60" s="441">
        <v>4412.8320000000003</v>
      </c>
    </row>
    <row r="61" spans="4:41" ht="30.75" customHeight="1" x14ac:dyDescent="0.35">
      <c r="D61" s="780" t="s">
        <v>2001</v>
      </c>
      <c r="E61" s="841">
        <v>1683.5</v>
      </c>
      <c r="F61" s="841">
        <v>1717.9</v>
      </c>
      <c r="G61" s="841">
        <v>1609</v>
      </c>
      <c r="H61" s="441">
        <v>2044.377</v>
      </c>
      <c r="I61" s="246">
        <v>2632.145</v>
      </c>
      <c r="J61" s="246">
        <v>2176.4810000000002</v>
      </c>
      <c r="K61" s="246">
        <v>2426.067</v>
      </c>
      <c r="L61" s="246">
        <v>2621.3420000000001</v>
      </c>
      <c r="M61" s="441">
        <v>2968.42</v>
      </c>
      <c r="N61" s="841">
        <v>3252.893</v>
      </c>
      <c r="O61" s="441">
        <v>3355.3890000000001</v>
      </c>
      <c r="P61" s="441">
        <v>3454.9960000000001</v>
      </c>
      <c r="Q61" s="441">
        <v>3583.7379999999998</v>
      </c>
      <c r="R61" s="441">
        <v>3720.614</v>
      </c>
      <c r="S61" s="441">
        <v>3869.8490000000002</v>
      </c>
      <c r="T61" s="441">
        <v>4036.6990000000001</v>
      </c>
      <c r="U61" s="441">
        <v>4220.3469999999998</v>
      </c>
      <c r="V61" s="441">
        <v>4412.8320000000003</v>
      </c>
    </row>
    <row r="62" spans="4:41" ht="30.75" customHeight="1" x14ac:dyDescent="0.35">
      <c r="D62" s="737" t="s">
        <v>2000</v>
      </c>
      <c r="E62" s="841"/>
      <c r="F62" s="841"/>
      <c r="G62" s="841"/>
      <c r="H62" s="441"/>
      <c r="I62" s="246"/>
      <c r="J62" s="246"/>
      <c r="K62" s="246"/>
      <c r="L62" s="246">
        <v>-30</v>
      </c>
      <c r="M62" s="441">
        <v>-316.00200000000001</v>
      </c>
      <c r="N62" s="841">
        <v>-448.709</v>
      </c>
      <c r="O62" s="441">
        <v>0</v>
      </c>
      <c r="P62" s="441">
        <v>0</v>
      </c>
      <c r="Q62" s="441">
        <v>0</v>
      </c>
      <c r="R62" s="441"/>
      <c r="S62" s="441"/>
      <c r="T62" s="441"/>
      <c r="U62" s="441"/>
      <c r="V62" s="441"/>
    </row>
    <row r="63" spans="4:41" ht="30.75" customHeight="1" x14ac:dyDescent="0.35">
      <c r="D63" s="780" t="s">
        <v>1975</v>
      </c>
      <c r="E63" s="841"/>
      <c r="F63" s="841"/>
      <c r="G63" s="841"/>
      <c r="H63" s="635">
        <f>((H60/G60)-1)*100</f>
        <v>27.058856432566802</v>
      </c>
      <c r="I63" s="635">
        <f t="shared" ref="I63:U63" si="27">((I60/H60)-1)*100</f>
        <v>28.750470192141677</v>
      </c>
      <c r="J63" s="635">
        <f t="shared" si="27"/>
        <v>-17.311508294565826</v>
      </c>
      <c r="K63" s="635">
        <f t="shared" si="27"/>
        <v>11.46741000725482</v>
      </c>
      <c r="L63" s="635">
        <f t="shared" si="27"/>
        <v>6.8124664322955608</v>
      </c>
      <c r="M63" s="635">
        <f t="shared" si="27"/>
        <v>2.3569254849417742</v>
      </c>
      <c r="N63" s="635">
        <f t="shared" si="27"/>
        <v>5.7217979971482702</v>
      </c>
      <c r="O63" s="635">
        <f t="shared" si="27"/>
        <v>19.656520399517284</v>
      </c>
      <c r="P63" s="635">
        <f t="shared" si="27"/>
        <v>2.9685678769287183</v>
      </c>
      <c r="Q63" s="635">
        <f t="shared" si="27"/>
        <v>3.726256123017202</v>
      </c>
      <c r="R63" s="635">
        <f t="shared" si="27"/>
        <v>3.8193640271694029</v>
      </c>
      <c r="S63" s="635">
        <f t="shared" si="27"/>
        <v>4.0110315125406748</v>
      </c>
      <c r="T63" s="635">
        <f t="shared" si="27"/>
        <v>4.3115377370021468</v>
      </c>
      <c r="U63" s="635">
        <f t="shared" si="27"/>
        <v>4.5494598433026612</v>
      </c>
      <c r="V63" s="441"/>
    </row>
    <row r="64" spans="4:41" ht="16.5" customHeight="1" x14ac:dyDescent="0.35">
      <c r="D64" s="820" t="s">
        <v>490</v>
      </c>
      <c r="E64" s="841">
        <v>1170.7</v>
      </c>
      <c r="F64" s="841">
        <v>1243.4000000000001</v>
      </c>
      <c r="G64" s="841">
        <v>1310</v>
      </c>
      <c r="H64" s="441">
        <v>1314.088</v>
      </c>
      <c r="I64" s="246">
        <v>1483.5260000000001</v>
      </c>
      <c r="J64" s="246">
        <v>1614.4559999999999</v>
      </c>
      <c r="K64" s="246">
        <v>1708.9259999999999</v>
      </c>
      <c r="L64" s="246">
        <v>1758.6220000000001</v>
      </c>
      <c r="M64" s="826">
        <v>1840.2550000000001</v>
      </c>
      <c r="N64" s="246">
        <v>1915.35</v>
      </c>
      <c r="O64" s="246">
        <v>1989.9770000000001</v>
      </c>
      <c r="P64" s="246">
        <v>2071.8760000000002</v>
      </c>
      <c r="Q64" s="246">
        <v>2155.48</v>
      </c>
      <c r="R64" s="246">
        <v>2241.7910000000002</v>
      </c>
      <c r="S64" s="246">
        <v>2329.39</v>
      </c>
      <c r="T64" s="246">
        <v>2418.5300000000002</v>
      </c>
      <c r="U64" s="246">
        <v>2510.3110000000001</v>
      </c>
      <c r="V64" s="246">
        <v>2605.1819999999998</v>
      </c>
    </row>
    <row r="65" spans="4:26" x14ac:dyDescent="0.35">
      <c r="D65" s="571" t="s">
        <v>491</v>
      </c>
      <c r="E65" s="441">
        <f>E66+E67</f>
        <v>136.30000000000001</v>
      </c>
      <c r="F65" s="441">
        <f t="shared" ref="F65:K65" si="28">F66+F67</f>
        <v>170.6</v>
      </c>
      <c r="G65" s="441">
        <f t="shared" si="28"/>
        <v>156</v>
      </c>
      <c r="H65" s="441">
        <f t="shared" si="28"/>
        <v>155.25900000000001</v>
      </c>
      <c r="I65" s="441">
        <f t="shared" si="28"/>
        <v>188</v>
      </c>
      <c r="J65" s="441">
        <f t="shared" si="28"/>
        <v>156.14000000000001</v>
      </c>
      <c r="K65" s="441">
        <f t="shared" si="28"/>
        <v>104.566</v>
      </c>
      <c r="L65" s="441">
        <f>L66+L67</f>
        <v>97.583999999999989</v>
      </c>
      <c r="M65" s="839">
        <f>M66+M67</f>
        <v>104.73699999999999</v>
      </c>
      <c r="N65" s="839">
        <f t="shared" ref="N65:V65" si="29">N66+N67</f>
        <v>105.59699999999999</v>
      </c>
      <c r="O65" s="839">
        <f t="shared" si="29"/>
        <v>105.84200000000001</v>
      </c>
      <c r="P65" s="839">
        <f t="shared" si="29"/>
        <v>109.229</v>
      </c>
      <c r="Q65" s="839">
        <f t="shared" si="29"/>
        <v>157.536</v>
      </c>
      <c r="R65" s="839">
        <f t="shared" si="29"/>
        <v>206.88</v>
      </c>
      <c r="S65" s="839">
        <f t="shared" si="29"/>
        <v>222.535</v>
      </c>
      <c r="T65" s="839">
        <f t="shared" si="29"/>
        <v>231.29900000000001</v>
      </c>
      <c r="U65" s="839">
        <f t="shared" si="29"/>
        <v>240.52500000000003</v>
      </c>
      <c r="V65" s="839">
        <f t="shared" si="29"/>
        <v>252.53300000000002</v>
      </c>
      <c r="W65" s="815"/>
    </row>
    <row r="66" spans="4:26" x14ac:dyDescent="0.35">
      <c r="D66" s="683" t="s">
        <v>1908</v>
      </c>
      <c r="E66" s="841">
        <v>95</v>
      </c>
      <c r="F66" s="841">
        <v>99.8</v>
      </c>
      <c r="G66" s="841">
        <v>87</v>
      </c>
      <c r="H66" s="441">
        <v>75.274000000000001</v>
      </c>
      <c r="I66" s="840">
        <v>88</v>
      </c>
      <c r="J66" s="824">
        <v>75.802000000000007</v>
      </c>
      <c r="K66" s="441">
        <v>101.435</v>
      </c>
      <c r="L66" s="441">
        <v>91.840999999999994</v>
      </c>
      <c r="M66" s="839">
        <v>97.257999999999996</v>
      </c>
      <c r="N66" s="441">
        <v>97.07</v>
      </c>
      <c r="O66" s="441">
        <v>95.424000000000007</v>
      </c>
      <c r="P66" s="441">
        <v>96.096000000000004</v>
      </c>
      <c r="Q66" s="441">
        <v>96.950999999999993</v>
      </c>
      <c r="R66" s="441">
        <v>95.209000000000003</v>
      </c>
      <c r="S66" s="441">
        <v>95.295000000000002</v>
      </c>
      <c r="T66" s="441">
        <v>95.778999999999996</v>
      </c>
      <c r="U66" s="441">
        <v>95.177000000000007</v>
      </c>
      <c r="V66" s="441">
        <v>97.59</v>
      </c>
      <c r="W66" s="441">
        <v>482.79899999999998</v>
      </c>
      <c r="X66" s="441">
        <v>961.84900000000005</v>
      </c>
    </row>
    <row r="67" spans="4:26" ht="16.5" customHeight="1" x14ac:dyDescent="0.35">
      <c r="D67" s="535" t="s">
        <v>1907</v>
      </c>
      <c r="E67" s="841">
        <v>41.3</v>
      </c>
      <c r="F67" s="841">
        <v>70.8</v>
      </c>
      <c r="G67" s="841">
        <v>69</v>
      </c>
      <c r="H67" s="441">
        <v>79.984999999999999</v>
      </c>
      <c r="I67" s="840">
        <v>100</v>
      </c>
      <c r="J67" s="824">
        <v>80.338000000000008</v>
      </c>
      <c r="K67" s="441">
        <v>3.1309999999999998</v>
      </c>
      <c r="L67" s="441">
        <v>5.7430000000000003</v>
      </c>
      <c r="M67" s="839">
        <v>7.4790000000000001</v>
      </c>
      <c r="N67" s="441">
        <v>8.5269999999999992</v>
      </c>
      <c r="O67" s="441">
        <v>10.417999999999999</v>
      </c>
      <c r="P67" s="441">
        <v>13.132999999999999</v>
      </c>
      <c r="Q67" s="441">
        <v>60.585000000000001</v>
      </c>
      <c r="R67" s="441">
        <v>111.67100000000001</v>
      </c>
      <c r="S67" s="441">
        <v>127.24</v>
      </c>
      <c r="T67" s="441">
        <v>135.52000000000001</v>
      </c>
      <c r="U67" s="441">
        <v>145.34800000000001</v>
      </c>
      <c r="V67" s="441">
        <v>154.94300000000001</v>
      </c>
      <c r="W67" s="441">
        <v>100.142</v>
      </c>
      <c r="X67" s="441">
        <v>774.86400000000003</v>
      </c>
      <c r="Y67" s="798"/>
      <c r="Z67" s="814"/>
    </row>
    <row r="68" spans="4:26" ht="16.5" customHeight="1" x14ac:dyDescent="0.35">
      <c r="D68" s="739" t="s">
        <v>2008</v>
      </c>
      <c r="E68" s="756">
        <v>204.7</v>
      </c>
      <c r="F68" s="756">
        <v>230.2</v>
      </c>
      <c r="G68" s="756">
        <v>212</v>
      </c>
      <c r="H68" s="783">
        <v>371.83100000000002</v>
      </c>
      <c r="I68" s="501">
        <v>424.86700000000002</v>
      </c>
      <c r="J68" s="501">
        <v>419.584</v>
      </c>
      <c r="K68" s="501">
        <v>529.86699999999996</v>
      </c>
      <c r="L68" s="501">
        <f>L69+L70</f>
        <v>523.68100000000004</v>
      </c>
      <c r="M68" s="501">
        <f t="shared" ref="M68:Q68" si="30">M69+M70</f>
        <v>495.14699999999999</v>
      </c>
      <c r="N68" s="501">
        <f t="shared" si="30"/>
        <v>468.97699999999998</v>
      </c>
      <c r="O68" s="501">
        <f t="shared" si="30"/>
        <v>462.33800000000002</v>
      </c>
      <c r="P68" s="501">
        <f t="shared" si="30"/>
        <v>452.81200000000001</v>
      </c>
      <c r="Q68" s="501">
        <f t="shared" si="30"/>
        <v>450.154</v>
      </c>
      <c r="R68" s="837">
        <v>455.77699999999999</v>
      </c>
      <c r="S68" s="837">
        <v>467.89699999999999</v>
      </c>
      <c r="T68" s="837">
        <v>493.13400000000001</v>
      </c>
      <c r="U68" s="837">
        <v>503.37799999999999</v>
      </c>
      <c r="V68" s="837">
        <v>517.11500000000001</v>
      </c>
      <c r="W68" s="813"/>
      <c r="X68" s="798"/>
      <c r="Y68" s="798"/>
      <c r="Z68" s="814"/>
    </row>
    <row r="69" spans="4:26" ht="16.5" customHeight="1" x14ac:dyDescent="0.35">
      <c r="D69" s="605" t="s">
        <v>106</v>
      </c>
      <c r="E69" s="841">
        <v>204.7</v>
      </c>
      <c r="F69" s="841">
        <v>230.2</v>
      </c>
      <c r="G69" s="841">
        <v>212</v>
      </c>
      <c r="H69" s="441">
        <v>371.83100000000002</v>
      </c>
      <c r="I69" s="246">
        <v>424.86700000000002</v>
      </c>
      <c r="J69" s="246">
        <v>419.584</v>
      </c>
      <c r="K69" s="246">
        <v>529.86699999999996</v>
      </c>
      <c r="L69" s="246">
        <v>523.68100000000004</v>
      </c>
      <c r="M69" s="837">
        <v>495.14699999999999</v>
      </c>
      <c r="N69" s="837">
        <v>468.97699999999998</v>
      </c>
      <c r="O69" s="827">
        <v>462.33800000000002</v>
      </c>
      <c r="P69" s="837">
        <v>452.81200000000001</v>
      </c>
      <c r="Q69" s="837">
        <v>450.154</v>
      </c>
      <c r="R69" s="837">
        <v>455.77699999999999</v>
      </c>
      <c r="S69" s="837">
        <v>467.89699999999999</v>
      </c>
      <c r="T69" s="837">
        <v>493.13400000000001</v>
      </c>
      <c r="U69" s="837">
        <v>503.37799999999999</v>
      </c>
      <c r="V69" s="837">
        <v>517.11500000000001</v>
      </c>
      <c r="W69" s="813"/>
      <c r="X69" s="798"/>
      <c r="Y69" s="798"/>
      <c r="Z69" s="814"/>
    </row>
    <row r="70" spans="4:26" ht="16.5" customHeight="1" x14ac:dyDescent="0.35">
      <c r="D70" s="740" t="s">
        <v>2007</v>
      </c>
      <c r="E70" s="841"/>
      <c r="F70" s="841"/>
      <c r="G70" s="841"/>
      <c r="H70" s="441"/>
      <c r="I70" s="246"/>
      <c r="J70" s="246"/>
      <c r="K70" s="246"/>
      <c r="L70" s="246"/>
      <c r="M70" s="837">
        <v>0</v>
      </c>
      <c r="N70" s="837">
        <v>0</v>
      </c>
      <c r="O70" s="827">
        <v>0</v>
      </c>
      <c r="P70" s="837">
        <v>0</v>
      </c>
      <c r="Q70" s="837">
        <v>0</v>
      </c>
      <c r="R70" s="837"/>
      <c r="S70" s="837"/>
      <c r="T70" s="837"/>
      <c r="U70" s="837"/>
      <c r="V70" s="837"/>
      <c r="W70" s="813"/>
      <c r="X70" s="798"/>
      <c r="Y70" s="798"/>
      <c r="Z70" s="814"/>
    </row>
    <row r="71" spans="4:26" ht="16.5" customHeight="1" x14ac:dyDescent="0.35">
      <c r="K71" s="74"/>
      <c r="L71" s="74"/>
      <c r="M71" s="74"/>
    </row>
    <row r="72" spans="4:26" x14ac:dyDescent="0.35">
      <c r="D72" s="617" t="s">
        <v>492</v>
      </c>
      <c r="E72" s="666">
        <v>2018</v>
      </c>
      <c r="F72" s="720">
        <v>2019</v>
      </c>
      <c r="G72" s="720">
        <v>2020</v>
      </c>
      <c r="H72" s="743">
        <v>2021</v>
      </c>
      <c r="I72" s="720">
        <v>2022</v>
      </c>
      <c r="J72" s="743">
        <v>2023</v>
      </c>
      <c r="K72" s="818">
        <v>2024</v>
      </c>
      <c r="L72" s="818">
        <v>2025</v>
      </c>
      <c r="M72" s="822">
        <v>2026</v>
      </c>
      <c r="O72" s="529" t="s">
        <v>493</v>
      </c>
    </row>
    <row r="73" spans="4:26" ht="14.9" customHeight="1" x14ac:dyDescent="0.35">
      <c r="D73" s="790" t="s">
        <v>489</v>
      </c>
      <c r="E73" s="320">
        <v>1622</v>
      </c>
      <c r="F73" s="320">
        <v>1687</v>
      </c>
      <c r="G73" s="846">
        <f t="shared" ref="G73:M76" si="31">G36</f>
        <v>1712.5250000000001</v>
      </c>
      <c r="H73" s="846">
        <f t="shared" si="31"/>
        <v>2025.3000000000002</v>
      </c>
      <c r="I73" s="846">
        <f t="shared" si="31"/>
        <v>2519.5</v>
      </c>
      <c r="J73" s="837">
        <f t="shared" si="31"/>
        <v>2083.336548518414</v>
      </c>
      <c r="K73" s="837">
        <f t="shared" si="31"/>
        <v>2322.2412923680117</v>
      </c>
      <c r="L73" s="837">
        <f t="shared" si="31"/>
        <v>2480.4432008874892</v>
      </c>
      <c r="M73" s="859">
        <f t="shared" si="31"/>
        <v>2538.9053988287119</v>
      </c>
    </row>
    <row r="74" spans="4:26" x14ac:dyDescent="0.35">
      <c r="D74" s="812" t="s">
        <v>494</v>
      </c>
      <c r="E74" s="233">
        <v>1332</v>
      </c>
      <c r="F74" s="233">
        <v>1388</v>
      </c>
      <c r="G74" s="837">
        <f t="shared" si="31"/>
        <v>1424.5250000000001</v>
      </c>
      <c r="H74" s="837">
        <f t="shared" si="31"/>
        <v>1509.7249999999999</v>
      </c>
      <c r="I74" s="837">
        <f t="shared" si="31"/>
        <v>1656.375</v>
      </c>
      <c r="J74" s="837">
        <f t="shared" si="31"/>
        <v>1802.5599531117082</v>
      </c>
      <c r="K74" s="837">
        <f t="shared" si="31"/>
        <v>1908.0368684134958</v>
      </c>
      <c r="L74" s="837">
        <f t="shared" si="31"/>
        <v>1963.5230627909452</v>
      </c>
      <c r="M74" s="859">
        <f t="shared" si="31"/>
        <v>2054.6673099258119</v>
      </c>
      <c r="N74" s="796"/>
    </row>
    <row r="75" spans="4:26" x14ac:dyDescent="0.35">
      <c r="D75" s="812" t="s">
        <v>105</v>
      </c>
      <c r="E75" s="233">
        <v>150</v>
      </c>
      <c r="F75" s="233">
        <v>175</v>
      </c>
      <c r="G75" s="837">
        <f t="shared" si="31"/>
        <v>160.4</v>
      </c>
      <c r="H75" s="837">
        <f t="shared" si="31"/>
        <v>171.3</v>
      </c>
      <c r="I75" s="837">
        <f t="shared" si="31"/>
        <v>203.05</v>
      </c>
      <c r="J75" s="837">
        <f t="shared" si="31"/>
        <v>168.63950531914898</v>
      </c>
      <c r="K75" s="837">
        <f t="shared" si="31"/>
        <v>112.9368420212766</v>
      </c>
      <c r="L75" s="837">
        <f t="shared" si="31"/>
        <v>105.39591063829786</v>
      </c>
      <c r="M75" s="859">
        <f t="shared" si="31"/>
        <v>113.12153111702128</v>
      </c>
      <c r="N75" s="796"/>
    </row>
    <row r="76" spans="4:26" x14ac:dyDescent="0.35">
      <c r="D76" s="773" t="s">
        <v>257</v>
      </c>
      <c r="E76" s="568">
        <v>208</v>
      </c>
      <c r="F76" s="568">
        <v>219</v>
      </c>
      <c r="G76" s="847">
        <f t="shared" si="31"/>
        <v>220.4</v>
      </c>
      <c r="H76" s="847">
        <f t="shared" si="31"/>
        <v>307.375</v>
      </c>
      <c r="I76" s="847">
        <f t="shared" si="31"/>
        <v>389.2</v>
      </c>
      <c r="J76" s="847">
        <f t="shared" si="31"/>
        <v>384.36050058018151</v>
      </c>
      <c r="K76" s="847">
        <f t="shared" si="31"/>
        <v>485.38539448815737</v>
      </c>
      <c r="L76" s="847">
        <f t="shared" si="31"/>
        <v>479.71870067574088</v>
      </c>
      <c r="M76" s="870">
        <f t="shared" si="31"/>
        <v>453.58009071074002</v>
      </c>
      <c r="O76" s="1309" t="s">
        <v>891</v>
      </c>
      <c r="P76" s="1309" t="s">
        <v>891</v>
      </c>
      <c r="Q76" s="1309" t="s">
        <v>891</v>
      </c>
      <c r="R76" s="1309" t="s">
        <v>891</v>
      </c>
      <c r="S76" s="1309" t="s">
        <v>891</v>
      </c>
      <c r="T76" s="1309" t="s">
        <v>891</v>
      </c>
      <c r="U76" s="1309" t="s">
        <v>891</v>
      </c>
      <c r="V76" s="1310" t="s">
        <v>891</v>
      </c>
    </row>
    <row r="77" spans="4:26" ht="14.9" customHeight="1" x14ac:dyDescent="0.35">
      <c r="D77" s="269"/>
      <c r="E77" s="233"/>
      <c r="F77" s="233"/>
      <c r="G77" s="233"/>
      <c r="P77" s="1311">
        <v>2022</v>
      </c>
      <c r="Q77" s="1312">
        <v>2022</v>
      </c>
      <c r="R77" s="1312">
        <v>2022</v>
      </c>
      <c r="S77" s="1313">
        <v>2022</v>
      </c>
    </row>
    <row r="78" spans="4:26" ht="17.25" customHeight="1" x14ac:dyDescent="0.35">
      <c r="D78" s="234" t="s">
        <v>496</v>
      </c>
      <c r="E78" s="233"/>
      <c r="F78" s="233"/>
      <c r="G78" s="233"/>
      <c r="P78" s="141" t="s">
        <v>892</v>
      </c>
      <c r="Q78" s="141" t="s">
        <v>893</v>
      </c>
      <c r="R78" s="141" t="s">
        <v>894</v>
      </c>
      <c r="S78" s="141" t="s">
        <v>895</v>
      </c>
      <c r="T78" s="117" t="s">
        <v>907</v>
      </c>
    </row>
    <row r="79" spans="4:26" ht="30" customHeight="1" x14ac:dyDescent="0.35">
      <c r="D79" s="854" t="s">
        <v>497</v>
      </c>
      <c r="E79" s="720">
        <v>2018</v>
      </c>
      <c r="F79" s="720">
        <v>2019</v>
      </c>
      <c r="G79" s="720">
        <v>2020</v>
      </c>
      <c r="H79" s="743">
        <v>2021</v>
      </c>
      <c r="I79" s="720">
        <v>2022</v>
      </c>
      <c r="J79" s="720">
        <v>2023</v>
      </c>
      <c r="K79" s="845">
        <v>2024</v>
      </c>
      <c r="L79" s="845">
        <v>2025</v>
      </c>
      <c r="M79" s="822">
        <v>2026</v>
      </c>
      <c r="O79" s="31" t="s">
        <v>495</v>
      </c>
      <c r="P79" s="145">
        <v>2973</v>
      </c>
      <c r="Q79" s="145">
        <v>3062.8</v>
      </c>
      <c r="R79" s="145">
        <v>3085.2</v>
      </c>
      <c r="S79" s="753">
        <v>2106.1999999999998</v>
      </c>
      <c r="T79" s="145">
        <v>3123.2</v>
      </c>
    </row>
    <row r="80" spans="4:26" x14ac:dyDescent="0.35">
      <c r="D80" s="790" t="s">
        <v>489</v>
      </c>
      <c r="E80" s="855">
        <f t="shared" ref="E80:M80" si="32">E73/E60</f>
        <v>0.96346896346896349</v>
      </c>
      <c r="F80" s="855">
        <f t="shared" si="32"/>
        <v>0.98201292275452579</v>
      </c>
      <c r="G80" s="855">
        <f t="shared" si="32"/>
        <v>1.0643412057178372</v>
      </c>
      <c r="H80" s="855">
        <f t="shared" si="32"/>
        <v>0.99066855085925942</v>
      </c>
      <c r="I80" s="855">
        <f t="shared" si="32"/>
        <v>0.95720410539692913</v>
      </c>
      <c r="J80" s="855">
        <f t="shared" si="32"/>
        <v>0.95720410539692913</v>
      </c>
      <c r="K80" s="855">
        <f t="shared" si="32"/>
        <v>0.95720410539692913</v>
      </c>
      <c r="L80" s="855">
        <f t="shared" si="32"/>
        <v>0.95720410539692913</v>
      </c>
      <c r="M80" s="838">
        <f t="shared" si="32"/>
        <v>0.95720410539692902</v>
      </c>
      <c r="T80" s="238"/>
    </row>
    <row r="81" spans="4:22" x14ac:dyDescent="0.35">
      <c r="D81" s="812" t="s">
        <v>494</v>
      </c>
      <c r="E81" s="635">
        <f t="shared" ref="E81:M83" si="33">E74/E64</f>
        <v>1.1377808148970701</v>
      </c>
      <c r="F81" s="635">
        <f t="shared" si="33"/>
        <v>1.1162940324915553</v>
      </c>
      <c r="G81" s="635">
        <f t="shared" si="33"/>
        <v>1.0874236641221375</v>
      </c>
      <c r="H81" s="635">
        <f t="shared" si="33"/>
        <v>1.1488766353547097</v>
      </c>
      <c r="I81" s="635">
        <f t="shared" si="33"/>
        <v>1.1165122822249154</v>
      </c>
      <c r="J81" s="635">
        <f t="shared" si="33"/>
        <v>1.1165122822249156</v>
      </c>
      <c r="K81" s="635">
        <f t="shared" si="33"/>
        <v>1.1165122822249154</v>
      </c>
      <c r="L81" s="635">
        <f t="shared" si="33"/>
        <v>1.1165122822249154</v>
      </c>
      <c r="M81" s="636">
        <f t="shared" si="33"/>
        <v>1.1165122822249154</v>
      </c>
    </row>
    <row r="82" spans="4:22" x14ac:dyDescent="0.35">
      <c r="D82" s="812" t="s">
        <v>105</v>
      </c>
      <c r="E82" s="635">
        <f t="shared" si="33"/>
        <v>1.1005135730007336</v>
      </c>
      <c r="F82" s="635">
        <f t="shared" si="33"/>
        <v>1.0257913247362251</v>
      </c>
      <c r="G82" s="635">
        <f t="shared" si="33"/>
        <v>1.0282051282051283</v>
      </c>
      <c r="H82" s="635">
        <f t="shared" si="33"/>
        <v>1.1033176820667401</v>
      </c>
      <c r="I82" s="635">
        <f t="shared" si="33"/>
        <v>1.0800531914893619</v>
      </c>
      <c r="J82" s="635">
        <f t="shared" si="33"/>
        <v>1.0800531914893619</v>
      </c>
      <c r="K82" s="635">
        <f t="shared" si="33"/>
        <v>1.0800531914893619</v>
      </c>
      <c r="L82" s="635">
        <f t="shared" si="33"/>
        <v>1.0800531914893616</v>
      </c>
      <c r="M82" s="636">
        <f t="shared" si="33"/>
        <v>1.0800531914893619</v>
      </c>
    </row>
    <row r="83" spans="4:22" x14ac:dyDescent="0.35">
      <c r="D83" s="773" t="s">
        <v>257</v>
      </c>
      <c r="E83" s="775">
        <f t="shared" ref="E83:I83" si="34">E76/E68</f>
        <v>1.0161211529066927</v>
      </c>
      <c r="F83" s="775">
        <f t="shared" si="34"/>
        <v>0.95134665508253702</v>
      </c>
      <c r="G83" s="775">
        <f t="shared" si="34"/>
        <v>1.0396226415094341</v>
      </c>
      <c r="H83" s="775">
        <f t="shared" si="34"/>
        <v>0.82665243080862005</v>
      </c>
      <c r="I83" s="775">
        <f t="shared" si="34"/>
        <v>0.91605137607769016</v>
      </c>
      <c r="J83" s="775">
        <f t="shared" si="33"/>
        <v>5.070585216487447</v>
      </c>
      <c r="K83" s="775">
        <f t="shared" si="33"/>
        <v>4.7851865183433464</v>
      </c>
      <c r="L83" s="775">
        <f t="shared" si="33"/>
        <v>5.2233610334789571</v>
      </c>
      <c r="M83" s="821">
        <f t="shared" si="33"/>
        <v>4.6636789848726075</v>
      </c>
    </row>
    <row r="85" spans="4:22" x14ac:dyDescent="0.35">
      <c r="D85" s="269"/>
      <c r="E85" s="233"/>
      <c r="F85" s="233"/>
      <c r="G85" s="233"/>
    </row>
    <row r="86" spans="4:22" x14ac:dyDescent="0.35">
      <c r="D86" s="249"/>
    </row>
    <row r="87" spans="4:22" ht="30" customHeight="1" x14ac:dyDescent="0.35">
      <c r="D87" s="829" t="s">
        <v>1967</v>
      </c>
      <c r="E87" s="666">
        <v>2018</v>
      </c>
      <c r="F87" s="754">
        <v>2019</v>
      </c>
      <c r="G87" s="754">
        <v>2020</v>
      </c>
      <c r="H87" s="825">
        <v>2021</v>
      </c>
      <c r="I87" s="754">
        <v>2022</v>
      </c>
      <c r="J87" s="754">
        <v>2023</v>
      </c>
      <c r="K87" s="757">
        <v>2024</v>
      </c>
      <c r="L87" s="757">
        <v>2025</v>
      </c>
      <c r="M87" s="822">
        <v>2026</v>
      </c>
    </row>
    <row r="88" spans="4:22" x14ac:dyDescent="0.35">
      <c r="D88" s="578" t="s">
        <v>1910</v>
      </c>
      <c r="E88" s="378">
        <v>14016.099999999999</v>
      </c>
      <c r="F88" s="378">
        <v>14604.2</v>
      </c>
      <c r="G88" s="378">
        <v>14711.300000000001</v>
      </c>
      <c r="H88" s="800">
        <v>21015.3</v>
      </c>
      <c r="I88" s="378">
        <v>21762.3</v>
      </c>
      <c r="J88" s="378">
        <v>23112</v>
      </c>
      <c r="K88" s="378">
        <v>24369</v>
      </c>
      <c r="L88" s="378">
        <v>25562.2</v>
      </c>
      <c r="M88" s="823">
        <v>26815.3</v>
      </c>
      <c r="N88" s="441">
        <v>28003.5</v>
      </c>
      <c r="O88" s="441">
        <v>29281.8</v>
      </c>
      <c r="P88" s="441">
        <v>30603</v>
      </c>
      <c r="Q88" s="441">
        <v>31928</v>
      </c>
      <c r="R88" s="441">
        <v>33261.4</v>
      </c>
      <c r="S88" s="441">
        <v>34629.4</v>
      </c>
      <c r="T88" s="441">
        <v>36043</v>
      </c>
      <c r="U88" s="441">
        <v>37506.6</v>
      </c>
      <c r="V88" s="441">
        <v>39046.400000000001</v>
      </c>
    </row>
    <row r="89" spans="4:22" x14ac:dyDescent="0.35">
      <c r="D89" s="812" t="s">
        <v>499</v>
      </c>
      <c r="E89" s="233">
        <v>8804</v>
      </c>
      <c r="F89" s="233">
        <v>9209</v>
      </c>
      <c r="G89" s="441">
        <v>9300</v>
      </c>
      <c r="H89" s="853">
        <v>10074.1</v>
      </c>
      <c r="I89" s="441">
        <v>10981.9</v>
      </c>
      <c r="J89" s="441">
        <v>11567.7</v>
      </c>
      <c r="K89" s="441">
        <v>12251.7</v>
      </c>
      <c r="L89" s="441">
        <v>12861.2</v>
      </c>
      <c r="M89" s="839">
        <v>13479</v>
      </c>
      <c r="N89" s="441">
        <v>14051.2</v>
      </c>
      <c r="O89" s="441">
        <v>14645.1</v>
      </c>
      <c r="P89" s="441">
        <v>15252.3</v>
      </c>
      <c r="Q89" s="441">
        <v>15861.9</v>
      </c>
      <c r="R89" s="441">
        <v>16483.3</v>
      </c>
      <c r="S89" s="441">
        <v>17122.599999999999</v>
      </c>
      <c r="T89" s="441">
        <v>17774.400000000001</v>
      </c>
      <c r="U89" s="441">
        <v>18450.599999999999</v>
      </c>
      <c r="V89" s="441">
        <v>19151.3</v>
      </c>
    </row>
    <row r="90" spans="4:22" x14ac:dyDescent="0.35">
      <c r="D90" s="812" t="s">
        <v>500</v>
      </c>
      <c r="E90" s="233">
        <v>13844</v>
      </c>
      <c r="F90" s="233">
        <v>14403</v>
      </c>
      <c r="G90" s="441">
        <v>14201</v>
      </c>
      <c r="H90" s="853">
        <v>15545.1</v>
      </c>
      <c r="I90" s="441">
        <v>17367.8</v>
      </c>
      <c r="J90" s="441">
        <v>18557.3</v>
      </c>
      <c r="K90" s="441">
        <v>19551.5</v>
      </c>
      <c r="L90" s="441">
        <v>20519.400000000001</v>
      </c>
      <c r="M90" s="839">
        <v>21319.200000000001</v>
      </c>
      <c r="N90" s="441">
        <v>22072.799999999999</v>
      </c>
      <c r="O90" s="441">
        <v>22860.5</v>
      </c>
      <c r="P90" s="441">
        <v>23741.7</v>
      </c>
      <c r="Q90" s="441">
        <v>24698.799999999999</v>
      </c>
      <c r="R90" s="441">
        <v>25739.1</v>
      </c>
      <c r="S90" s="441">
        <v>26824.9</v>
      </c>
      <c r="T90" s="441">
        <v>27957.200000000001</v>
      </c>
      <c r="U90" s="441">
        <v>29140.3</v>
      </c>
      <c r="V90" s="441">
        <v>30362.400000000001</v>
      </c>
    </row>
    <row r="91" spans="4:22" x14ac:dyDescent="0.35">
      <c r="D91" s="773" t="s">
        <v>1909</v>
      </c>
      <c r="E91" s="783">
        <v>2335</v>
      </c>
      <c r="F91" s="783">
        <v>2442</v>
      </c>
      <c r="G91" s="783">
        <v>2392</v>
      </c>
      <c r="H91" s="758">
        <v>2796</v>
      </c>
      <c r="I91" s="783">
        <v>3262.7</v>
      </c>
      <c r="J91" s="783">
        <v>3457.5</v>
      </c>
      <c r="K91" s="783">
        <v>3764.8</v>
      </c>
      <c r="L91" s="783">
        <v>3887.7</v>
      </c>
      <c r="M91" s="830">
        <v>3921.8</v>
      </c>
      <c r="N91" s="441">
        <v>3946.5</v>
      </c>
      <c r="O91" s="441">
        <v>3943.2</v>
      </c>
      <c r="P91" s="441">
        <v>3951.3</v>
      </c>
      <c r="Q91" s="441">
        <v>4036.5</v>
      </c>
      <c r="R91" s="441">
        <v>4193.8</v>
      </c>
      <c r="S91" s="441">
        <v>4390.6000000000004</v>
      </c>
      <c r="T91" s="441">
        <v>4585.7</v>
      </c>
      <c r="U91" s="441">
        <v>4776.3999999999996</v>
      </c>
      <c r="V91" s="441">
        <v>4969</v>
      </c>
    </row>
    <row r="93" spans="4:22" x14ac:dyDescent="0.35">
      <c r="D93" s="249" t="s">
        <v>501</v>
      </c>
    </row>
    <row r="94" spans="4:22" x14ac:dyDescent="0.35">
      <c r="D94" s="617" t="s">
        <v>502</v>
      </c>
      <c r="E94" s="720">
        <v>2018</v>
      </c>
      <c r="F94" s="754">
        <v>2019</v>
      </c>
      <c r="G94" s="754">
        <v>2020</v>
      </c>
      <c r="H94" s="825">
        <v>2021</v>
      </c>
      <c r="I94" s="754">
        <v>2022</v>
      </c>
      <c r="J94" s="754">
        <v>2023</v>
      </c>
      <c r="K94" s="757">
        <v>2024</v>
      </c>
      <c r="L94" s="757">
        <v>2025</v>
      </c>
      <c r="M94" s="822">
        <v>2026</v>
      </c>
    </row>
    <row r="95" spans="4:22" x14ac:dyDescent="0.35">
      <c r="D95" s="848" t="s">
        <v>489</v>
      </c>
      <c r="E95" s="849">
        <f t="shared" ref="E95:M95" si="35">E60/E88</f>
        <v>0.12011187134794987</v>
      </c>
      <c r="F95" s="849">
        <f t="shared" si="35"/>
        <v>0.11763054463784391</v>
      </c>
      <c r="G95" s="849">
        <f t="shared" si="35"/>
        <v>0.10937170746297063</v>
      </c>
      <c r="H95" s="849">
        <f t="shared" si="35"/>
        <v>9.7280409987009472E-2</v>
      </c>
      <c r="I95" s="849">
        <f t="shared" si="35"/>
        <v>0.12094976174393332</v>
      </c>
      <c r="J95" s="849">
        <f t="shared" si="35"/>
        <v>9.417103669089652E-2</v>
      </c>
      <c r="K95" s="849">
        <f t="shared" si="35"/>
        <v>9.9555459805490576E-2</v>
      </c>
      <c r="L95" s="849">
        <f t="shared" si="35"/>
        <v>0.10137398189514205</v>
      </c>
      <c r="M95" s="849">
        <f t="shared" si="35"/>
        <v>9.8914351135359305E-2</v>
      </c>
    </row>
    <row r="96" spans="4:22" x14ac:dyDescent="0.35">
      <c r="D96" s="860" t="s">
        <v>490</v>
      </c>
      <c r="E96" s="808">
        <f t="shared" ref="E96:M97" si="36">E64/E89</f>
        <v>0.13297364834166289</v>
      </c>
      <c r="F96" s="808">
        <f t="shared" si="36"/>
        <v>0.13502008904332718</v>
      </c>
      <c r="G96" s="808">
        <f t="shared" si="36"/>
        <v>0.14086021505376345</v>
      </c>
      <c r="H96" s="808">
        <f t="shared" si="36"/>
        <v>0.13044222312663165</v>
      </c>
      <c r="I96" s="808">
        <f t="shared" si="36"/>
        <v>0.13508828162704087</v>
      </c>
      <c r="J96" s="808">
        <f t="shared" si="36"/>
        <v>0.13956586011048003</v>
      </c>
      <c r="K96" s="808">
        <f t="shared" si="36"/>
        <v>0.13948480619016135</v>
      </c>
      <c r="L96" s="808">
        <f t="shared" si="36"/>
        <v>0.13673856249805616</v>
      </c>
      <c r="M96" s="808">
        <f t="shared" si="36"/>
        <v>0.13652756139179464</v>
      </c>
    </row>
    <row r="97" spans="4:72" x14ac:dyDescent="0.35">
      <c r="D97" s="812" t="s">
        <v>503</v>
      </c>
      <c r="E97" s="808">
        <f t="shared" si="36"/>
        <v>9.8454203987286912E-3</v>
      </c>
      <c r="F97" s="808">
        <f t="shared" si="36"/>
        <v>1.1844754565021176E-2</v>
      </c>
      <c r="G97" s="808">
        <f t="shared" si="36"/>
        <v>1.0985141891416098E-2</v>
      </c>
      <c r="H97" s="808">
        <f t="shared" si="36"/>
        <v>9.9876488411139216E-3</v>
      </c>
      <c r="I97" s="808">
        <f t="shared" si="36"/>
        <v>1.0824629486751345E-2</v>
      </c>
      <c r="J97" s="808">
        <f t="shared" si="36"/>
        <v>8.4139395278407976E-3</v>
      </c>
      <c r="K97" s="808">
        <f t="shared" si="36"/>
        <v>5.3482341508324172E-3</v>
      </c>
      <c r="L97" s="808">
        <f t="shared" si="36"/>
        <v>4.7556946109535356E-3</v>
      </c>
      <c r="M97" s="808">
        <f t="shared" si="36"/>
        <v>4.9128016060640172E-3</v>
      </c>
    </row>
    <row r="98" spans="4:72" x14ac:dyDescent="0.35">
      <c r="D98" s="861" t="s">
        <v>106</v>
      </c>
      <c r="E98" s="777">
        <f t="shared" ref="E98:M98" si="37">E68/E91</f>
        <v>8.7665952890792292E-2</v>
      </c>
      <c r="F98" s="777">
        <f t="shared" si="37"/>
        <v>9.4266994266994267E-2</v>
      </c>
      <c r="G98" s="777">
        <f t="shared" si="37"/>
        <v>8.8628762541806017E-2</v>
      </c>
      <c r="H98" s="777">
        <f t="shared" si="37"/>
        <v>0.13298676680972818</v>
      </c>
      <c r="I98" s="777">
        <f t="shared" si="37"/>
        <v>0.13021945014864991</v>
      </c>
      <c r="J98" s="777">
        <f t="shared" si="37"/>
        <v>0.12135473608098336</v>
      </c>
      <c r="K98" s="777">
        <f t="shared" si="37"/>
        <v>0.14074240331491711</v>
      </c>
      <c r="L98" s="777">
        <f t="shared" si="37"/>
        <v>0.1347020088998637</v>
      </c>
      <c r="M98" s="777">
        <f t="shared" si="37"/>
        <v>0.12625503595287876</v>
      </c>
    </row>
    <row r="100" spans="4:72" x14ac:dyDescent="0.35">
      <c r="D100" s="249" t="s">
        <v>504</v>
      </c>
    </row>
    <row r="101" spans="4:72" x14ac:dyDescent="0.35">
      <c r="D101" s="865" t="s">
        <v>351</v>
      </c>
    </row>
    <row r="102" spans="4:72" x14ac:dyDescent="0.35">
      <c r="D102" s="617" t="s">
        <v>505</v>
      </c>
      <c r="E102" s="720">
        <v>2018</v>
      </c>
      <c r="F102" s="754">
        <v>2019</v>
      </c>
      <c r="G102" s="825">
        <v>2020</v>
      </c>
      <c r="H102" s="754">
        <v>2021</v>
      </c>
      <c r="I102" s="754">
        <v>2022</v>
      </c>
      <c r="J102" s="754">
        <v>2023</v>
      </c>
      <c r="K102" s="757">
        <v>2024</v>
      </c>
      <c r="L102" s="757">
        <v>2025</v>
      </c>
      <c r="M102" s="822">
        <v>2026</v>
      </c>
    </row>
    <row r="103" spans="4:72" ht="20.25" customHeight="1" x14ac:dyDescent="0.35">
      <c r="D103" s="848" t="s">
        <v>489</v>
      </c>
      <c r="E103" s="849">
        <f t="shared" ref="E103:G106" si="38">E95*E80</f>
        <v>0.11572406018792676</v>
      </c>
      <c r="F103" s="849">
        <f t="shared" si="38"/>
        <v>0.11551471494501581</v>
      </c>
      <c r="G103" s="849">
        <f t="shared" si="38"/>
        <v>0.11640881499255673</v>
      </c>
      <c r="H103" s="849">
        <f>N122</f>
        <v>0.13102202825485806</v>
      </c>
      <c r="I103" s="849">
        <f>H103</f>
        <v>0.13102202825485806</v>
      </c>
      <c r="J103" s="849">
        <f t="shared" ref="J103" si="39">I103</f>
        <v>0.13102202825485806</v>
      </c>
      <c r="K103" s="849">
        <f>J103</f>
        <v>0.13102202825485806</v>
      </c>
      <c r="L103" s="849">
        <f>K103</f>
        <v>0.13102202825485806</v>
      </c>
      <c r="M103" s="850"/>
      <c r="N103" s="862"/>
      <c r="O103" s="808"/>
      <c r="P103" s="808"/>
      <c r="Q103" s="808"/>
      <c r="R103" s="808"/>
      <c r="S103" s="808"/>
      <c r="T103" s="808"/>
      <c r="U103" s="808"/>
      <c r="V103" s="808"/>
      <c r="W103" s="808"/>
      <c r="X103" s="808"/>
      <c r="Y103" s="808"/>
    </row>
    <row r="104" spans="4:72" ht="18.75" customHeight="1" x14ac:dyDescent="0.35">
      <c r="D104" s="860" t="s">
        <v>490</v>
      </c>
      <c r="E104" s="808">
        <f t="shared" si="38"/>
        <v>0.15129486597001363</v>
      </c>
      <c r="F104" s="808">
        <f t="shared" si="38"/>
        <v>0.15072211966554458</v>
      </c>
      <c r="G104" s="808">
        <f t="shared" si="38"/>
        <v>0.15317473118279573</v>
      </c>
      <c r="H104" s="808">
        <f>N124</f>
        <v>0.14952123741713724</v>
      </c>
      <c r="I104" s="808">
        <f>H104</f>
        <v>0.14952123741713724</v>
      </c>
      <c r="J104" s="808">
        <f>I104</f>
        <v>0.14952123741713724</v>
      </c>
      <c r="K104" s="808">
        <f t="shared" ref="K104:L104" si="40">J104</f>
        <v>0.14952123741713724</v>
      </c>
      <c r="L104" s="808">
        <f t="shared" si="40"/>
        <v>0.14952123741713724</v>
      </c>
      <c r="M104" s="851"/>
      <c r="N104" s="862"/>
      <c r="O104" s="808"/>
      <c r="P104" s="808"/>
      <c r="Q104" s="808"/>
      <c r="R104" s="808"/>
      <c r="S104" s="808"/>
      <c r="T104" s="808"/>
      <c r="U104" s="808"/>
      <c r="V104" s="808"/>
      <c r="W104" s="808"/>
      <c r="X104" s="808"/>
      <c r="Y104" s="808"/>
    </row>
    <row r="105" spans="4:72" ht="19.399999999999999" customHeight="1" x14ac:dyDescent="0.35">
      <c r="D105" s="812" t="s">
        <v>105</v>
      </c>
      <c r="E105" s="808">
        <f t="shared" si="38"/>
        <v>1.0835018780699219E-2</v>
      </c>
      <c r="F105" s="808">
        <f t="shared" si="38"/>
        <v>1.2150246476428523E-2</v>
      </c>
      <c r="G105" s="808">
        <f t="shared" si="38"/>
        <v>1.1294979226815015E-2</v>
      </c>
      <c r="H105" s="808">
        <f>N125</f>
        <v>1.1269768922909786E-2</v>
      </c>
      <c r="I105" s="808">
        <f>AVERAGE($F82:$G82)*I97</f>
        <v>1.1116875285095822E-2</v>
      </c>
      <c r="J105" s="808">
        <f>AVERAGE($F82:$G82)*J97</f>
        <v>8.6411009727240216E-3</v>
      </c>
      <c r="K105" s="808">
        <f>J105</f>
        <v>8.6411009727240216E-3</v>
      </c>
      <c r="L105" s="808">
        <f>K105</f>
        <v>8.6411009727240216E-3</v>
      </c>
      <c r="M105" s="851"/>
      <c r="N105" s="862"/>
      <c r="O105" s="808"/>
      <c r="P105" s="808"/>
      <c r="Q105" s="808"/>
      <c r="R105" s="808"/>
      <c r="S105" s="808"/>
      <c r="T105" s="808"/>
      <c r="U105" s="808"/>
      <c r="V105" s="808"/>
      <c r="W105" s="808"/>
      <c r="X105" s="808"/>
      <c r="Y105" s="808"/>
    </row>
    <row r="106" spans="4:72" ht="19.399999999999999" customHeight="1" x14ac:dyDescent="0.35">
      <c r="D106" s="861" t="s">
        <v>106</v>
      </c>
      <c r="E106" s="777">
        <f t="shared" si="38"/>
        <v>8.9079229122055667E-2</v>
      </c>
      <c r="F106" s="777">
        <f t="shared" si="38"/>
        <v>8.9680589680589687E-2</v>
      </c>
      <c r="G106" s="777">
        <f t="shared" si="38"/>
        <v>9.2140468227424749E-2</v>
      </c>
      <c r="H106" s="777">
        <f>M126</f>
        <v>0.11887481034977652</v>
      </c>
      <c r="I106" s="777">
        <f>N126</f>
        <v>0.12443013242636948</v>
      </c>
      <c r="J106" s="777">
        <f>I106</f>
        <v>0.12443013242636948</v>
      </c>
      <c r="K106" s="777">
        <f>J106</f>
        <v>0.12443013242636948</v>
      </c>
      <c r="L106" s="777">
        <f>K106</f>
        <v>0.12443013242636948</v>
      </c>
      <c r="M106" s="852"/>
      <c r="N106" s="862"/>
      <c r="O106" s="808"/>
      <c r="P106" s="808"/>
      <c r="Q106" s="808"/>
      <c r="R106" s="808"/>
      <c r="S106" s="808"/>
      <c r="T106" s="808"/>
      <c r="U106" s="808"/>
      <c r="V106" s="808"/>
      <c r="W106" s="808"/>
      <c r="X106" s="808"/>
      <c r="Y106" s="808"/>
    </row>
    <row r="107" spans="4:72" x14ac:dyDescent="0.35">
      <c r="E107" s="693"/>
      <c r="F107" s="693"/>
      <c r="G107" s="693"/>
      <c r="H107" s="693"/>
      <c r="I107" s="693"/>
      <c r="J107" s="693"/>
      <c r="K107" s="693"/>
      <c r="L107" s="693"/>
    </row>
    <row r="108" spans="4:72" x14ac:dyDescent="0.35">
      <c r="D108" s="864" t="s">
        <v>364</v>
      </c>
      <c r="E108" s="808"/>
      <c r="F108" s="808"/>
      <c r="G108" s="808"/>
      <c r="H108" s="808"/>
      <c r="I108" s="808"/>
      <c r="J108" s="808"/>
      <c r="K108" s="808"/>
      <c r="L108" s="808"/>
      <c r="M108" s="808"/>
      <c r="N108" s="808"/>
      <c r="O108" s="808"/>
      <c r="P108" s="808"/>
      <c r="Q108" s="808"/>
      <c r="R108" s="808"/>
      <c r="S108" s="808"/>
      <c r="T108" s="808"/>
      <c r="U108" s="808"/>
      <c r="V108" s="808"/>
      <c r="W108" s="808"/>
      <c r="X108" s="808"/>
      <c r="Y108" s="808"/>
    </row>
    <row r="109" spans="4:72" x14ac:dyDescent="0.35">
      <c r="D109" s="1408" t="s">
        <v>1968</v>
      </c>
      <c r="E109" s="1421"/>
      <c r="F109" s="1340">
        <v>2019</v>
      </c>
      <c r="G109" s="1341"/>
      <c r="H109" s="1342"/>
      <c r="I109" s="1340">
        <v>2020</v>
      </c>
      <c r="J109" s="1341"/>
      <c r="K109" s="1341"/>
      <c r="L109" s="1342"/>
      <c r="M109" s="1340">
        <v>2021</v>
      </c>
      <c r="N109" s="1341"/>
      <c r="O109" s="1341"/>
      <c r="P109" s="1341"/>
      <c r="Q109" s="1340">
        <v>2022</v>
      </c>
      <c r="R109" s="1352"/>
      <c r="S109" s="1352"/>
      <c r="T109" s="1342"/>
      <c r="U109" s="302"/>
      <c r="V109" s="302">
        <v>2023</v>
      </c>
      <c r="W109" s="442"/>
      <c r="X109" s="309"/>
      <c r="Y109" s="460"/>
      <c r="Z109" s="442">
        <v>2024</v>
      </c>
      <c r="AA109" s="442"/>
      <c r="AB109" s="335"/>
      <c r="AC109" s="1327">
        <v>2025</v>
      </c>
      <c r="AD109" s="1333"/>
      <c r="AE109" s="1333"/>
      <c r="AF109" s="1332"/>
      <c r="AG109" s="1327">
        <v>2026</v>
      </c>
      <c r="AH109" s="1333"/>
      <c r="AI109" s="1333"/>
      <c r="AJ109" s="1332"/>
      <c r="AK109" s="1327">
        <v>2027</v>
      </c>
      <c r="AL109" s="1333"/>
      <c r="AM109" s="1333"/>
      <c r="AN109" s="1332"/>
    </row>
    <row r="110" spans="4:72" x14ac:dyDescent="0.35">
      <c r="D110" s="1422"/>
      <c r="E110" s="1423"/>
      <c r="F110" s="225" t="s">
        <v>283</v>
      </c>
      <c r="G110" s="226" t="s">
        <v>238</v>
      </c>
      <c r="H110" s="232" t="s">
        <v>281</v>
      </c>
      <c r="I110" s="225" t="s">
        <v>282</v>
      </c>
      <c r="J110" s="226" t="s">
        <v>283</v>
      </c>
      <c r="K110" s="226" t="s">
        <v>238</v>
      </c>
      <c r="L110" s="232" t="s">
        <v>281</v>
      </c>
      <c r="M110" s="225" t="s">
        <v>282</v>
      </c>
      <c r="N110" s="226" t="s">
        <v>283</v>
      </c>
      <c r="O110" s="226" t="s">
        <v>238</v>
      </c>
      <c r="P110" s="226" t="s">
        <v>281</v>
      </c>
      <c r="Q110" s="225" t="s">
        <v>282</v>
      </c>
      <c r="R110" s="226" t="s">
        <v>283</v>
      </c>
      <c r="S110" s="226" t="s">
        <v>238</v>
      </c>
      <c r="T110" s="232" t="s">
        <v>281</v>
      </c>
      <c r="U110" s="226" t="s">
        <v>282</v>
      </c>
      <c r="V110" s="287" t="s">
        <v>283</v>
      </c>
      <c r="W110" s="287" t="s">
        <v>238</v>
      </c>
      <c r="X110" s="285" t="s">
        <v>281</v>
      </c>
      <c r="Y110" s="286" t="s">
        <v>282</v>
      </c>
      <c r="Z110" s="292" t="s">
        <v>283</v>
      </c>
      <c r="AA110" s="287" t="s">
        <v>238</v>
      </c>
      <c r="AB110" s="273" t="s">
        <v>281</v>
      </c>
      <c r="AC110" s="299" t="s">
        <v>282</v>
      </c>
      <c r="AD110" s="271" t="s">
        <v>283</v>
      </c>
      <c r="AE110" s="273" t="s">
        <v>238</v>
      </c>
      <c r="AF110" s="273" t="s">
        <v>281</v>
      </c>
      <c r="AG110" s="299" t="s">
        <v>282</v>
      </c>
      <c r="AH110" s="271" t="s">
        <v>283</v>
      </c>
      <c r="AI110" s="273" t="s">
        <v>238</v>
      </c>
      <c r="AJ110" s="301" t="s">
        <v>281</v>
      </c>
      <c r="AK110" s="299" t="s">
        <v>282</v>
      </c>
      <c r="AL110" s="271" t="s">
        <v>283</v>
      </c>
      <c r="AM110" s="273" t="s">
        <v>238</v>
      </c>
      <c r="AN110" s="301" t="s">
        <v>281</v>
      </c>
    </row>
    <row r="111" spans="4:72" x14ac:dyDescent="0.35">
      <c r="D111" s="868" t="s">
        <v>498</v>
      </c>
      <c r="E111" s="759"/>
      <c r="F111" s="378">
        <f t="shared" ref="F111:AN111" si="41">F112+F113</f>
        <v>0</v>
      </c>
      <c r="G111" s="378">
        <f t="shared" si="41"/>
        <v>0</v>
      </c>
      <c r="H111" s="378">
        <f t="shared" si="41"/>
        <v>0</v>
      </c>
      <c r="I111" s="378">
        <f t="shared" si="41"/>
        <v>15134.800000000001</v>
      </c>
      <c r="J111" s="378">
        <f t="shared" si="41"/>
        <v>14265.5</v>
      </c>
      <c r="K111" s="378">
        <f t="shared" si="41"/>
        <v>14943.5</v>
      </c>
      <c r="L111" s="378">
        <f t="shared" si="41"/>
        <v>15319.300000000001</v>
      </c>
      <c r="M111" s="378">
        <f t="shared" si="41"/>
        <v>15399.800000000001</v>
      </c>
      <c r="N111" s="378">
        <f t="shared" si="41"/>
        <v>15959.6</v>
      </c>
      <c r="O111" s="378">
        <f t="shared" si="41"/>
        <v>16325.6</v>
      </c>
      <c r="P111" s="378">
        <f t="shared" si="41"/>
        <v>16677.3</v>
      </c>
      <c r="Q111" s="378">
        <f t="shared" si="41"/>
        <v>16874</v>
      </c>
      <c r="R111" s="378">
        <f t="shared" si="41"/>
        <v>17129</v>
      </c>
      <c r="S111" s="378">
        <f t="shared" si="41"/>
        <v>17573.3</v>
      </c>
      <c r="T111" s="884">
        <f t="shared" si="41"/>
        <v>17787.8</v>
      </c>
      <c r="U111" s="378">
        <f t="shared" si="41"/>
        <v>18108.900000000001</v>
      </c>
      <c r="V111" s="378">
        <f t="shared" si="41"/>
        <v>18368.099999999999</v>
      </c>
      <c r="W111" s="378">
        <f>W112+W113</f>
        <v>18609.7</v>
      </c>
      <c r="X111" s="378">
        <f t="shared" si="41"/>
        <v>18858.199999999997</v>
      </c>
      <c r="Y111" s="378">
        <f t="shared" si="41"/>
        <v>19208.2</v>
      </c>
      <c r="Z111" s="378">
        <f t="shared" si="41"/>
        <v>19348.900000000001</v>
      </c>
      <c r="AA111" s="378">
        <f>AA112+AA113</f>
        <v>19461.599999999999</v>
      </c>
      <c r="AB111" s="762">
        <f t="shared" si="41"/>
        <v>19750.7</v>
      </c>
      <c r="AC111" s="762">
        <f t="shared" si="41"/>
        <v>20062.900000000001</v>
      </c>
      <c r="AD111" s="762">
        <f t="shared" si="41"/>
        <v>20347.099999999999</v>
      </c>
      <c r="AE111" s="762">
        <f t="shared" si="41"/>
        <v>20591.8</v>
      </c>
      <c r="AF111" s="762">
        <f t="shared" si="41"/>
        <v>20843.599999999999</v>
      </c>
      <c r="AG111" s="762">
        <f t="shared" si="41"/>
        <v>21079</v>
      </c>
      <c r="AH111" s="761">
        <f t="shared" si="41"/>
        <v>21305.200000000001</v>
      </c>
      <c r="AI111" s="761">
        <f t="shared" si="41"/>
        <v>21531.199999999997</v>
      </c>
      <c r="AJ111" s="761">
        <f t="shared" si="41"/>
        <v>21754.199999999997</v>
      </c>
      <c r="AK111" s="761">
        <f t="shared" si="41"/>
        <v>21986.5</v>
      </c>
      <c r="AL111" s="761">
        <f t="shared" si="41"/>
        <v>22217.4</v>
      </c>
      <c r="AM111" s="761">
        <f t="shared" si="41"/>
        <v>22453.9</v>
      </c>
      <c r="AN111" s="761">
        <f t="shared" si="41"/>
        <v>22696.2</v>
      </c>
    </row>
    <row r="112" spans="4:72" x14ac:dyDescent="0.35">
      <c r="D112" s="683" t="s">
        <v>499</v>
      </c>
      <c r="E112" s="613"/>
      <c r="F112" s="441"/>
      <c r="G112" s="441"/>
      <c r="H112" s="441"/>
      <c r="I112" s="238">
        <v>9624.7000000000007</v>
      </c>
      <c r="J112" s="462">
        <v>8995.7000000000007</v>
      </c>
      <c r="K112" s="462">
        <v>9425.4</v>
      </c>
      <c r="L112" s="462">
        <v>9783.7000000000007</v>
      </c>
      <c r="M112" s="462">
        <v>9878.7000000000007</v>
      </c>
      <c r="N112" s="462">
        <v>10170</v>
      </c>
      <c r="O112" s="462">
        <v>10447.700000000001</v>
      </c>
      <c r="P112" s="462">
        <v>10754.1</v>
      </c>
      <c r="Q112" s="462">
        <v>10892.8</v>
      </c>
      <c r="R112" s="462">
        <v>10995.9</v>
      </c>
      <c r="S112" s="462">
        <v>11278.9</v>
      </c>
      <c r="T112" s="462">
        <v>11325</v>
      </c>
      <c r="U112" s="462">
        <v>11480.7</v>
      </c>
      <c r="V112" s="462">
        <v>11641</v>
      </c>
      <c r="W112" s="462">
        <v>11824</v>
      </c>
      <c r="X112" s="462">
        <v>11955.3</v>
      </c>
      <c r="Y112" s="462">
        <v>12251</v>
      </c>
      <c r="Z112" s="462">
        <v>12343</v>
      </c>
      <c r="AA112" s="462">
        <v>12457.6</v>
      </c>
      <c r="AB112" s="674">
        <v>12613.1</v>
      </c>
      <c r="AC112" s="674">
        <v>12784.3</v>
      </c>
      <c r="AD112" s="674">
        <v>12944.6</v>
      </c>
      <c r="AE112" s="674">
        <v>13103</v>
      </c>
      <c r="AF112" s="674">
        <v>13259.9</v>
      </c>
      <c r="AG112" s="674">
        <v>13408.7</v>
      </c>
      <c r="AH112" s="229">
        <v>13552.4</v>
      </c>
      <c r="AI112" s="229">
        <v>13694.8</v>
      </c>
      <c r="AJ112" s="229">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275" t="s">
        <v>890</v>
      </c>
      <c r="E113" s="576"/>
      <c r="F113" s="441"/>
      <c r="G113" s="441"/>
      <c r="H113" s="441"/>
      <c r="I113" s="462">
        <v>5510.1</v>
      </c>
      <c r="J113" s="462">
        <v>5269.8</v>
      </c>
      <c r="K113" s="462">
        <v>5518.1</v>
      </c>
      <c r="L113" s="462">
        <v>5535.6</v>
      </c>
      <c r="M113" s="462">
        <v>5521.1</v>
      </c>
      <c r="N113" s="462">
        <v>5789.6</v>
      </c>
      <c r="O113" s="462">
        <v>5877.9</v>
      </c>
      <c r="P113" s="462">
        <v>5923.2</v>
      </c>
      <c r="Q113" s="462">
        <v>5981.2</v>
      </c>
      <c r="R113" s="462">
        <v>6133.1</v>
      </c>
      <c r="S113" s="462">
        <v>6294.4</v>
      </c>
      <c r="T113" s="462">
        <v>6462.8</v>
      </c>
      <c r="U113" s="462">
        <v>6628.2</v>
      </c>
      <c r="V113" s="462">
        <v>6727.1</v>
      </c>
      <c r="W113" s="462">
        <v>6785.7</v>
      </c>
      <c r="X113" s="462">
        <v>6902.9</v>
      </c>
      <c r="Y113" s="462">
        <v>6957.2</v>
      </c>
      <c r="Z113" s="462">
        <v>7005.9</v>
      </c>
      <c r="AA113" s="462">
        <v>7004</v>
      </c>
      <c r="AB113" s="674">
        <v>7137.6</v>
      </c>
      <c r="AC113" s="674">
        <v>7278.6</v>
      </c>
      <c r="AD113" s="674">
        <v>7402.5</v>
      </c>
      <c r="AE113" s="674">
        <v>7488.8</v>
      </c>
      <c r="AF113" s="674">
        <v>7583.7</v>
      </c>
      <c r="AG113" s="674">
        <v>7670.3</v>
      </c>
      <c r="AH113" s="229">
        <v>7752.8</v>
      </c>
      <c r="AI113" s="229">
        <v>7836.4</v>
      </c>
      <c r="AJ113" s="229">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275" t="s">
        <v>500</v>
      </c>
      <c r="E114" s="576"/>
      <c r="F114" s="441"/>
      <c r="G114" s="441"/>
      <c r="H114" s="441"/>
      <c r="I114" s="462">
        <v>14440.2</v>
      </c>
      <c r="J114" s="462">
        <v>13049.8</v>
      </c>
      <c r="K114" s="462">
        <v>14388.7</v>
      </c>
      <c r="L114" s="462">
        <v>14586</v>
      </c>
      <c r="M114" s="462">
        <v>15217.7</v>
      </c>
      <c r="N114" s="462">
        <v>15950.9</v>
      </c>
      <c r="O114" s="462">
        <v>16285.1</v>
      </c>
      <c r="P114" s="462">
        <v>16718.2</v>
      </c>
      <c r="Q114" s="462">
        <v>17175.099999999999</v>
      </c>
      <c r="R114" s="462">
        <v>17603.8</v>
      </c>
      <c r="S114" s="462">
        <v>17876.2</v>
      </c>
      <c r="T114" s="462">
        <v>18108.3</v>
      </c>
      <c r="U114" s="462">
        <v>18506.2</v>
      </c>
      <c r="V114" s="462">
        <v>18685.7</v>
      </c>
      <c r="W114" s="462">
        <v>18929</v>
      </c>
      <c r="X114" s="462">
        <v>19170.2</v>
      </c>
      <c r="Y114" s="462">
        <v>19424.8</v>
      </c>
      <c r="Z114" s="462">
        <v>19682.7</v>
      </c>
      <c r="AA114" s="462">
        <v>19928.2</v>
      </c>
      <c r="AB114" s="674">
        <v>20185.7</v>
      </c>
      <c r="AC114" s="674">
        <v>20403.099999999999</v>
      </c>
      <c r="AD114" s="674">
        <v>20642.2</v>
      </c>
      <c r="AE114" s="674">
        <v>20846.8</v>
      </c>
      <c r="AF114" s="674">
        <v>21044.3</v>
      </c>
      <c r="AG114" s="674">
        <v>21224.400000000001</v>
      </c>
      <c r="AH114" s="229">
        <v>21419</v>
      </c>
      <c r="AI114" s="229">
        <v>21589.1</v>
      </c>
      <c r="AJ114" s="229">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19" t="s">
        <v>1913</v>
      </c>
      <c r="E115" s="587"/>
      <c r="F115" s="587"/>
      <c r="G115" s="587"/>
      <c r="H115" s="783"/>
      <c r="I115" s="764">
        <v>1736.3</v>
      </c>
      <c r="J115" s="764">
        <v>1597.1</v>
      </c>
      <c r="K115" s="764">
        <v>2041.1</v>
      </c>
      <c r="L115" s="764">
        <v>1947.4</v>
      </c>
      <c r="M115" s="764">
        <v>2280.4</v>
      </c>
      <c r="N115" s="764">
        <v>2580</v>
      </c>
      <c r="O115" s="764">
        <v>2541.1</v>
      </c>
      <c r="P115" s="764">
        <v>2555</v>
      </c>
      <c r="Q115" s="764">
        <v>2738.7</v>
      </c>
      <c r="R115" s="764">
        <v>2876.9</v>
      </c>
      <c r="S115" s="764">
        <v>2950.7</v>
      </c>
      <c r="T115" s="764">
        <v>2921.1</v>
      </c>
      <c r="U115" s="764">
        <v>2941.2</v>
      </c>
      <c r="V115" s="764">
        <v>2953.4</v>
      </c>
      <c r="W115" s="764">
        <v>3079.7</v>
      </c>
      <c r="X115" s="764">
        <v>3253.6</v>
      </c>
      <c r="Y115" s="764">
        <v>3186.2</v>
      </c>
      <c r="Z115" s="764">
        <v>3337.4</v>
      </c>
      <c r="AA115" s="764">
        <v>3365.5</v>
      </c>
      <c r="AB115" s="765">
        <v>3380.3</v>
      </c>
      <c r="AC115" s="765">
        <v>3389.3</v>
      </c>
      <c r="AD115" s="765">
        <v>3387.9</v>
      </c>
      <c r="AE115" s="765">
        <v>3390.8</v>
      </c>
      <c r="AF115" s="765">
        <v>3389.1</v>
      </c>
      <c r="AG115" s="765">
        <v>3393.2</v>
      </c>
      <c r="AH115" s="229">
        <v>3399.9</v>
      </c>
      <c r="AI115" s="229">
        <v>3396.5</v>
      </c>
      <c r="AJ115" s="229">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869"/>
      <c r="E117" s="613"/>
      <c r="F117" s="613"/>
      <c r="G117" s="613"/>
      <c r="H117" s="441"/>
      <c r="I117" s="441"/>
      <c r="J117" s="441"/>
      <c r="K117" s="441"/>
      <c r="L117" s="441"/>
      <c r="M117" s="441"/>
      <c r="N117" s="441"/>
      <c r="O117" s="441"/>
      <c r="P117" s="441"/>
      <c r="Q117" s="441"/>
      <c r="R117" s="441"/>
      <c r="S117" s="441"/>
      <c r="T117" s="441"/>
      <c r="U117" s="441"/>
      <c r="V117" s="441"/>
      <c r="W117" s="441"/>
      <c r="X117" s="441"/>
      <c r="Y117" s="441"/>
      <c r="Z117" s="842"/>
      <c r="AA117" s="441"/>
      <c r="AB117" s="441"/>
      <c r="AC117" s="441"/>
    </row>
    <row r="118" spans="4:72" x14ac:dyDescent="0.35">
      <c r="D118" s="529"/>
      <c r="AC118" s="56"/>
    </row>
    <row r="119" spans="4:72" x14ac:dyDescent="0.35">
      <c r="D119" s="1408" t="s">
        <v>506</v>
      </c>
      <c r="E119" s="1421"/>
      <c r="F119" s="1340">
        <v>2019</v>
      </c>
      <c r="G119" s="1341"/>
      <c r="H119" s="1342"/>
      <c r="I119" s="1341">
        <v>2020</v>
      </c>
      <c r="J119" s="1341"/>
      <c r="K119" s="1341"/>
      <c r="L119" s="1342"/>
      <c r="M119" s="1340">
        <v>2021</v>
      </c>
      <c r="N119" s="1341"/>
      <c r="O119" s="1341"/>
      <c r="P119" s="1341"/>
      <c r="Q119" s="1340">
        <v>2022</v>
      </c>
      <c r="R119" s="1352"/>
      <c r="S119" s="1352"/>
      <c r="T119" s="1342"/>
      <c r="U119" s="302"/>
      <c r="V119" s="302">
        <v>2023</v>
      </c>
      <c r="W119" s="442"/>
      <c r="X119" s="309"/>
      <c r="Y119" s="1340">
        <v>2024</v>
      </c>
      <c r="Z119" s="1341"/>
      <c r="AA119" s="1341"/>
      <c r="AB119" s="1342"/>
      <c r="AC119" s="1327">
        <v>2025</v>
      </c>
      <c r="AD119" s="1333"/>
      <c r="AE119" s="1333"/>
      <c r="AF119" s="1332"/>
      <c r="AG119" s="1327">
        <v>2026</v>
      </c>
      <c r="AH119" s="1333"/>
      <c r="AI119" s="1333"/>
      <c r="AJ119" s="1332"/>
      <c r="AK119" s="1327">
        <v>2027</v>
      </c>
      <c r="AL119" s="1333"/>
      <c r="AM119" s="1333"/>
      <c r="AN119" s="1332"/>
    </row>
    <row r="120" spans="4:72" x14ac:dyDescent="0.35">
      <c r="D120" s="1422"/>
      <c r="E120" s="1423"/>
      <c r="F120" s="225" t="s">
        <v>283</v>
      </c>
      <c r="G120" s="226" t="s">
        <v>238</v>
      </c>
      <c r="H120" s="232" t="s">
        <v>281</v>
      </c>
      <c r="I120" s="226" t="s">
        <v>282</v>
      </c>
      <c r="J120" s="226" t="s">
        <v>283</v>
      </c>
      <c r="K120" s="226" t="s">
        <v>238</v>
      </c>
      <c r="L120" s="232" t="s">
        <v>281</v>
      </c>
      <c r="M120" s="225" t="s">
        <v>282</v>
      </c>
      <c r="N120" s="226" t="s">
        <v>283</v>
      </c>
      <c r="O120" s="226" t="s">
        <v>238</v>
      </c>
      <c r="P120" s="226" t="s">
        <v>281</v>
      </c>
      <c r="Q120" s="225" t="s">
        <v>282</v>
      </c>
      <c r="R120" s="226" t="s">
        <v>283</v>
      </c>
      <c r="S120" s="226" t="s">
        <v>238</v>
      </c>
      <c r="T120" s="232" t="s">
        <v>281</v>
      </c>
      <c r="U120" s="225" t="s">
        <v>282</v>
      </c>
      <c r="V120" s="287" t="s">
        <v>283</v>
      </c>
      <c r="W120" s="287" t="s">
        <v>238</v>
      </c>
      <c r="X120" s="285" t="s">
        <v>281</v>
      </c>
      <c r="Y120" s="286" t="s">
        <v>282</v>
      </c>
      <c r="Z120" s="292" t="s">
        <v>283</v>
      </c>
      <c r="AA120" s="287" t="s">
        <v>238</v>
      </c>
      <c r="AB120" s="287" t="s">
        <v>281</v>
      </c>
      <c r="AC120" s="286" t="s">
        <v>282</v>
      </c>
      <c r="AD120" s="271" t="s">
        <v>283</v>
      </c>
      <c r="AE120" s="273" t="s">
        <v>238</v>
      </c>
      <c r="AF120" s="273" t="s">
        <v>281</v>
      </c>
      <c r="AG120" s="299" t="s">
        <v>282</v>
      </c>
      <c r="AH120" s="271" t="s">
        <v>283</v>
      </c>
      <c r="AI120" s="273" t="s">
        <v>238</v>
      </c>
      <c r="AJ120" s="301" t="s">
        <v>281</v>
      </c>
      <c r="AK120" s="299" t="s">
        <v>282</v>
      </c>
      <c r="AL120" s="271" t="s">
        <v>283</v>
      </c>
      <c r="AM120" s="273" t="s">
        <v>238</v>
      </c>
      <c r="AN120" s="301" t="s">
        <v>281</v>
      </c>
    </row>
    <row r="121" spans="4:72" x14ac:dyDescent="0.35">
      <c r="D121" s="1418" t="s">
        <v>507</v>
      </c>
      <c r="E121" s="1419"/>
      <c r="F121" s="260"/>
      <c r="G121" s="320"/>
      <c r="H121" s="320"/>
      <c r="I121" s="320"/>
      <c r="J121" s="320"/>
      <c r="K121" s="320"/>
      <c r="L121" s="320"/>
      <c r="M121" s="320"/>
      <c r="N121" s="320"/>
      <c r="O121" s="320"/>
      <c r="P121" s="320"/>
      <c r="Q121" s="320"/>
      <c r="R121" s="320"/>
      <c r="S121" s="320"/>
      <c r="T121" s="288"/>
      <c r="U121" s="320"/>
      <c r="V121" s="320"/>
      <c r="W121" s="288"/>
      <c r="X121" s="288"/>
      <c r="Y121" s="288"/>
      <c r="Z121" s="288"/>
      <c r="AA121" s="288"/>
      <c r="AB121" s="288"/>
      <c r="AC121" s="320"/>
    </row>
    <row r="122" spans="4:72" x14ac:dyDescent="0.35">
      <c r="D122" s="535" t="s">
        <v>480</v>
      </c>
      <c r="F122" s="784"/>
      <c r="G122" s="808"/>
      <c r="H122" s="808">
        <f t="shared" ref="H122:AB122" si="42">H10/H129</f>
        <v>0.11784269540900824</v>
      </c>
      <c r="I122" s="808">
        <f t="shared" si="42"/>
        <v>0.11798949979497039</v>
      </c>
      <c r="J122" s="808">
        <f t="shared" si="42"/>
        <v>0.11557617083128487</v>
      </c>
      <c r="K122" s="808">
        <f t="shared" si="42"/>
        <v>0.11769489871298738</v>
      </c>
      <c r="L122" s="808">
        <f t="shared" si="42"/>
        <v>0.12162864264434113</v>
      </c>
      <c r="M122" s="808">
        <f t="shared" si="42"/>
        <v>0.12929672515912594</v>
      </c>
      <c r="N122" s="808">
        <f t="shared" si="42"/>
        <v>0.13102202825485806</v>
      </c>
      <c r="O122" s="808">
        <f t="shared" si="42"/>
        <v>0.13305175527193708</v>
      </c>
      <c r="P122" s="808">
        <f t="shared" si="42"/>
        <v>0.13449158829300981</v>
      </c>
      <c r="Q122" s="808">
        <f t="shared" si="42"/>
        <v>0.15377510967444011</v>
      </c>
      <c r="R122" s="808">
        <f t="shared" si="42"/>
        <v>0.15188876770810855</v>
      </c>
      <c r="S122" s="806">
        <f t="shared" si="42"/>
        <v>0.14941502848112062</v>
      </c>
      <c r="T122" s="806">
        <f t="shared" si="42"/>
        <v>0.14577752318051879</v>
      </c>
      <c r="U122" s="806">
        <f t="shared" si="42"/>
        <v>0.12446834919321474</v>
      </c>
      <c r="V122" s="806">
        <f t="shared" si="42"/>
        <v>0.12219170632222978</v>
      </c>
      <c r="W122" s="806">
        <f t="shared" si="42"/>
        <v>0.12134111319265888</v>
      </c>
      <c r="X122" s="806">
        <f t="shared" si="42"/>
        <v>0.1208907628905298</v>
      </c>
      <c r="Y122" s="806">
        <f t="shared" si="42"/>
        <v>0.12253611957686264</v>
      </c>
      <c r="Z122" s="806">
        <f t="shared" si="42"/>
        <v>0.12263673629539379</v>
      </c>
      <c r="AA122" s="806">
        <f t="shared" si="42"/>
        <v>0.12343372904991996</v>
      </c>
      <c r="AB122" s="806">
        <f t="shared" si="42"/>
        <v>0.12426245823558683</v>
      </c>
      <c r="AC122" s="806">
        <f>AC10/AC129</f>
        <v>0.12610950083745373</v>
      </c>
      <c r="AD122" s="806">
        <f>AD10/AD129</f>
        <v>0.12696999686690305</v>
      </c>
      <c r="AE122" s="807">
        <f t="shared" ref="AE122:AF122" si="43">AD122+AE123</f>
        <v>0.12696999686690305</v>
      </c>
      <c r="AF122" s="807">
        <f t="shared" si="43"/>
        <v>0.12696999686690305</v>
      </c>
      <c r="AG122" s="807">
        <f>AF122+AG123</f>
        <v>0.12696999686690305</v>
      </c>
      <c r="AH122" s="807">
        <f t="shared" ref="AH122:AN122" si="44">AG122+AH123</f>
        <v>0.12696999686690305</v>
      </c>
      <c r="AI122" s="807">
        <f t="shared" si="44"/>
        <v>0.12696999686690305</v>
      </c>
      <c r="AJ122" s="807">
        <f t="shared" si="44"/>
        <v>0.12696999686690305</v>
      </c>
      <c r="AK122" s="807">
        <f t="shared" si="44"/>
        <v>0.12696999686690305</v>
      </c>
      <c r="AL122" s="807">
        <f t="shared" si="44"/>
        <v>0.12696999686690305</v>
      </c>
      <c r="AM122" s="807">
        <f t="shared" si="44"/>
        <v>0.12696999686690305</v>
      </c>
      <c r="AN122" s="807">
        <f t="shared" si="44"/>
        <v>0.12696999686690305</v>
      </c>
    </row>
    <row r="123" spans="4:72" x14ac:dyDescent="0.35">
      <c r="D123" s="535" t="s">
        <v>887</v>
      </c>
      <c r="F123" s="784"/>
      <c r="G123" s="808"/>
      <c r="H123" s="808"/>
      <c r="I123" s="808"/>
      <c r="J123" s="808"/>
      <c r="K123" s="808"/>
      <c r="L123" s="808"/>
      <c r="M123" s="808"/>
      <c r="N123" s="808"/>
      <c r="O123" s="808"/>
      <c r="P123" s="808"/>
      <c r="Q123" s="808"/>
      <c r="R123" s="808"/>
      <c r="S123" s="806"/>
      <c r="T123" s="806"/>
      <c r="U123" s="806"/>
      <c r="V123" s="806"/>
      <c r="W123" s="808"/>
      <c r="X123" s="808"/>
      <c r="Y123" s="807"/>
      <c r="Z123" s="807"/>
      <c r="AA123" s="807"/>
      <c r="AB123" s="807"/>
      <c r="AC123" s="807"/>
      <c r="AD123" s="807"/>
      <c r="AE123" s="807"/>
      <c r="AF123" s="807"/>
      <c r="AG123" s="807"/>
      <c r="AH123" s="807"/>
      <c r="AI123" s="807"/>
      <c r="AJ123" s="807"/>
      <c r="AK123" s="807"/>
      <c r="AL123" s="807"/>
      <c r="AM123" s="807"/>
      <c r="AN123" s="807"/>
    </row>
    <row r="124" spans="4:72" x14ac:dyDescent="0.35">
      <c r="D124" s="535" t="s">
        <v>481</v>
      </c>
      <c r="F124" s="784"/>
      <c r="G124" s="808"/>
      <c r="H124" s="808">
        <f t="shared" ref="H124:AB124" si="45">H13/H134</f>
        <v>0.15051429053199564</v>
      </c>
      <c r="I124" s="808">
        <f t="shared" si="45"/>
        <v>0.15080163959943962</v>
      </c>
      <c r="J124" s="808">
        <f t="shared" si="45"/>
        <v>0.15365395933505827</v>
      </c>
      <c r="K124" s="808">
        <f t="shared" si="45"/>
        <v>0.15177190789891759</v>
      </c>
      <c r="L124" s="808">
        <f t="shared" si="45"/>
        <v>0.14987512105611908</v>
      </c>
      <c r="M124" s="808">
        <f t="shared" si="45"/>
        <v>0.15037715626200734</v>
      </c>
      <c r="N124" s="808">
        <f t="shared" si="45"/>
        <v>0.14952123741713724</v>
      </c>
      <c r="O124" s="808">
        <f t="shared" si="45"/>
        <v>0.14900409068318232</v>
      </c>
      <c r="P124" s="808">
        <f t="shared" si="45"/>
        <v>0.14885815076123282</v>
      </c>
      <c r="Q124" s="808">
        <f t="shared" si="45"/>
        <v>0.15059075868264021</v>
      </c>
      <c r="R124" s="808">
        <f t="shared" si="45"/>
        <v>0.15126805836791402</v>
      </c>
      <c r="S124" s="806">
        <f t="shared" si="45"/>
        <v>0.1516602781441711</v>
      </c>
      <c r="T124" s="806">
        <f t="shared" si="45"/>
        <v>0.15250681030758786</v>
      </c>
      <c r="U124" s="806">
        <f t="shared" si="45"/>
        <v>0.15315714869600761</v>
      </c>
      <c r="V124" s="806">
        <f t="shared" si="45"/>
        <v>0.15350245274604646</v>
      </c>
      <c r="W124" s="806">
        <f t="shared" si="45"/>
        <v>0.15350192088487355</v>
      </c>
      <c r="X124" s="806">
        <f t="shared" si="45"/>
        <v>0.15333099520684071</v>
      </c>
      <c r="Y124" s="806">
        <f t="shared" si="45"/>
        <v>0.15191472369139494</v>
      </c>
      <c r="Z124" s="806">
        <f t="shared" si="45"/>
        <v>0.15120313826990739</v>
      </c>
      <c r="AA124" s="806">
        <f t="shared" si="45"/>
        <v>0.15101689322419939</v>
      </c>
      <c r="AB124" s="806">
        <f t="shared" si="45"/>
        <v>0.15071508893077179</v>
      </c>
      <c r="AC124" s="806">
        <f>AC13/AC134</f>
        <v>0.15127417172973015</v>
      </c>
      <c r="AD124" s="806">
        <f>AD13/AD134</f>
        <v>0.15104589254391049</v>
      </c>
      <c r="AE124" s="807">
        <f t="shared" ref="AE124:AJ125" si="46">AD124</f>
        <v>0.15104589254391049</v>
      </c>
      <c r="AF124" s="807">
        <f t="shared" si="46"/>
        <v>0.15104589254391049</v>
      </c>
      <c r="AG124" s="807">
        <f t="shared" si="46"/>
        <v>0.15104589254391049</v>
      </c>
      <c r="AH124" s="807">
        <f t="shared" si="46"/>
        <v>0.15104589254391049</v>
      </c>
      <c r="AI124" s="807">
        <f t="shared" si="46"/>
        <v>0.15104589254391049</v>
      </c>
      <c r="AJ124" s="807">
        <f>AI124</f>
        <v>0.15104589254391049</v>
      </c>
      <c r="AK124" s="807">
        <f t="shared" ref="AK124:AN125" si="47">AJ124</f>
        <v>0.15104589254391049</v>
      </c>
      <c r="AL124" s="807">
        <f t="shared" si="47"/>
        <v>0.15104589254391049</v>
      </c>
      <c r="AM124" s="807">
        <f t="shared" si="47"/>
        <v>0.15104589254391049</v>
      </c>
      <c r="AN124" s="807">
        <f t="shared" si="47"/>
        <v>0.15104589254391049</v>
      </c>
    </row>
    <row r="125" spans="4:72" x14ac:dyDescent="0.35">
      <c r="D125" s="535" t="s">
        <v>482</v>
      </c>
      <c r="F125" s="784"/>
      <c r="G125" s="808"/>
      <c r="H125" s="808">
        <f t="shared" ref="H125:AB125" si="48">H15/H135</f>
        <v>1.2169240187742332E-2</v>
      </c>
      <c r="I125" s="808">
        <f t="shared" si="48"/>
        <v>1.2699879968543479E-2</v>
      </c>
      <c r="J125" s="808">
        <f t="shared" si="48"/>
        <v>9.8135948268010566E-3</v>
      </c>
      <c r="K125" s="808">
        <f t="shared" si="48"/>
        <v>1.0312197817378091E-2</v>
      </c>
      <c r="L125" s="808">
        <f t="shared" si="48"/>
        <v>1.0757352891335144E-2</v>
      </c>
      <c r="M125" s="808">
        <f t="shared" si="48"/>
        <v>1.0629513611282226E-2</v>
      </c>
      <c r="N125" s="808">
        <f t="shared" si="48"/>
        <v>1.1269768922909786E-2</v>
      </c>
      <c r="O125" s="808">
        <f t="shared" si="48"/>
        <v>1.1232041261557454E-2</v>
      </c>
      <c r="P125" s="808">
        <f t="shared" si="48"/>
        <v>1.1643603451454263E-2</v>
      </c>
      <c r="Q125" s="808">
        <f t="shared" si="48"/>
        <v>1.2058153955435488E-2</v>
      </c>
      <c r="R125" s="808">
        <f t="shared" si="48"/>
        <v>1.1872436632999694E-2</v>
      </c>
      <c r="S125" s="806">
        <f t="shared" si="48"/>
        <v>1.1204842192412258E-2</v>
      </c>
      <c r="T125" s="806">
        <f t="shared" si="48"/>
        <v>1.0492426125036586E-2</v>
      </c>
      <c r="U125" s="806">
        <f t="shared" si="48"/>
        <v>9.7048556699916785E-3</v>
      </c>
      <c r="V125" s="806">
        <f t="shared" si="48"/>
        <v>9.4029123875476964E-3</v>
      </c>
      <c r="W125" s="806">
        <f t="shared" si="48"/>
        <v>9.097152517301494E-3</v>
      </c>
      <c r="X125" s="806">
        <f t="shared" si="48"/>
        <v>8.8261989963589315E-3</v>
      </c>
      <c r="Y125" s="806">
        <f t="shared" si="48"/>
        <v>9.1172109880153229E-3</v>
      </c>
      <c r="Z125" s="806">
        <f t="shared" si="48"/>
        <v>8.7589609149151277E-3</v>
      </c>
      <c r="AA125" s="806">
        <f t="shared" si="48"/>
        <v>9.093006459896481E-3</v>
      </c>
      <c r="AB125" s="806">
        <f t="shared" si="48"/>
        <v>9.0098985460739054E-3</v>
      </c>
      <c r="AC125" s="806">
        <f>AC15/AC135</f>
        <v>9.349220002345858E-3</v>
      </c>
      <c r="AD125" s="806">
        <f>AD15/AD135</f>
        <v>1.760582145158399E-2</v>
      </c>
      <c r="AE125" s="807">
        <f t="shared" si="46"/>
        <v>1.760582145158399E-2</v>
      </c>
      <c r="AF125" s="807">
        <f t="shared" si="46"/>
        <v>1.760582145158399E-2</v>
      </c>
      <c r="AG125" s="807">
        <f t="shared" si="46"/>
        <v>1.760582145158399E-2</v>
      </c>
      <c r="AH125" s="807">
        <f t="shared" si="46"/>
        <v>1.760582145158399E-2</v>
      </c>
      <c r="AI125" s="807">
        <f t="shared" si="46"/>
        <v>1.760582145158399E-2</v>
      </c>
      <c r="AJ125" s="807">
        <f t="shared" si="46"/>
        <v>1.760582145158399E-2</v>
      </c>
      <c r="AK125" s="807">
        <f t="shared" si="47"/>
        <v>1.760582145158399E-2</v>
      </c>
      <c r="AL125" s="807">
        <f t="shared" si="47"/>
        <v>1.760582145158399E-2</v>
      </c>
      <c r="AM125" s="807">
        <f t="shared" si="47"/>
        <v>1.760582145158399E-2</v>
      </c>
      <c r="AN125" s="807">
        <f t="shared" si="47"/>
        <v>1.760582145158399E-2</v>
      </c>
    </row>
    <row r="126" spans="4:72" x14ac:dyDescent="0.35">
      <c r="D126" s="431" t="s">
        <v>483</v>
      </c>
      <c r="F126" s="784"/>
      <c r="G126" s="808"/>
      <c r="H126" s="808">
        <f t="shared" ref="H126:AB126" si="49">H19/H136</f>
        <v>0.11576477635782748</v>
      </c>
      <c r="I126" s="808">
        <f t="shared" si="49"/>
        <v>0.10926623302521968</v>
      </c>
      <c r="J126" s="808">
        <f t="shared" si="49"/>
        <v>0.11837969278216001</v>
      </c>
      <c r="K126" s="808">
        <f t="shared" si="49"/>
        <v>0.11127845432247516</v>
      </c>
      <c r="L126" s="808">
        <f t="shared" si="49"/>
        <v>0.11953366642874137</v>
      </c>
      <c r="M126" s="808">
        <f t="shared" si="49"/>
        <v>0.11887481034977652</v>
      </c>
      <c r="N126" s="808">
        <f t="shared" si="49"/>
        <v>0.12443013242636948</v>
      </c>
      <c r="O126" s="808">
        <f t="shared" si="49"/>
        <v>0.12539127902744412</v>
      </c>
      <c r="P126" s="808">
        <f t="shared" si="49"/>
        <v>0.13006032415146448</v>
      </c>
      <c r="Q126" s="808">
        <f t="shared" si="49"/>
        <v>0.13860590791251326</v>
      </c>
      <c r="R126" s="806">
        <f t="shared" si="49"/>
        <v>0.14498244638325977</v>
      </c>
      <c r="S126" s="806">
        <f t="shared" si="49"/>
        <v>0.13630663910258584</v>
      </c>
      <c r="T126" s="806">
        <f t="shared" si="49"/>
        <v>0.13929684023141967</v>
      </c>
      <c r="U126" s="806">
        <f t="shared" si="49"/>
        <v>0.1476608187134503</v>
      </c>
      <c r="V126" s="806">
        <f t="shared" si="49"/>
        <v>0.14539175187919007</v>
      </c>
      <c r="W126" s="806">
        <f t="shared" si="49"/>
        <v>0.1467350715978829</v>
      </c>
      <c r="X126" s="806">
        <f t="shared" si="49"/>
        <v>0.14285714285714288</v>
      </c>
      <c r="Y126" s="806">
        <f t="shared" si="49"/>
        <v>0.14434122151779549</v>
      </c>
      <c r="Z126" s="806">
        <f t="shared" si="49"/>
        <v>0.14783963564451369</v>
      </c>
      <c r="AA126" s="806">
        <f t="shared" si="49"/>
        <v>0.14652482690993374</v>
      </c>
      <c r="AB126" s="806">
        <f t="shared" si="49"/>
        <v>0.14682607947703424</v>
      </c>
      <c r="AC126" s="806">
        <f>AC19/AC136</f>
        <v>0.15131578947368421</v>
      </c>
      <c r="AD126" s="806" t="e">
        <f>AD19/AD136</f>
        <v>#DIV/0!</v>
      </c>
      <c r="AE126" s="807" t="e">
        <f t="shared" ref="AE126:AN126" si="50">AD126+AE127</f>
        <v>#DIV/0!</v>
      </c>
      <c r="AF126" s="807" t="e">
        <f t="shared" si="50"/>
        <v>#DIV/0!</v>
      </c>
      <c r="AG126" s="807" t="e">
        <f t="shared" si="50"/>
        <v>#DIV/0!</v>
      </c>
      <c r="AH126" s="807" t="e">
        <f t="shared" si="50"/>
        <v>#DIV/0!</v>
      </c>
      <c r="AI126" s="807" t="e">
        <f t="shared" si="50"/>
        <v>#DIV/0!</v>
      </c>
      <c r="AJ126" s="807" t="e">
        <f t="shared" si="50"/>
        <v>#DIV/0!</v>
      </c>
      <c r="AK126" s="807" t="e">
        <f t="shared" si="50"/>
        <v>#DIV/0!</v>
      </c>
      <c r="AL126" s="807" t="e">
        <f t="shared" si="50"/>
        <v>#DIV/0!</v>
      </c>
      <c r="AM126" s="807" t="e">
        <f t="shared" si="50"/>
        <v>#DIV/0!</v>
      </c>
      <c r="AN126" s="807" t="e">
        <f t="shared" si="50"/>
        <v>#DIV/0!</v>
      </c>
    </row>
    <row r="127" spans="4:72" x14ac:dyDescent="0.35">
      <c r="D127" s="431" t="s">
        <v>1743</v>
      </c>
      <c r="F127" s="784"/>
      <c r="G127" s="808"/>
      <c r="H127" s="808"/>
      <c r="I127" s="808"/>
      <c r="J127" s="808"/>
      <c r="K127" s="808"/>
      <c r="L127" s="808"/>
      <c r="M127" s="808"/>
      <c r="N127" s="808"/>
      <c r="O127" s="808"/>
      <c r="P127" s="808"/>
      <c r="Q127" s="808"/>
      <c r="R127" s="808"/>
      <c r="S127" s="808"/>
      <c r="T127" s="808"/>
      <c r="U127" s="808">
        <v>-1.2E-2</v>
      </c>
      <c r="V127" s="808"/>
      <c r="W127" s="808"/>
      <c r="X127" s="808"/>
      <c r="Y127" s="807"/>
      <c r="Z127" s="807"/>
      <c r="AA127" s="807"/>
      <c r="AB127" s="807"/>
      <c r="AC127" s="807"/>
      <c r="AD127" s="807"/>
      <c r="AE127" s="807"/>
      <c r="AF127" s="807"/>
      <c r="AG127" s="807"/>
      <c r="AH127" s="807"/>
      <c r="AI127" s="807"/>
      <c r="AJ127" s="807"/>
      <c r="AK127" s="807"/>
      <c r="AL127" s="807"/>
      <c r="AM127" s="807"/>
      <c r="AN127" s="807"/>
    </row>
    <row r="128" spans="4:72" x14ac:dyDescent="0.35">
      <c r="D128" s="289" t="s">
        <v>508</v>
      </c>
      <c r="F128" s="276"/>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row>
    <row r="129" spans="4:40" ht="14.9" customHeight="1" x14ac:dyDescent="0.35">
      <c r="D129" s="683" t="s">
        <v>509</v>
      </c>
      <c r="F129" s="778">
        <f>SUM(F130:F133)</f>
        <v>14464.9</v>
      </c>
      <c r="G129" s="441">
        <f t="shared" ref="G129:Z129" si="51">SUM(G130:G133)</f>
        <v>14564.8</v>
      </c>
      <c r="H129" s="441">
        <f t="shared" si="51"/>
        <v>14733.199999999999</v>
      </c>
      <c r="I129" s="441">
        <f t="shared" si="51"/>
        <v>14875.9</v>
      </c>
      <c r="J129" s="441">
        <f t="shared" si="51"/>
        <v>14034.9</v>
      </c>
      <c r="K129" s="441">
        <f t="shared" si="51"/>
        <v>14755.099999999999</v>
      </c>
      <c r="L129" s="441">
        <f t="shared" si="51"/>
        <v>15205.3</v>
      </c>
      <c r="M129" s="441">
        <f t="shared" si="51"/>
        <v>15380.9</v>
      </c>
      <c r="N129" s="441">
        <f t="shared" si="51"/>
        <v>15947.7</v>
      </c>
      <c r="O129" s="441">
        <f t="shared" si="51"/>
        <v>16336.5</v>
      </c>
      <c r="P129" s="441">
        <f t="shared" si="51"/>
        <v>16714.8</v>
      </c>
      <c r="Q129" s="441">
        <f t="shared" si="51"/>
        <v>16890.899999999998</v>
      </c>
      <c r="R129" s="441">
        <f t="shared" si="51"/>
        <v>17146.100000000002</v>
      </c>
      <c r="S129" s="354">
        <f t="shared" si="51"/>
        <v>17590.599999999999</v>
      </c>
      <c r="T129" s="354">
        <f t="shared" si="51"/>
        <v>17805.900000000001</v>
      </c>
      <c r="U129" s="354">
        <f t="shared" si="51"/>
        <v>18127.5</v>
      </c>
      <c r="V129" s="354">
        <f t="shared" si="51"/>
        <v>18387.5</v>
      </c>
      <c r="W129" s="354">
        <f t="shared" si="51"/>
        <v>18629.3</v>
      </c>
      <c r="X129" s="354">
        <f t="shared" si="51"/>
        <v>18878.2</v>
      </c>
      <c r="Y129" s="354">
        <f t="shared" si="51"/>
        <v>19227.800000000003</v>
      </c>
      <c r="Z129" s="354">
        <f t="shared" si="51"/>
        <v>19369.399999999998</v>
      </c>
      <c r="AA129" s="354">
        <f>SUM(AA130:AA133)</f>
        <v>19433.100000000002</v>
      </c>
      <c r="AB129" s="354">
        <f>SUM(AB130:AB133)</f>
        <v>19693.8</v>
      </c>
      <c r="AC129" s="354">
        <f>SUM(AC130:AC133)</f>
        <v>19941.400000000001</v>
      </c>
      <c r="AD129" s="354">
        <f>SUM(AD130:AD133)</f>
        <v>20107.900000000001</v>
      </c>
      <c r="AE129" s="329"/>
      <c r="AF129" s="329"/>
      <c r="AG129" s="329"/>
      <c r="AH129" s="329"/>
      <c r="AI129" s="329"/>
      <c r="AJ129" s="329"/>
      <c r="AK129" s="329"/>
      <c r="AL129" s="329"/>
      <c r="AM129" s="329"/>
      <c r="AN129" s="329"/>
    </row>
    <row r="130" spans="4:40" x14ac:dyDescent="0.35">
      <c r="D130" s="863" t="s">
        <v>783</v>
      </c>
      <c r="E130" s="249" t="s">
        <v>779</v>
      </c>
      <c r="F130" s="778">
        <f>'Haver Pivoted'!GQ81</f>
        <v>9285</v>
      </c>
      <c r="G130" s="441">
        <f>'Haver Pivoted'!GR81</f>
        <v>9341</v>
      </c>
      <c r="H130" s="441">
        <f>'Haver Pivoted'!GS81</f>
        <v>9488.7999999999993</v>
      </c>
      <c r="I130" s="441">
        <f>'Haver Pivoted'!GT81</f>
        <v>9636.5</v>
      </c>
      <c r="J130" s="441">
        <f>'Haver Pivoted'!GU81</f>
        <v>9005.2999999999993</v>
      </c>
      <c r="K130" s="441">
        <f>'Haver Pivoted'!GV81</f>
        <v>9441.7999999999993</v>
      </c>
      <c r="L130" s="441">
        <f>'Haver Pivoted'!GW81</f>
        <v>9809.5</v>
      </c>
      <c r="M130" s="441">
        <f>'Haver Pivoted'!GX81</f>
        <v>9889.7999999999993</v>
      </c>
      <c r="N130" s="441">
        <f>'Haver Pivoted'!GY81</f>
        <v>10182.5</v>
      </c>
      <c r="O130" s="441">
        <f>'Haver Pivoted'!GZ81</f>
        <v>10462.799999999999</v>
      </c>
      <c r="P130" s="441">
        <f>'Haver Pivoted'!HA81</f>
        <v>10772</v>
      </c>
      <c r="Q130" s="441">
        <f>'Haver Pivoted'!HB81</f>
        <v>10909.7</v>
      </c>
      <c r="R130" s="441">
        <f>'Haver Pivoted'!HC81</f>
        <v>11012.9</v>
      </c>
      <c r="S130" s="354">
        <f>'Haver Pivoted'!HD81</f>
        <v>11296.3</v>
      </c>
      <c r="T130" s="354">
        <f>'Haver Pivoted'!HE81</f>
        <v>11343.1</v>
      </c>
      <c r="U130" s="354">
        <f>'Haver Pivoted'!HF81</f>
        <v>11499.3</v>
      </c>
      <c r="V130" s="354">
        <f>'Haver Pivoted'!HG81</f>
        <v>11660.4</v>
      </c>
      <c r="W130" s="354">
        <f>'Haver Pivoted'!HH81</f>
        <v>11843.5</v>
      </c>
      <c r="X130" s="354">
        <f>'Haver Pivoted'!HI81</f>
        <v>11975.4</v>
      </c>
      <c r="Y130" s="354">
        <f>'Haver Pivoted'!HJ81</f>
        <v>12270.7</v>
      </c>
      <c r="Z130" s="354">
        <f>'Haver Pivoted'!HK81</f>
        <v>12363.5</v>
      </c>
      <c r="AA130" s="354">
        <f>'Haver Pivoted'!HL81</f>
        <v>12425.1</v>
      </c>
      <c r="AB130" s="354">
        <f>'Haver Pivoted'!HM81</f>
        <v>12627.8</v>
      </c>
      <c r="AC130" s="354">
        <f>'Haver Pivoted'!HN81</f>
        <v>12788.7</v>
      </c>
      <c r="AD130" s="354">
        <f>'Haver Pivoted'!HO81</f>
        <v>12941.1</v>
      </c>
      <c r="AE130" s="329"/>
      <c r="AF130" s="329"/>
      <c r="AG130" s="329"/>
      <c r="AH130" s="329"/>
      <c r="AI130" s="329"/>
      <c r="AJ130" s="329"/>
      <c r="AK130" s="329"/>
      <c r="AL130" s="329"/>
      <c r="AM130" s="329"/>
      <c r="AN130" s="329"/>
    </row>
    <row r="131" spans="4:40" x14ac:dyDescent="0.35">
      <c r="D131" s="863" t="s">
        <v>510</v>
      </c>
      <c r="E131" s="249" t="s">
        <v>780</v>
      </c>
      <c r="F131" s="778">
        <f>'Haver Pivoted'!GQ82</f>
        <v>1535.6</v>
      </c>
      <c r="G131" s="441">
        <f>'Haver Pivoted'!GR82</f>
        <v>1570.9</v>
      </c>
      <c r="H131" s="441">
        <f>'Haver Pivoted'!GS82</f>
        <v>1582.7</v>
      </c>
      <c r="I131" s="441">
        <f>'Haver Pivoted'!GT82</f>
        <v>1577.7</v>
      </c>
      <c r="J131" s="441">
        <f>'Haver Pivoted'!GU82</f>
        <v>1424.4</v>
      </c>
      <c r="K131" s="441">
        <f>'Haver Pivoted'!GV82</f>
        <v>1705.8</v>
      </c>
      <c r="L131" s="441">
        <f>'Haver Pivoted'!GW82</f>
        <v>1668.1</v>
      </c>
      <c r="M131" s="441">
        <f>'Haver Pivoted'!GX82</f>
        <v>1697.5</v>
      </c>
      <c r="N131" s="441">
        <f>'Haver Pivoted'!GY82</f>
        <v>1845.5</v>
      </c>
      <c r="O131" s="441">
        <f>'Haver Pivoted'!GZ82</f>
        <v>1867.1</v>
      </c>
      <c r="P131" s="441">
        <f>'Haver Pivoted'!HA82</f>
        <v>1850.8</v>
      </c>
      <c r="Q131" s="441">
        <f>'Haver Pivoted'!HB82</f>
        <v>1833.3</v>
      </c>
      <c r="R131" s="441">
        <f>'Haver Pivoted'!HC82</f>
        <v>1850.1</v>
      </c>
      <c r="S131" s="354">
        <f>'Haver Pivoted'!HD82</f>
        <v>1895.3</v>
      </c>
      <c r="T131" s="354">
        <f>'Haver Pivoted'!HE82</f>
        <v>1915.5</v>
      </c>
      <c r="U131" s="354">
        <f>'Haver Pivoted'!HF82</f>
        <v>1934.7</v>
      </c>
      <c r="V131" s="354">
        <f>'Haver Pivoted'!HG82</f>
        <v>1936.6</v>
      </c>
      <c r="W131" s="354">
        <f>'Haver Pivoted'!HH82</f>
        <v>1954.6</v>
      </c>
      <c r="X131" s="354">
        <f>'Haver Pivoted'!HI82</f>
        <v>1970.1</v>
      </c>
      <c r="Y131" s="354">
        <f>'Haver Pivoted'!HJ82</f>
        <v>1972.1</v>
      </c>
      <c r="Z131" s="354">
        <f>'Haver Pivoted'!HK82</f>
        <v>2002.3</v>
      </c>
      <c r="AA131" s="354">
        <f>'Haver Pivoted'!HL82</f>
        <v>2013.5</v>
      </c>
      <c r="AB131" s="354">
        <f>'Haver Pivoted'!HM82</f>
        <v>2035.5</v>
      </c>
      <c r="AC131" s="354">
        <f>'Haver Pivoted'!HN82</f>
        <v>2053.1999999999998</v>
      </c>
      <c r="AD131" s="354">
        <f>'Haver Pivoted'!HO82</f>
        <v>2070.5</v>
      </c>
      <c r="AE131" s="329"/>
      <c r="AF131" s="329"/>
      <c r="AG131" s="329"/>
      <c r="AH131" s="329"/>
      <c r="AI131" s="329"/>
      <c r="AJ131" s="329"/>
      <c r="AK131" s="329"/>
      <c r="AL131" s="329"/>
      <c r="AM131" s="329"/>
      <c r="AN131" s="329"/>
    </row>
    <row r="132" spans="4:40" x14ac:dyDescent="0.35">
      <c r="D132" s="863" t="s">
        <v>511</v>
      </c>
      <c r="E132" s="249" t="s">
        <v>786</v>
      </c>
      <c r="F132" s="778">
        <f>'Haver Pivoted'!GQ83</f>
        <v>682.8</v>
      </c>
      <c r="G132" s="441">
        <f>'Haver Pivoted'!GR83</f>
        <v>690.2</v>
      </c>
      <c r="H132" s="441">
        <f>'Haver Pivoted'!GS83</f>
        <v>706.3</v>
      </c>
      <c r="I132" s="441">
        <f>'Haver Pivoted'!GT83</f>
        <v>729.3</v>
      </c>
      <c r="J132" s="441">
        <f>'Haver Pivoted'!GU83</f>
        <v>731.2</v>
      </c>
      <c r="K132" s="441">
        <f>'Haver Pivoted'!GV83</f>
        <v>744.6</v>
      </c>
      <c r="L132" s="441">
        <f>'Haver Pivoted'!GW83</f>
        <v>747.4</v>
      </c>
      <c r="M132" s="441">
        <f>'Haver Pivoted'!GX83</f>
        <v>745.6</v>
      </c>
      <c r="N132" s="441">
        <f>'Haver Pivoted'!GY83</f>
        <v>761.6</v>
      </c>
      <c r="O132" s="441">
        <f>'Haver Pivoted'!GZ83</f>
        <v>781.2</v>
      </c>
      <c r="P132" s="441">
        <f>'Haver Pivoted'!HA83</f>
        <v>800.7</v>
      </c>
      <c r="Q132" s="441">
        <f>'Haver Pivoted'!HB83</f>
        <v>814.3</v>
      </c>
      <c r="R132" s="441">
        <f>'Haver Pivoted'!HC83</f>
        <v>858.2</v>
      </c>
      <c r="S132" s="354">
        <f>'Haver Pivoted'!HD83</f>
        <v>889.5</v>
      </c>
      <c r="T132" s="354">
        <f>'Haver Pivoted'!HE83</f>
        <v>919.1</v>
      </c>
      <c r="U132" s="354">
        <f>'Haver Pivoted'!HF83</f>
        <v>963.6</v>
      </c>
      <c r="V132" s="354">
        <f>'Haver Pivoted'!HG83</f>
        <v>984.1</v>
      </c>
      <c r="W132" s="354">
        <f>'Haver Pivoted'!HH83</f>
        <v>995</v>
      </c>
      <c r="X132" s="354">
        <f>'Haver Pivoted'!HI83</f>
        <v>1013.6</v>
      </c>
      <c r="Y132" s="354">
        <f>'Haver Pivoted'!HJ83</f>
        <v>1046.0999999999999</v>
      </c>
      <c r="Z132" s="354">
        <f>'Haver Pivoted'!HK83</f>
        <v>1053.4000000000001</v>
      </c>
      <c r="AA132" s="354">
        <f>'Haver Pivoted'!HL83</f>
        <v>1055.7</v>
      </c>
      <c r="AB132" s="354">
        <f>'Haver Pivoted'!HM83</f>
        <v>1072.2</v>
      </c>
      <c r="AC132" s="354">
        <f>'Haver Pivoted'!HN83</f>
        <v>1091.8</v>
      </c>
      <c r="AD132" s="354">
        <f>'Haver Pivoted'!HO83</f>
        <v>1090.7</v>
      </c>
      <c r="AE132" s="329"/>
      <c r="AF132" s="329"/>
      <c r="AG132" s="329"/>
      <c r="AH132" s="329"/>
      <c r="AI132" s="329"/>
      <c r="AJ132" s="329"/>
      <c r="AK132" s="329"/>
      <c r="AL132" s="329"/>
      <c r="AM132" s="329"/>
      <c r="AN132" s="329"/>
    </row>
    <row r="133" spans="4:40" x14ac:dyDescent="0.35">
      <c r="D133" s="863" t="s">
        <v>512</v>
      </c>
      <c r="E133" s="249" t="s">
        <v>782</v>
      </c>
      <c r="F133" s="778">
        <f>'Haver Pivoted'!GQ84</f>
        <v>2961.5</v>
      </c>
      <c r="G133" s="441">
        <f>'Haver Pivoted'!GR84</f>
        <v>2962.7</v>
      </c>
      <c r="H133" s="441">
        <f>'Haver Pivoted'!GS84</f>
        <v>2955.4</v>
      </c>
      <c r="I133" s="441">
        <f>'Haver Pivoted'!GT84</f>
        <v>2932.4</v>
      </c>
      <c r="J133" s="441">
        <f>'Haver Pivoted'!GU84</f>
        <v>2874</v>
      </c>
      <c r="K133" s="441">
        <f>'Haver Pivoted'!GV84</f>
        <v>2862.9</v>
      </c>
      <c r="L133" s="441">
        <f>'Haver Pivoted'!GW84</f>
        <v>2980.3</v>
      </c>
      <c r="M133" s="441">
        <f>'Haver Pivoted'!GX84</f>
        <v>3048</v>
      </c>
      <c r="N133" s="441">
        <f>'Haver Pivoted'!GY84</f>
        <v>3158.1</v>
      </c>
      <c r="O133" s="441">
        <f>'Haver Pivoted'!GZ84</f>
        <v>3225.4</v>
      </c>
      <c r="P133" s="441">
        <f>'Haver Pivoted'!HA84</f>
        <v>3291.3</v>
      </c>
      <c r="Q133" s="441">
        <f>'Haver Pivoted'!HB84</f>
        <v>3333.6</v>
      </c>
      <c r="R133" s="441">
        <f>'Haver Pivoted'!HC84</f>
        <v>3424.9</v>
      </c>
      <c r="S133" s="354">
        <f>'Haver Pivoted'!HD84</f>
        <v>3509.5</v>
      </c>
      <c r="T133" s="354">
        <f>'Haver Pivoted'!HE84</f>
        <v>3628.2</v>
      </c>
      <c r="U133" s="354">
        <f>'Haver Pivoted'!HF84</f>
        <v>3729.9</v>
      </c>
      <c r="V133" s="354">
        <f>'Haver Pivoted'!HG84</f>
        <v>3806.4</v>
      </c>
      <c r="W133" s="354">
        <f>'Haver Pivoted'!HH84</f>
        <v>3836.2</v>
      </c>
      <c r="X133" s="354">
        <f>'Haver Pivoted'!HI84</f>
        <v>3919.1</v>
      </c>
      <c r="Y133" s="354">
        <f>'Haver Pivoted'!HJ84</f>
        <v>3938.9</v>
      </c>
      <c r="Z133" s="354">
        <f>'Haver Pivoted'!HK84</f>
        <v>3950.2</v>
      </c>
      <c r="AA133" s="354">
        <f>'Haver Pivoted'!HL84</f>
        <v>3938.8</v>
      </c>
      <c r="AB133" s="354">
        <f>'Haver Pivoted'!HM84</f>
        <v>3958.3</v>
      </c>
      <c r="AC133" s="354">
        <f>'Haver Pivoted'!HN84</f>
        <v>4007.7</v>
      </c>
      <c r="AD133" s="354">
        <f>'Haver Pivoted'!HO84</f>
        <v>4005.6</v>
      </c>
      <c r="AE133" s="329"/>
      <c r="AF133" s="329"/>
      <c r="AG133" s="329"/>
      <c r="AH133" s="329"/>
      <c r="AI133" s="329"/>
      <c r="AJ133" s="329"/>
      <c r="AK133" s="329"/>
      <c r="AL133" s="329"/>
      <c r="AM133" s="329"/>
      <c r="AN133" s="329"/>
    </row>
    <row r="134" spans="4:40" x14ac:dyDescent="0.35">
      <c r="D134" s="683" t="s">
        <v>499</v>
      </c>
      <c r="F134" s="778">
        <f>F130</f>
        <v>9285</v>
      </c>
      <c r="G134" s="441">
        <f t="shared" ref="G134:AB134" si="52">G130</f>
        <v>9341</v>
      </c>
      <c r="H134" s="441">
        <f t="shared" si="52"/>
        <v>9488.7999999999993</v>
      </c>
      <c r="I134" s="441">
        <f t="shared" si="52"/>
        <v>9636.5</v>
      </c>
      <c r="J134" s="441">
        <f t="shared" si="52"/>
        <v>9005.2999999999993</v>
      </c>
      <c r="K134" s="441">
        <f t="shared" si="52"/>
        <v>9441.7999999999993</v>
      </c>
      <c r="L134" s="441">
        <f t="shared" si="52"/>
        <v>9809.5</v>
      </c>
      <c r="M134" s="441">
        <f t="shared" si="52"/>
        <v>9889.7999999999993</v>
      </c>
      <c r="N134" s="441">
        <f t="shared" si="52"/>
        <v>10182.5</v>
      </c>
      <c r="O134" s="441">
        <f t="shared" si="52"/>
        <v>10462.799999999999</v>
      </c>
      <c r="P134" s="441">
        <f t="shared" si="52"/>
        <v>10772</v>
      </c>
      <c r="Q134" s="441">
        <f t="shared" si="52"/>
        <v>10909.7</v>
      </c>
      <c r="R134" s="441">
        <f t="shared" si="52"/>
        <v>11012.9</v>
      </c>
      <c r="S134" s="354">
        <f t="shared" si="52"/>
        <v>11296.3</v>
      </c>
      <c r="T134" s="354">
        <f t="shared" si="52"/>
        <v>11343.1</v>
      </c>
      <c r="U134" s="354">
        <f t="shared" si="52"/>
        <v>11499.3</v>
      </c>
      <c r="V134" s="354">
        <f t="shared" si="52"/>
        <v>11660.4</v>
      </c>
      <c r="W134" s="354">
        <f t="shared" si="52"/>
        <v>11843.5</v>
      </c>
      <c r="X134" s="354">
        <f t="shared" si="52"/>
        <v>11975.4</v>
      </c>
      <c r="Y134" s="354">
        <f t="shared" si="52"/>
        <v>12270.7</v>
      </c>
      <c r="Z134" s="354">
        <f t="shared" si="52"/>
        <v>12363.5</v>
      </c>
      <c r="AA134" s="354">
        <f t="shared" si="52"/>
        <v>12425.1</v>
      </c>
      <c r="AB134" s="354">
        <f t="shared" si="52"/>
        <v>12627.8</v>
      </c>
      <c r="AC134" s="354">
        <f>AC130</f>
        <v>12788.7</v>
      </c>
      <c r="AD134" s="354">
        <f>AD130</f>
        <v>12941.1</v>
      </c>
      <c r="AE134" s="329"/>
      <c r="AF134" s="329"/>
      <c r="AG134" s="329"/>
      <c r="AH134" s="329"/>
      <c r="AI134" s="329"/>
      <c r="AJ134" s="329"/>
      <c r="AK134" s="329"/>
      <c r="AL134" s="329"/>
      <c r="AM134" s="329"/>
      <c r="AN134" s="329"/>
    </row>
    <row r="135" spans="4:40" x14ac:dyDescent="0.35">
      <c r="D135" s="683" t="s">
        <v>500</v>
      </c>
      <c r="E135" s="249" t="s">
        <v>516</v>
      </c>
      <c r="F135" s="778">
        <f>'Haver Pivoted'!GQ5</f>
        <v>14350.7</v>
      </c>
      <c r="G135" s="441">
        <f>'Haver Pivoted'!GR5</f>
        <v>14548.3</v>
      </c>
      <c r="H135" s="441">
        <f>'Haver Pivoted'!GS5</f>
        <v>14701</v>
      </c>
      <c r="I135" s="441">
        <f>'Haver Pivoted'!GT5</f>
        <v>14496.2</v>
      </c>
      <c r="J135" s="441">
        <f>'Haver Pivoted'!GU5</f>
        <v>13175.6</v>
      </c>
      <c r="K135" s="441">
        <f>'Haver Pivoted'!GV5</f>
        <v>14478</v>
      </c>
      <c r="L135" s="441">
        <f>'Haver Pivoted'!GW5</f>
        <v>14752.7</v>
      </c>
      <c r="M135" s="441">
        <f>'Haver Pivoted'!GX5</f>
        <v>15259.4</v>
      </c>
      <c r="N135" s="441">
        <f>'Haver Pivoted'!GY5</f>
        <v>16016.3</v>
      </c>
      <c r="O135" s="441">
        <f>'Haver Pivoted'!GZ5</f>
        <v>16363.9</v>
      </c>
      <c r="P135" s="441">
        <f>'Haver Pivoted'!HA5</f>
        <v>16816.099999999999</v>
      </c>
      <c r="Q135" s="441">
        <f>'Haver Pivoted'!HB5</f>
        <v>17175.099999999999</v>
      </c>
      <c r="R135" s="441">
        <f>'Haver Pivoted'!HC5</f>
        <v>17603.8</v>
      </c>
      <c r="S135" s="354">
        <f>'Haver Pivoted'!HD5</f>
        <v>17876.2</v>
      </c>
      <c r="T135" s="354">
        <f>'Haver Pivoted'!HE5</f>
        <v>18108.3</v>
      </c>
      <c r="U135" s="354">
        <f>'Haver Pivoted'!HF5</f>
        <v>18506.2</v>
      </c>
      <c r="V135" s="354">
        <f>'Haver Pivoted'!HG5</f>
        <v>18685.7</v>
      </c>
      <c r="W135" s="354">
        <f>'Haver Pivoted'!HH5</f>
        <v>18929</v>
      </c>
      <c r="X135" s="354">
        <f>'Haver Pivoted'!HI5</f>
        <v>19170.2</v>
      </c>
      <c r="Y135" s="354">
        <f>'Haver Pivoted'!HJ5</f>
        <v>19424.8</v>
      </c>
      <c r="Z135" s="354">
        <f>'Haver Pivoted'!HK5</f>
        <v>19682.7</v>
      </c>
      <c r="AA135" s="354">
        <f>'Haver Pivoted'!HL5</f>
        <v>19938.400000000001</v>
      </c>
      <c r="AB135" s="354">
        <f>'Haver Pivoted'!HM5</f>
        <v>20255.5</v>
      </c>
      <c r="AC135" s="354">
        <f>'Haver Pivoted'!HN5</f>
        <v>20461.599999999999</v>
      </c>
      <c r="AD135" s="354">
        <f>'Haver Pivoted'!HO5</f>
        <v>20640.900000000001</v>
      </c>
      <c r="AE135" s="329"/>
      <c r="AF135" s="329"/>
      <c r="AG135" s="329"/>
      <c r="AH135" s="329"/>
      <c r="AI135" s="329"/>
      <c r="AJ135" s="329"/>
      <c r="AK135" s="329"/>
      <c r="AL135" s="329"/>
      <c r="AM135" s="329"/>
      <c r="AN135" s="329"/>
    </row>
    <row r="136" spans="4:40" x14ac:dyDescent="0.35">
      <c r="D136" s="683" t="s">
        <v>513</v>
      </c>
      <c r="E136" s="249" t="s">
        <v>781</v>
      </c>
      <c r="F136" s="778">
        <f>'Haver Pivoted'!GQ85</f>
        <v>1906.5</v>
      </c>
      <c r="G136" s="441">
        <f>'Haver Pivoted'!GR85</f>
        <v>1968.1</v>
      </c>
      <c r="H136" s="441">
        <f>'Haver Pivoted'!GS85</f>
        <v>2003.2</v>
      </c>
      <c r="I136" s="441">
        <f>'Haver Pivoted'!GT85</f>
        <v>1752.6</v>
      </c>
      <c r="J136" s="441">
        <f>'Haver Pivoted'!GU85</f>
        <v>1686.1</v>
      </c>
      <c r="K136" s="441">
        <f>'Haver Pivoted'!GV85</f>
        <v>2323.9</v>
      </c>
      <c r="L136" s="441">
        <f>'Haver Pivoted'!GW85</f>
        <v>2101.5</v>
      </c>
      <c r="M136" s="441">
        <f>'Haver Pivoted'!GX85</f>
        <v>2438.6999999999998</v>
      </c>
      <c r="N136" s="441">
        <f>'Haver Pivoted'!GY85</f>
        <v>2763.8</v>
      </c>
      <c r="O136" s="441">
        <f>'Haver Pivoted'!GZ85</f>
        <v>2747.4</v>
      </c>
      <c r="P136" s="441">
        <f>'Haver Pivoted'!HA85</f>
        <v>2751.8</v>
      </c>
      <c r="Q136" s="441">
        <f>'Haver Pivoted'!HB85</f>
        <v>2738.7</v>
      </c>
      <c r="R136" s="354">
        <f>'Haver Pivoted'!HC85</f>
        <v>2876.9</v>
      </c>
      <c r="S136" s="354">
        <f>'Haver Pivoted'!HD85</f>
        <v>2950.7</v>
      </c>
      <c r="T136" s="354">
        <f>'Haver Pivoted'!HE85</f>
        <v>2921.1</v>
      </c>
      <c r="U136" s="354">
        <f>'Haver Pivoted'!HF85</f>
        <v>2941.2</v>
      </c>
      <c r="V136" s="354">
        <f>'Haver Pivoted'!HG85</f>
        <v>2953.4</v>
      </c>
      <c r="W136" s="354">
        <f>'Haver Pivoted'!HH85</f>
        <v>3079.7</v>
      </c>
      <c r="X136" s="354">
        <f>'Haver Pivoted'!HI85</f>
        <v>3253.6</v>
      </c>
      <c r="Y136" s="354">
        <f>'Haver Pivoted'!HJ85</f>
        <v>3186.2</v>
      </c>
      <c r="Z136" s="354">
        <f>'Haver Pivoted'!HK85</f>
        <v>3337.4</v>
      </c>
      <c r="AA136" s="354">
        <f>'Haver Pivoted'!HL85</f>
        <v>3365.3</v>
      </c>
      <c r="AB136" s="354">
        <f>'Haver Pivoted'!HM85</f>
        <v>3487.8</v>
      </c>
      <c r="AC136" s="354">
        <f>'Haver Pivoted'!HN85</f>
        <v>3435.2</v>
      </c>
      <c r="AD136" s="354">
        <f>'Haver Pivoted'!HO85</f>
        <v>0</v>
      </c>
      <c r="AE136" s="329"/>
      <c r="AF136" s="329"/>
      <c r="AG136" s="329"/>
      <c r="AH136" s="329"/>
      <c r="AI136" s="329"/>
      <c r="AJ136" s="329"/>
      <c r="AK136" s="329"/>
      <c r="AL136" s="329"/>
      <c r="AM136" s="329"/>
      <c r="AN136" s="329"/>
    </row>
    <row r="137" spans="4:40" x14ac:dyDescent="0.35">
      <c r="D137" s="289" t="s">
        <v>514</v>
      </c>
      <c r="F137" s="276"/>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row>
    <row r="138" spans="4:40" x14ac:dyDescent="0.35">
      <c r="D138" s="812" t="s">
        <v>484</v>
      </c>
      <c r="F138" s="784">
        <f t="shared" ref="F138:AB138" si="53">F25/F129</f>
        <v>3.670955208815823E-2</v>
      </c>
      <c r="G138" s="808">
        <f t="shared" si="53"/>
        <v>3.4027243765791498E-2</v>
      </c>
      <c r="H138" s="808">
        <f t="shared" si="53"/>
        <v>3.3265006923139578E-2</v>
      </c>
      <c r="I138" s="808">
        <f t="shared" si="53"/>
        <v>3.3107240570318434E-2</v>
      </c>
      <c r="J138" s="808">
        <f t="shared" si="53"/>
        <v>3.4570962386621919E-2</v>
      </c>
      <c r="K138" s="808">
        <f t="shared" si="53"/>
        <v>3.4672757216149E-2</v>
      </c>
      <c r="L138" s="808">
        <f t="shared" si="53"/>
        <v>3.4751040755526034E-2</v>
      </c>
      <c r="M138" s="808">
        <f t="shared" si="53"/>
        <v>3.6343777022150851E-2</v>
      </c>
      <c r="N138" s="808">
        <f t="shared" si="53"/>
        <v>3.6751381076895101E-2</v>
      </c>
      <c r="O138" s="808">
        <f t="shared" si="53"/>
        <v>3.528295534539222E-2</v>
      </c>
      <c r="P138" s="808">
        <f t="shared" si="53"/>
        <v>3.5842486897839046E-2</v>
      </c>
      <c r="Q138" s="808">
        <f t="shared" si="53"/>
        <v>3.8878922970356826E-2</v>
      </c>
      <c r="R138" s="808">
        <f t="shared" si="53"/>
        <v>4.0423186613865542E-2</v>
      </c>
      <c r="S138" s="806">
        <f t="shared" si="53"/>
        <v>3.3915841415301358E-2</v>
      </c>
      <c r="T138" s="806">
        <f t="shared" si="53"/>
        <v>3.4123520855446787E-2</v>
      </c>
      <c r="U138" s="781">
        <f t="shared" si="53"/>
        <v>3.1885257205902635E-2</v>
      </c>
      <c r="V138" s="781">
        <f t="shared" si="53"/>
        <v>3.1630183548606389E-2</v>
      </c>
      <c r="W138" s="781">
        <f t="shared" si="53"/>
        <v>3.2502563166624622E-2</v>
      </c>
      <c r="X138" s="781">
        <f t="shared" si="53"/>
        <v>3.2423642084520768E-2</v>
      </c>
      <c r="Y138" s="781">
        <f t="shared" si="53"/>
        <v>3.1698894309281349E-2</v>
      </c>
      <c r="Z138" s="781">
        <f t="shared" si="53"/>
        <v>3.2525529959627042E-2</v>
      </c>
      <c r="AA138" s="781">
        <f t="shared" si="53"/>
        <v>3.3731108263735585E-2</v>
      </c>
      <c r="AB138" s="781">
        <f t="shared" si="53"/>
        <v>3.4046248057764371E-2</v>
      </c>
      <c r="AC138" s="781">
        <f>AC25/AC129</f>
        <v>3.3979560111125594E-2</v>
      </c>
      <c r="AD138" s="781">
        <f>AD25/AD129</f>
        <v>3.4369576136742276E-2</v>
      </c>
      <c r="AE138" s="807">
        <f t="shared" ref="AE138:AG141" si="54">AD138</f>
        <v>3.4369576136742276E-2</v>
      </c>
      <c r="AF138" s="807">
        <f t="shared" si="54"/>
        <v>3.4369576136742276E-2</v>
      </c>
      <c r="AG138" s="807">
        <f>AF138</f>
        <v>3.4369576136742276E-2</v>
      </c>
      <c r="AH138" s="807">
        <f t="shared" ref="AH138:AN141" si="55">AG138</f>
        <v>3.4369576136742276E-2</v>
      </c>
      <c r="AI138" s="807">
        <f t="shared" si="55"/>
        <v>3.4369576136742276E-2</v>
      </c>
      <c r="AJ138" s="807">
        <f t="shared" si="55"/>
        <v>3.4369576136742276E-2</v>
      </c>
      <c r="AK138" s="807">
        <f t="shared" si="55"/>
        <v>3.4369576136742276E-2</v>
      </c>
      <c r="AL138" s="807">
        <f t="shared" si="55"/>
        <v>3.4369576136742276E-2</v>
      </c>
      <c r="AM138" s="807">
        <f t="shared" si="55"/>
        <v>3.4369576136742276E-2</v>
      </c>
      <c r="AN138" s="807">
        <f t="shared" si="55"/>
        <v>3.4369576136742276E-2</v>
      </c>
    </row>
    <row r="139" spans="4:40" x14ac:dyDescent="0.35">
      <c r="D139" s="812" t="s">
        <v>481</v>
      </c>
      <c r="F139" s="784">
        <f t="shared" ref="F139:AB141" si="56">F27/F134</f>
        <v>2.2401723209477652E-3</v>
      </c>
      <c r="G139" s="808">
        <f t="shared" si="56"/>
        <v>2.2053313349748422E-3</v>
      </c>
      <c r="H139" s="808">
        <f t="shared" si="56"/>
        <v>2.1604417839979767E-3</v>
      </c>
      <c r="I139" s="808">
        <f t="shared" si="56"/>
        <v>2.1065739635759873E-3</v>
      </c>
      <c r="J139" s="808">
        <f t="shared" si="56"/>
        <v>2.1431823481727428E-3</v>
      </c>
      <c r="K139" s="808">
        <f t="shared" si="56"/>
        <v>2.1076489652396787E-3</v>
      </c>
      <c r="L139" s="808">
        <f t="shared" si="56"/>
        <v>2.1000050970997504E-3</v>
      </c>
      <c r="M139" s="808">
        <f t="shared" si="56"/>
        <v>2.153734150336711E-3</v>
      </c>
      <c r="N139" s="808">
        <f t="shared" si="56"/>
        <v>2.1605696047139701E-3</v>
      </c>
      <c r="O139" s="808">
        <f t="shared" si="56"/>
        <v>2.1600336430018735E-3</v>
      </c>
      <c r="P139" s="808">
        <f t="shared" si="56"/>
        <v>2.1444485703676201E-3</v>
      </c>
      <c r="Q139" s="808">
        <f t="shared" si="56"/>
        <v>2.1448802441863661E-3</v>
      </c>
      <c r="R139" s="808">
        <f t="shared" si="56"/>
        <v>2.0975401574517159E-3</v>
      </c>
      <c r="S139" s="806">
        <f t="shared" si="56"/>
        <v>2.009507537866381E-3</v>
      </c>
      <c r="T139" s="806">
        <f t="shared" si="56"/>
        <v>1.9218732092637816E-3</v>
      </c>
      <c r="U139" s="781">
        <f t="shared" si="56"/>
        <v>1.808805753393685E-3</v>
      </c>
      <c r="V139" s="781">
        <f t="shared" si="56"/>
        <v>1.7580872011251759E-3</v>
      </c>
      <c r="W139" s="781">
        <f t="shared" si="56"/>
        <v>1.7900113986574913E-3</v>
      </c>
      <c r="X139" s="781">
        <f t="shared" si="56"/>
        <v>1.9039030011523625E-3</v>
      </c>
      <c r="Y139" s="781">
        <f t="shared" si="56"/>
        <v>2.0373735809693008E-3</v>
      </c>
      <c r="Z139" s="781">
        <f t="shared" si="56"/>
        <v>2.1595826424556154E-3</v>
      </c>
      <c r="AA139" s="781">
        <f t="shared" si="56"/>
        <v>2.2132618650956529E-3</v>
      </c>
      <c r="AB139" s="781">
        <f t="shared" si="56"/>
        <v>2.1856538747842065E-3</v>
      </c>
      <c r="AC139" s="781">
        <f>AC27/AC134</f>
        <v>2.1112388280278682E-3</v>
      </c>
      <c r="AD139" s="781">
        <f>AD27/AD134</f>
        <v>2.0941032833375834E-3</v>
      </c>
      <c r="AE139" s="807">
        <f t="shared" si="54"/>
        <v>2.0941032833375834E-3</v>
      </c>
      <c r="AF139" s="807">
        <f t="shared" si="54"/>
        <v>2.0941032833375834E-3</v>
      </c>
      <c r="AG139" s="807">
        <f>AF139</f>
        <v>2.0941032833375834E-3</v>
      </c>
      <c r="AH139" s="807">
        <f t="shared" si="55"/>
        <v>2.0941032833375834E-3</v>
      </c>
      <c r="AI139" s="807">
        <f t="shared" si="55"/>
        <v>2.0941032833375834E-3</v>
      </c>
      <c r="AJ139" s="807">
        <f t="shared" si="55"/>
        <v>2.0941032833375834E-3</v>
      </c>
      <c r="AK139" s="807">
        <f t="shared" si="55"/>
        <v>2.0941032833375834E-3</v>
      </c>
      <c r="AL139" s="807">
        <f t="shared" si="55"/>
        <v>2.0941032833375834E-3</v>
      </c>
      <c r="AM139" s="807">
        <f t="shared" si="55"/>
        <v>2.0941032833375834E-3</v>
      </c>
      <c r="AN139" s="807">
        <f t="shared" si="55"/>
        <v>2.0941032833375834E-3</v>
      </c>
    </row>
    <row r="140" spans="4:40" x14ac:dyDescent="0.35">
      <c r="D140" s="812" t="s">
        <v>482</v>
      </c>
      <c r="F140" s="784">
        <f t="shared" si="56"/>
        <v>9.414174918296668E-2</v>
      </c>
      <c r="G140" s="808">
        <f t="shared" si="56"/>
        <v>9.4636486737282019E-2</v>
      </c>
      <c r="H140" s="808">
        <f t="shared" si="56"/>
        <v>9.343582069246989E-2</v>
      </c>
      <c r="I140" s="808">
        <f t="shared" si="56"/>
        <v>9.4721375256963877E-2</v>
      </c>
      <c r="J140" s="808">
        <f t="shared" si="56"/>
        <v>9.7809587419168773E-2</v>
      </c>
      <c r="K140" s="808">
        <f t="shared" si="56"/>
        <v>9.6021549937836723E-2</v>
      </c>
      <c r="L140" s="808">
        <f t="shared" si="56"/>
        <v>9.569095826526669E-2</v>
      </c>
      <c r="M140" s="808">
        <f t="shared" si="56"/>
        <v>9.4119034824436093E-2</v>
      </c>
      <c r="N140" s="808">
        <f t="shared" si="56"/>
        <v>9.5171793735132335E-2</v>
      </c>
      <c r="O140" s="808">
        <f t="shared" si="56"/>
        <v>9.4005707685820616E-2</v>
      </c>
      <c r="P140" s="808">
        <f t="shared" si="56"/>
        <v>9.3915949595922962E-2</v>
      </c>
      <c r="Q140" s="808">
        <f t="shared" si="56"/>
        <v>9.3466704706231696E-2</v>
      </c>
      <c r="R140" s="808">
        <f t="shared" si="56"/>
        <v>9.3400288574057883E-2</v>
      </c>
      <c r="S140" s="806">
        <f t="shared" si="56"/>
        <v>9.3319609312941226E-2</v>
      </c>
      <c r="T140" s="806">
        <f t="shared" si="56"/>
        <v>9.2603944047757111E-2</v>
      </c>
      <c r="U140" s="781">
        <f t="shared" si="56"/>
        <v>9.1742226929353396E-2</v>
      </c>
      <c r="V140" s="781">
        <f t="shared" si="56"/>
        <v>9.1481721316300696E-2</v>
      </c>
      <c r="W140" s="781">
        <f t="shared" si="56"/>
        <v>9.1077183158117178E-2</v>
      </c>
      <c r="X140" s="781">
        <f t="shared" si="56"/>
        <v>9.0990182679366927E-2</v>
      </c>
      <c r="Y140" s="781">
        <f t="shared" si="56"/>
        <v>9.0647007948601782E-2</v>
      </c>
      <c r="Z140" s="781">
        <f t="shared" si="56"/>
        <v>9.0551601152280933E-2</v>
      </c>
      <c r="AA140" s="781">
        <f t="shared" si="56"/>
        <v>9.0002206796934547E-2</v>
      </c>
      <c r="AB140" s="781">
        <f t="shared" si="56"/>
        <v>8.99360667473032E-2</v>
      </c>
      <c r="AC140" s="781">
        <f>AC28/AC135</f>
        <v>9.0212886577784743E-2</v>
      </c>
      <c r="AD140" s="781">
        <f>AD28/AD135</f>
        <v>9.0427258501325034E-2</v>
      </c>
      <c r="AE140" s="807">
        <f t="shared" si="54"/>
        <v>9.0427258501325034E-2</v>
      </c>
      <c r="AF140" s="807">
        <f t="shared" si="54"/>
        <v>9.0427258501325034E-2</v>
      </c>
      <c r="AG140" s="807">
        <f t="shared" si="54"/>
        <v>9.0427258501325034E-2</v>
      </c>
      <c r="AH140" s="807">
        <f t="shared" si="55"/>
        <v>9.0427258501325034E-2</v>
      </c>
      <c r="AI140" s="807">
        <f t="shared" si="55"/>
        <v>9.0427258501325034E-2</v>
      </c>
      <c r="AJ140" s="807">
        <f t="shared" si="55"/>
        <v>9.0427258501325034E-2</v>
      </c>
      <c r="AK140" s="807">
        <f t="shared" si="55"/>
        <v>9.0427258501325034E-2</v>
      </c>
      <c r="AL140" s="807">
        <f t="shared" si="55"/>
        <v>9.0427258501325034E-2</v>
      </c>
      <c r="AM140" s="807">
        <f t="shared" si="55"/>
        <v>9.0427258501325034E-2</v>
      </c>
      <c r="AN140" s="807">
        <f t="shared" si="55"/>
        <v>9.0427258501325034E-2</v>
      </c>
    </row>
    <row r="141" spans="4:40" x14ac:dyDescent="0.35">
      <c r="D141" s="773" t="s">
        <v>515</v>
      </c>
      <c r="E141" s="370"/>
      <c r="F141" s="776">
        <f t="shared" si="56"/>
        <v>4.028324154209284E-2</v>
      </c>
      <c r="G141" s="777">
        <f t="shared" si="56"/>
        <v>3.7650525887912199E-2</v>
      </c>
      <c r="H141" s="777">
        <f t="shared" si="56"/>
        <v>3.5093849840255591E-2</v>
      </c>
      <c r="I141" s="777">
        <f t="shared" si="56"/>
        <v>3.6802464909277646E-2</v>
      </c>
      <c r="J141" s="777">
        <f t="shared" si="56"/>
        <v>3.9380819642963055E-2</v>
      </c>
      <c r="K141" s="777">
        <f t="shared" si="56"/>
        <v>3.5070355867292048E-2</v>
      </c>
      <c r="L141" s="777">
        <f t="shared" si="56"/>
        <v>3.9210088032357843E-2</v>
      </c>
      <c r="M141" s="777">
        <f t="shared" si="56"/>
        <v>3.4075532045762087E-2</v>
      </c>
      <c r="N141" s="777">
        <f t="shared" si="56"/>
        <v>3.3902597872494389E-2</v>
      </c>
      <c r="O141" s="777">
        <f t="shared" si="56"/>
        <v>4.3422872534032174E-2</v>
      </c>
      <c r="P141" s="777">
        <f t="shared" si="56"/>
        <v>6.1087288320372114E-2</v>
      </c>
      <c r="Q141" s="777">
        <f t="shared" si="56"/>
        <v>6.2365355825756752E-2</v>
      </c>
      <c r="R141" s="782">
        <f t="shared" si="56"/>
        <v>5.4781188084396394E-2</v>
      </c>
      <c r="S141" s="782">
        <f t="shared" si="56"/>
        <v>5.391940895380757E-2</v>
      </c>
      <c r="T141" s="885">
        <f t="shared" si="56"/>
        <v>5.5527027489644311E-2</v>
      </c>
      <c r="U141" s="809">
        <f t="shared" si="56"/>
        <v>5.3957568339453282E-2</v>
      </c>
      <c r="V141" s="809">
        <f t="shared" si="56"/>
        <v>5.4987472066093314E-2</v>
      </c>
      <c r="W141" s="809">
        <f t="shared" si="56"/>
        <v>5.3868883332792161E-2</v>
      </c>
      <c r="X141" s="809">
        <f t="shared" si="56"/>
        <v>5.1297024834030001E-2</v>
      </c>
      <c r="Y141" s="809">
        <f t="shared" si="56"/>
        <v>5.348063523947022E-2</v>
      </c>
      <c r="Z141" s="809">
        <f t="shared" si="56"/>
        <v>4.9140049140049137E-2</v>
      </c>
      <c r="AA141" s="809">
        <f t="shared" si="56"/>
        <v>4.8316643389890938E-2</v>
      </c>
      <c r="AB141" s="809">
        <f t="shared" si="56"/>
        <v>4.7078387522220308E-2</v>
      </c>
      <c r="AC141" s="809">
        <f>AC29/AC136</f>
        <v>5.0855845365626456E-2</v>
      </c>
      <c r="AD141" s="807">
        <f t="shared" ref="AD141" si="57">AC141</f>
        <v>5.0855845365626456E-2</v>
      </c>
      <c r="AE141" s="807">
        <f t="shared" si="54"/>
        <v>5.0855845365626456E-2</v>
      </c>
      <c r="AF141" s="807">
        <f>AE141</f>
        <v>5.0855845365626456E-2</v>
      </c>
      <c r="AG141" s="807">
        <f>AF141</f>
        <v>5.0855845365626456E-2</v>
      </c>
      <c r="AH141" s="807">
        <f t="shared" si="55"/>
        <v>5.0855845365626456E-2</v>
      </c>
      <c r="AI141" s="807">
        <f t="shared" si="55"/>
        <v>5.0855845365626456E-2</v>
      </c>
      <c r="AJ141" s="807">
        <f t="shared" si="55"/>
        <v>5.0855845365626456E-2</v>
      </c>
      <c r="AK141" s="807">
        <f t="shared" si="55"/>
        <v>5.0855845365626456E-2</v>
      </c>
      <c r="AL141" s="807">
        <f t="shared" si="55"/>
        <v>5.0855845365626456E-2</v>
      </c>
      <c r="AM141" s="807">
        <f t="shared" si="55"/>
        <v>5.0855845365626456E-2</v>
      </c>
      <c r="AN141" s="807">
        <f t="shared" si="55"/>
        <v>5.0855845365626456E-2</v>
      </c>
    </row>
    <row r="145" spans="4:29" x14ac:dyDescent="0.35">
      <c r="D145" s="1420" t="s">
        <v>1698</v>
      </c>
      <c r="E145" s="1420"/>
      <c r="F145" s="1420"/>
      <c r="G145" s="1420"/>
      <c r="H145" s="1420"/>
      <c r="I145" s="1420"/>
      <c r="J145" s="1420"/>
      <c r="K145" s="1420"/>
      <c r="L145" s="1420"/>
      <c r="M145" s="1420"/>
      <c r="N145" s="1420"/>
      <c r="O145" s="1420"/>
      <c r="P145" s="1420"/>
      <c r="Q145" s="1420"/>
      <c r="R145" s="1420"/>
      <c r="S145" s="1420"/>
      <c r="T145" s="1420"/>
      <c r="U145" s="1420"/>
      <c r="V145" s="1420"/>
      <c r="W145" s="1420"/>
      <c r="X145" s="1420"/>
      <c r="Y145" s="1420"/>
      <c r="Z145" s="1420"/>
      <c r="AA145" s="1420"/>
      <c r="AB145" s="1420"/>
      <c r="AC145" s="1420"/>
    </row>
    <row r="146" spans="4:29" x14ac:dyDescent="0.35">
      <c r="D146" s="751" t="s">
        <v>1691</v>
      </c>
      <c r="E146" s="746"/>
      <c r="F146" s="288"/>
      <c r="G146" s="288"/>
      <c r="H146" s="288"/>
      <c r="I146" s="288"/>
      <c r="J146" s="288"/>
      <c r="K146" s="288"/>
      <c r="L146" s="288"/>
      <c r="M146" s="288"/>
      <c r="N146" s="288"/>
      <c r="O146" s="288"/>
      <c r="P146" s="288"/>
      <c r="Q146" s="288"/>
      <c r="R146" s="288"/>
      <c r="S146" s="779"/>
      <c r="T146" s="288"/>
      <c r="U146" s="295"/>
      <c r="V146" s="295"/>
      <c r="W146" s="295"/>
      <c r="X146" s="295"/>
      <c r="Y146" s="295"/>
      <c r="Z146" s="295"/>
      <c r="AA146" s="295"/>
      <c r="AB146" s="295"/>
      <c r="AC146" s="228"/>
    </row>
    <row r="147" spans="4:29" x14ac:dyDescent="0.35">
      <c r="D147" s="886" t="s">
        <v>509</v>
      </c>
      <c r="E147" s="887"/>
      <c r="F147" s="888"/>
      <c r="G147" s="888">
        <f>(G129/F129)^4-1</f>
        <v>2.7913001349364253E-2</v>
      </c>
      <c r="H147" s="888">
        <f t="shared" ref="H147:S147" si="58">(H129/G129)^4-1</f>
        <v>4.7056786044947341E-2</v>
      </c>
      <c r="I147" s="888">
        <f t="shared" si="58"/>
        <v>3.9308941340777448E-2</v>
      </c>
      <c r="J147" s="888">
        <f t="shared" si="58"/>
        <v>-0.20767330318048161</v>
      </c>
      <c r="K147" s="888">
        <f t="shared" si="58"/>
        <v>0.22160650997768916</v>
      </c>
      <c r="L147" s="888">
        <f t="shared" si="58"/>
        <v>0.12774612606997193</v>
      </c>
      <c r="M147" s="888">
        <f t="shared" si="58"/>
        <v>4.7000819432919894E-2</v>
      </c>
      <c r="N147" s="888">
        <f t="shared" si="58"/>
        <v>0.15575354729693691</v>
      </c>
      <c r="O147" s="888">
        <f t="shared" si="58"/>
        <v>0.10114329593307891</v>
      </c>
      <c r="P147" s="888">
        <f t="shared" si="58"/>
        <v>9.5894303203679421E-2</v>
      </c>
      <c r="Q147" s="888">
        <f t="shared" si="58"/>
        <v>4.2812972925388104E-2</v>
      </c>
      <c r="R147" s="888">
        <f t="shared" si="58"/>
        <v>6.1818398365929728E-2</v>
      </c>
      <c r="S147" s="888">
        <f t="shared" si="58"/>
        <v>0.10779959808936046</v>
      </c>
      <c r="T147" s="889"/>
      <c r="U147" s="329"/>
      <c r="V147" s="329"/>
      <c r="W147" s="329"/>
      <c r="X147" s="329"/>
      <c r="Y147" s="329"/>
      <c r="Z147" s="329"/>
      <c r="AA147" s="329"/>
      <c r="AB147" s="329"/>
      <c r="AC147" s="438"/>
    </row>
    <row r="148" spans="4:29" x14ac:dyDescent="0.35">
      <c r="D148" s="890" t="s">
        <v>783</v>
      </c>
      <c r="E148" s="891"/>
      <c r="F148" s="888"/>
      <c r="G148" s="888">
        <f t="shared" ref="G148:S154" si="59">(G130/F130)^4-1</f>
        <v>2.4344066214849969E-2</v>
      </c>
      <c r="H148" s="888">
        <f t="shared" si="59"/>
        <v>6.4808926543423739E-2</v>
      </c>
      <c r="I148" s="888">
        <f t="shared" si="59"/>
        <v>6.3731772577288348E-2</v>
      </c>
      <c r="J148" s="888">
        <f t="shared" si="59"/>
        <v>-0.23736727268240676</v>
      </c>
      <c r="K148" s="888">
        <f t="shared" si="59"/>
        <v>0.20844376621817839</v>
      </c>
      <c r="L148" s="888">
        <f t="shared" si="59"/>
        <v>0.16511367309277247</v>
      </c>
      <c r="M148" s="888">
        <f t="shared" si="59"/>
        <v>3.314802533242589E-2</v>
      </c>
      <c r="N148" s="888">
        <f t="shared" si="59"/>
        <v>0.12374465481168762</v>
      </c>
      <c r="O148" s="888">
        <f t="shared" si="59"/>
        <v>0.11474111578039969</v>
      </c>
      <c r="P148" s="888">
        <f t="shared" si="59"/>
        <v>0.12355331155960547</v>
      </c>
      <c r="Q148" s="888">
        <f t="shared" si="59"/>
        <v>5.2121400356726078E-2</v>
      </c>
      <c r="R148" s="888">
        <f t="shared" si="59"/>
        <v>3.8378170832219727E-2</v>
      </c>
      <c r="S148" s="888">
        <f t="shared" si="59"/>
        <v>0.10697569974210452</v>
      </c>
      <c r="T148" s="889"/>
      <c r="U148" s="329"/>
      <c r="V148" s="329"/>
      <c r="W148" s="329"/>
      <c r="X148" s="329"/>
      <c r="Y148" s="329"/>
      <c r="Z148" s="329"/>
      <c r="AA148" s="329"/>
      <c r="AB148" s="329"/>
      <c r="AC148" s="438"/>
    </row>
    <row r="149" spans="4:29" x14ac:dyDescent="0.35">
      <c r="D149" s="890" t="s">
        <v>510</v>
      </c>
      <c r="E149" s="891"/>
      <c r="F149" s="888"/>
      <c r="G149" s="888">
        <f t="shared" si="59"/>
        <v>9.5170520378034862E-2</v>
      </c>
      <c r="H149" s="888">
        <f t="shared" si="59"/>
        <v>3.0386715102811657E-2</v>
      </c>
      <c r="I149" s="888">
        <f t="shared" si="59"/>
        <v>-1.2576877927581664E-2</v>
      </c>
      <c r="J149" s="888">
        <f t="shared" si="59"/>
        <v>-0.33559918291781621</v>
      </c>
      <c r="K149" s="888">
        <f t="shared" si="59"/>
        <v>1.0567645594940451</v>
      </c>
      <c r="L149" s="888">
        <f t="shared" si="59"/>
        <v>-8.5516467937984397E-2</v>
      </c>
      <c r="M149" s="888">
        <f t="shared" si="59"/>
        <v>7.2385177080469099E-2</v>
      </c>
      <c r="N149" s="888">
        <f t="shared" si="59"/>
        <v>0.39706645948874297</v>
      </c>
      <c r="O149" s="888">
        <f t="shared" si="59"/>
        <v>4.7644934993231525E-2</v>
      </c>
      <c r="P149" s="888">
        <f t="shared" si="59"/>
        <v>-3.4465830968520295E-2</v>
      </c>
      <c r="Q149" s="888">
        <f t="shared" si="59"/>
        <v>-3.7288431797324884E-2</v>
      </c>
      <c r="R149" s="888">
        <f t="shared" si="59"/>
        <v>3.7162148806803685E-2</v>
      </c>
      <c r="S149" s="888">
        <f t="shared" si="59"/>
        <v>0.10136440863642315</v>
      </c>
      <c r="T149" s="889"/>
      <c r="U149" s="329"/>
      <c r="V149" s="329"/>
      <c r="W149" s="329"/>
      <c r="X149" s="329"/>
      <c r="Y149" s="329"/>
      <c r="Z149" s="329"/>
      <c r="AA149" s="329"/>
      <c r="AB149" s="329"/>
      <c r="AC149" s="438"/>
    </row>
    <row r="150" spans="4:29" x14ac:dyDescent="0.35">
      <c r="D150" s="890" t="s">
        <v>511</v>
      </c>
      <c r="E150" s="891"/>
      <c r="F150" s="888"/>
      <c r="G150" s="888">
        <f t="shared" si="59"/>
        <v>4.4060751620176752E-2</v>
      </c>
      <c r="H150" s="888">
        <f t="shared" si="59"/>
        <v>9.6622128532301677E-2</v>
      </c>
      <c r="I150" s="888">
        <f t="shared" si="59"/>
        <v>0.13675802614067245</v>
      </c>
      <c r="J150" s="888">
        <f t="shared" si="59"/>
        <v>1.0461745960318236E-2</v>
      </c>
      <c r="K150" s="888">
        <f t="shared" si="59"/>
        <v>7.5343951398924913E-2</v>
      </c>
      <c r="L150" s="888">
        <f t="shared" si="59"/>
        <v>1.5126690012599919E-2</v>
      </c>
      <c r="M150" s="888">
        <f t="shared" si="59"/>
        <v>-9.5986507456689019E-3</v>
      </c>
      <c r="N150" s="888">
        <f t="shared" si="59"/>
        <v>8.8639640354544413E-2</v>
      </c>
      <c r="O150" s="888">
        <f t="shared" si="59"/>
        <v>0.10698362579219722</v>
      </c>
      <c r="P150" s="888">
        <f t="shared" si="59"/>
        <v>0.10364747893427251</v>
      </c>
      <c r="Q150" s="888">
        <f t="shared" si="59"/>
        <v>6.9691205228084696E-2</v>
      </c>
      <c r="R150" s="888">
        <f t="shared" si="59"/>
        <v>0.23371913760147933</v>
      </c>
      <c r="S150" s="888">
        <f t="shared" si="59"/>
        <v>0.15406366806084937</v>
      </c>
      <c r="T150" s="889"/>
      <c r="U150" s="329"/>
      <c r="V150" s="329"/>
      <c r="W150" s="329"/>
      <c r="X150" s="329"/>
      <c r="Y150" s="329"/>
      <c r="Z150" s="329"/>
      <c r="AA150" s="329"/>
      <c r="AB150" s="329"/>
      <c r="AC150" s="438"/>
    </row>
    <row r="151" spans="4:29" x14ac:dyDescent="0.35">
      <c r="D151" s="890" t="s">
        <v>512</v>
      </c>
      <c r="E151" s="891"/>
      <c r="F151" s="888"/>
      <c r="G151" s="888">
        <f t="shared" si="59"/>
        <v>1.6217856588427448E-3</v>
      </c>
      <c r="H151" s="888">
        <f t="shared" si="59"/>
        <v>-9.8195076585786412E-3</v>
      </c>
      <c r="I151" s="888">
        <f t="shared" si="59"/>
        <v>-3.0767948453107596E-2</v>
      </c>
      <c r="J151" s="888">
        <f t="shared" si="59"/>
        <v>-7.7313403452727636E-2</v>
      </c>
      <c r="K151" s="888">
        <f t="shared" si="59"/>
        <v>-1.5359581864805461E-2</v>
      </c>
      <c r="L151" s="888">
        <f t="shared" si="59"/>
        <v>0.17439776752664971</v>
      </c>
      <c r="M151" s="888">
        <f t="shared" si="59"/>
        <v>9.4006543160045863E-2</v>
      </c>
      <c r="N151" s="888">
        <f t="shared" si="59"/>
        <v>0.15250723378892039</v>
      </c>
      <c r="O151" s="888">
        <f t="shared" si="59"/>
        <v>8.8004811201423561E-2</v>
      </c>
      <c r="P151" s="888">
        <f t="shared" si="59"/>
        <v>8.4265283746917774E-2</v>
      </c>
      <c r="Q151" s="888">
        <f t="shared" si="59"/>
        <v>5.2407830182700454E-2</v>
      </c>
      <c r="R151" s="888">
        <f t="shared" si="59"/>
        <v>0.11413452453651107</v>
      </c>
      <c r="S151" s="888">
        <f t="shared" si="59"/>
        <v>0.10252743449255797</v>
      </c>
      <c r="T151" s="889"/>
      <c r="U151" s="329"/>
      <c r="V151" s="329"/>
      <c r="W151" s="329"/>
      <c r="X151" s="329"/>
      <c r="Y151" s="329"/>
      <c r="Z151" s="329"/>
      <c r="AA151" s="329"/>
      <c r="AB151" s="329"/>
      <c r="AC151" s="438"/>
    </row>
    <row r="152" spans="4:29" x14ac:dyDescent="0.35">
      <c r="D152" s="886" t="s">
        <v>499</v>
      </c>
      <c r="E152" s="887"/>
      <c r="F152" s="888"/>
      <c r="G152" s="888">
        <f t="shared" si="59"/>
        <v>2.4344066214849969E-2</v>
      </c>
      <c r="H152" s="888">
        <f t="shared" si="59"/>
        <v>6.4808926543423739E-2</v>
      </c>
      <c r="I152" s="888">
        <f t="shared" si="59"/>
        <v>6.3731772577288348E-2</v>
      </c>
      <c r="J152" s="888">
        <f t="shared" si="59"/>
        <v>-0.23736727268240676</v>
      </c>
      <c r="K152" s="888">
        <f t="shared" si="59"/>
        <v>0.20844376621817839</v>
      </c>
      <c r="L152" s="888">
        <f t="shared" si="59"/>
        <v>0.16511367309277247</v>
      </c>
      <c r="M152" s="888">
        <f t="shared" si="59"/>
        <v>3.314802533242589E-2</v>
      </c>
      <c r="N152" s="888">
        <f t="shared" si="59"/>
        <v>0.12374465481168762</v>
      </c>
      <c r="O152" s="888">
        <f t="shared" si="59"/>
        <v>0.11474111578039969</v>
      </c>
      <c r="P152" s="888">
        <f t="shared" si="59"/>
        <v>0.12355331155960547</v>
      </c>
      <c r="Q152" s="888">
        <f t="shared" si="59"/>
        <v>5.2121400356726078E-2</v>
      </c>
      <c r="R152" s="888">
        <f t="shared" si="59"/>
        <v>3.8378170832219727E-2</v>
      </c>
      <c r="S152" s="888">
        <f t="shared" si="59"/>
        <v>0.10697569974210452</v>
      </c>
      <c r="T152" s="889"/>
      <c r="U152" s="329"/>
      <c r="V152" s="329"/>
      <c r="W152" s="329"/>
      <c r="X152" s="329"/>
      <c r="Y152" s="329"/>
      <c r="Z152" s="329"/>
      <c r="AA152" s="329"/>
      <c r="AB152" s="329"/>
      <c r="AC152" s="438"/>
    </row>
    <row r="153" spans="4:29" x14ac:dyDescent="0.35">
      <c r="D153" s="886" t="s">
        <v>500</v>
      </c>
      <c r="E153" s="891"/>
      <c r="F153" s="888"/>
      <c r="G153" s="888">
        <f t="shared" si="59"/>
        <v>5.6225503215933115E-2</v>
      </c>
      <c r="H153" s="888">
        <f t="shared" si="59"/>
        <v>4.2649929393125507E-2</v>
      </c>
      <c r="I153" s="888">
        <f t="shared" si="59"/>
        <v>-5.4570436543737832E-2</v>
      </c>
      <c r="J153" s="888">
        <f t="shared" si="59"/>
        <v>-0.31755930379794983</v>
      </c>
      <c r="K153" s="888">
        <f t="shared" si="59"/>
        <v>0.45798374797974395</v>
      </c>
      <c r="L153" s="888">
        <f t="shared" si="59"/>
        <v>7.8081900447835251E-2</v>
      </c>
      <c r="M153" s="888">
        <f t="shared" si="59"/>
        <v>0.14462647249539784</v>
      </c>
      <c r="N153" s="888">
        <f t="shared" si="59"/>
        <v>0.21366534100957191</v>
      </c>
      <c r="O153" s="888">
        <f t="shared" si="59"/>
        <v>8.9678764816876422E-2</v>
      </c>
      <c r="P153" s="888">
        <f t="shared" si="59"/>
        <v>0.1152028170216266</v>
      </c>
      <c r="Q153" s="888">
        <f t="shared" si="59"/>
        <v>8.8168054860614076E-2</v>
      </c>
      <c r="R153" s="888">
        <f t="shared" si="59"/>
        <v>0.10364298156306018</v>
      </c>
      <c r="S153" s="888">
        <f t="shared" si="59"/>
        <v>6.3347260248833859E-2</v>
      </c>
      <c r="T153" s="889"/>
      <c r="U153" s="329"/>
      <c r="V153" s="329"/>
      <c r="W153" s="329"/>
      <c r="X153" s="329"/>
      <c r="Y153" s="329"/>
      <c r="Z153" s="329"/>
      <c r="AA153" s="329"/>
      <c r="AB153" s="329"/>
      <c r="AC153" s="438"/>
    </row>
    <row r="154" spans="4:29" x14ac:dyDescent="0.35">
      <c r="D154" s="892" t="s">
        <v>513</v>
      </c>
      <c r="E154" s="748"/>
      <c r="F154" s="749"/>
      <c r="G154" s="749">
        <f t="shared" si="59"/>
        <v>0.13564189817892713</v>
      </c>
      <c r="H154" s="749">
        <f t="shared" si="59"/>
        <v>7.3269037673770798E-2</v>
      </c>
      <c r="I154" s="749">
        <f t="shared" si="59"/>
        <v>-0.41408585427253519</v>
      </c>
      <c r="J154" s="749">
        <f t="shared" si="59"/>
        <v>-0.1433526334649271</v>
      </c>
      <c r="K154" s="749">
        <f t="shared" si="59"/>
        <v>2.6085807680777386</v>
      </c>
      <c r="L154" s="749">
        <f t="shared" si="59"/>
        <v>-0.33127457784416303</v>
      </c>
      <c r="M154" s="749">
        <f t="shared" si="59"/>
        <v>0.81349321781472628</v>
      </c>
      <c r="N154" s="749">
        <f t="shared" si="59"/>
        <v>0.64965427523107366</v>
      </c>
      <c r="O154" s="749">
        <f t="shared" si="59"/>
        <v>-2.3525007110185348E-2</v>
      </c>
      <c r="P154" s="749">
        <f t="shared" si="59"/>
        <v>6.4214621581073494E-3</v>
      </c>
      <c r="Q154" s="749">
        <f t="shared" si="59"/>
        <v>-1.8906537249130384E-2</v>
      </c>
      <c r="R154" s="749">
        <f t="shared" si="59"/>
        <v>0.2176464803225644</v>
      </c>
      <c r="S154" s="749">
        <f t="shared" si="59"/>
        <v>0.10662674433130115</v>
      </c>
      <c r="T154" s="750"/>
      <c r="U154" s="273"/>
      <c r="V154" s="273"/>
      <c r="W154" s="273"/>
      <c r="X154" s="273"/>
      <c r="Y154" s="273"/>
      <c r="Z154" s="273"/>
      <c r="AA154" s="273"/>
      <c r="AB154" s="273"/>
      <c r="AC154" s="301"/>
    </row>
    <row r="157" spans="4:29" ht="14.9" customHeight="1" x14ac:dyDescent="0.35"/>
  </sheetData>
  <mergeCells count="44">
    <mergeCell ref="D1:AC1"/>
    <mergeCell ref="D2:AC3"/>
    <mergeCell ref="D5:E7"/>
    <mergeCell ref="F5:AB5"/>
    <mergeCell ref="AC5:AN5"/>
    <mergeCell ref="F6:H6"/>
    <mergeCell ref="I6:L6"/>
    <mergeCell ref="M6:P6"/>
    <mergeCell ref="Q6:T6"/>
    <mergeCell ref="U6:X6"/>
    <mergeCell ref="AC6:AF6"/>
    <mergeCell ref="AG6:AJ6"/>
    <mergeCell ref="AK6:AN6"/>
    <mergeCell ref="D35:F35"/>
    <mergeCell ref="F47:V47"/>
    <mergeCell ref="W47:AH47"/>
    <mergeCell ref="AG48:AJ48"/>
    <mergeCell ref="O76:V76"/>
    <mergeCell ref="AC48:AF48"/>
    <mergeCell ref="F48:H48"/>
    <mergeCell ref="I48:L48"/>
    <mergeCell ref="M48:P48"/>
    <mergeCell ref="Q48:T48"/>
    <mergeCell ref="Y48:AB48"/>
    <mergeCell ref="P77:S77"/>
    <mergeCell ref="D109:E110"/>
    <mergeCell ref="F109:H109"/>
    <mergeCell ref="I109:L109"/>
    <mergeCell ref="M109:P109"/>
    <mergeCell ref="Q109:T109"/>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s>
  <pageMargins left="0.7" right="0.7" top="0.75" bottom="0.75" header="0.3" footer="0.3"/>
  <pageSetup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2601-CCB3-4AA4-86C5-3FF29C646077}">
  <dimension ref="C1:BT157"/>
  <sheetViews>
    <sheetView topLeftCell="C1" zoomScaleNormal="100" workbookViewId="0">
      <pane xSplit="2" ySplit="7" topLeftCell="Y8" activePane="bottomRight" state="frozen"/>
      <selection activeCell="C1" sqref="C1"/>
      <selection pane="topRight" activeCell="E1" sqref="E1"/>
      <selection pane="bottomLeft" activeCell="C8" sqref="C8"/>
      <selection pane="bottomRight" activeCell="AE9" sqref="AE9"/>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6" t="s">
        <v>58</v>
      </c>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4:57" ht="14.25" customHeight="1" x14ac:dyDescent="0.35">
      <c r="D2" s="1358" t="s">
        <v>906</v>
      </c>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4:57" ht="84.75" customHeight="1" x14ac:dyDescent="0.35">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4:57" x14ac:dyDescent="0.35">
      <c r="D4" s="865" t="s">
        <v>332</v>
      </c>
      <c r="W4" s="56"/>
    </row>
    <row r="5" spans="4:57" x14ac:dyDescent="0.35">
      <c r="D5" s="1321" t="s">
        <v>402</v>
      </c>
      <c r="E5" s="1322"/>
      <c r="F5" s="1427" t="s">
        <v>279</v>
      </c>
      <c r="G5" s="1428"/>
      <c r="H5" s="1428"/>
      <c r="I5" s="1428"/>
      <c r="J5" s="1428"/>
      <c r="K5" s="1428"/>
      <c r="L5" s="1428"/>
      <c r="M5" s="1428"/>
      <c r="N5" s="1428"/>
      <c r="O5" s="1428"/>
      <c r="P5" s="1428"/>
      <c r="Q5" s="1428"/>
      <c r="R5" s="1428"/>
      <c r="S5" s="1428"/>
      <c r="T5" s="1428"/>
      <c r="U5" s="1428"/>
      <c r="V5" s="1428"/>
      <c r="W5" s="1428"/>
      <c r="X5" s="1428"/>
      <c r="Y5" s="1428"/>
      <c r="Z5" s="1428"/>
      <c r="AA5" s="1428"/>
      <c r="AB5" s="1429"/>
      <c r="AC5" s="1348" t="s">
        <v>280</v>
      </c>
      <c r="AD5" s="1329"/>
      <c r="AE5" s="1329"/>
      <c r="AF5" s="1329"/>
      <c r="AG5" s="1329"/>
      <c r="AH5" s="1329"/>
      <c r="AI5" s="1329"/>
      <c r="AJ5" s="1329"/>
      <c r="AK5" s="1329"/>
      <c r="AL5" s="1329"/>
      <c r="AM5" s="1329"/>
      <c r="AN5" s="1330"/>
      <c r="AO5" s="792"/>
      <c r="AP5" s="792"/>
      <c r="AQ5" s="792"/>
      <c r="AR5" s="792"/>
      <c r="AS5" s="792"/>
      <c r="AT5" s="792"/>
      <c r="AU5" s="792"/>
      <c r="AV5" s="792"/>
      <c r="AW5" s="792"/>
      <c r="AX5" s="792"/>
      <c r="AY5" s="792"/>
      <c r="AZ5" s="792"/>
      <c r="BA5" s="792"/>
      <c r="BB5" s="792"/>
      <c r="BC5" s="792"/>
      <c r="BD5" s="792"/>
      <c r="BE5" s="792"/>
    </row>
    <row r="6" spans="4:57" x14ac:dyDescent="0.35">
      <c r="D6" s="1323"/>
      <c r="E6" s="1366"/>
      <c r="F6" s="1318">
        <v>2019</v>
      </c>
      <c r="G6" s="1319"/>
      <c r="H6" s="1380"/>
      <c r="I6" s="1319">
        <v>2020</v>
      </c>
      <c r="J6" s="1319"/>
      <c r="K6" s="1319"/>
      <c r="L6" s="1319"/>
      <c r="M6" s="1340">
        <v>2021</v>
      </c>
      <c r="N6" s="1341"/>
      <c r="O6" s="1341"/>
      <c r="P6" s="1341"/>
      <c r="Q6" s="1340">
        <v>2022</v>
      </c>
      <c r="R6" s="1352"/>
      <c r="S6" s="1352"/>
      <c r="T6" s="1342"/>
      <c r="U6" s="1340">
        <v>2023</v>
      </c>
      <c r="V6" s="1352"/>
      <c r="W6" s="1352"/>
      <c r="X6" s="1342"/>
      <c r="Y6" s="460"/>
      <c r="Z6" s="442"/>
      <c r="AA6" s="442">
        <v>2024</v>
      </c>
      <c r="AB6" s="309"/>
      <c r="AC6" s="1327">
        <v>2025</v>
      </c>
      <c r="AD6" s="1333"/>
      <c r="AE6" s="1333"/>
      <c r="AF6" s="1332"/>
      <c r="AG6" s="1327">
        <v>2026</v>
      </c>
      <c r="AH6" s="1333"/>
      <c r="AI6" s="1333"/>
      <c r="AJ6" s="1332"/>
      <c r="AK6" s="1327">
        <v>2027</v>
      </c>
      <c r="AL6" s="1333"/>
      <c r="AM6" s="1333"/>
      <c r="AN6" s="1332"/>
      <c r="AO6" s="605"/>
      <c r="AP6" s="605"/>
      <c r="AQ6" s="605"/>
      <c r="AR6" s="605"/>
      <c r="AS6" s="605"/>
      <c r="AT6" s="605"/>
      <c r="AU6" s="605"/>
      <c r="AV6" s="605"/>
      <c r="AW6" s="605"/>
      <c r="AX6" s="605"/>
      <c r="AY6" s="605"/>
      <c r="AZ6" s="605"/>
      <c r="BA6" s="605"/>
      <c r="BB6" s="605"/>
      <c r="BC6" s="605"/>
      <c r="BD6" s="605"/>
    </row>
    <row r="7" spans="4:57" x14ac:dyDescent="0.35">
      <c r="D7" s="1325"/>
      <c r="E7" s="1367"/>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4197.1000000000004</v>
      </c>
      <c r="V9" s="768">
        <f t="shared" si="1"/>
        <v>4212.4000000000005</v>
      </c>
      <c r="W9" s="768">
        <f t="shared" si="1"/>
        <v>4250.7</v>
      </c>
      <c r="X9" s="768">
        <f t="shared" si="1"/>
        <v>4287.5999999999995</v>
      </c>
      <c r="Y9" s="802">
        <f t="shared" si="1"/>
        <v>4397.3</v>
      </c>
      <c r="Z9" s="802">
        <f t="shared" si="1"/>
        <v>4417.2</v>
      </c>
      <c r="AA9" s="802">
        <f t="shared" si="1"/>
        <v>4456.4000000000005</v>
      </c>
      <c r="AB9" s="802">
        <f t="shared" si="1"/>
        <v>4532.8999999999996</v>
      </c>
      <c r="AC9" s="802">
        <f t="shared" si="1"/>
        <v>4640.7</v>
      </c>
      <c r="AD9" s="802">
        <f>SUM(AD10,AD13,AD15)</f>
        <v>4871.2</v>
      </c>
      <c r="AE9" s="802">
        <f>SUM(AE10,AE13,AE15)</f>
        <v>5000.2781359110913</v>
      </c>
      <c r="AF9" s="802">
        <f>SUM(AF10,AF13,AF15)</f>
        <v>5088.8187496946239</v>
      </c>
      <c r="AG9" s="802">
        <f t="shared" si="1"/>
        <v>5087.6045480640532</v>
      </c>
      <c r="AH9" s="802">
        <f>SUM(AH10,AH13,AH15)</f>
        <v>5128.9474473287091</v>
      </c>
      <c r="AI9" s="802">
        <f>SUM(AI10,AI13,AI15)</f>
        <v>5170.6832922740341</v>
      </c>
      <c r="AJ9" s="802">
        <f>SUM(AJ10,AJ13,AJ15)</f>
        <v>5211.2099688995304</v>
      </c>
      <c r="AK9" s="802">
        <f>SUM(AK10,AK13,AK15)</f>
        <v>5349.2829635451735</v>
      </c>
      <c r="AL9" s="802">
        <f t="shared" ref="AL9:AN9" si="2">SUM(AL10,AL13,AL15)</f>
        <v>5382.2139165578719</v>
      </c>
      <c r="AM9" s="802">
        <f t="shared" si="2"/>
        <v>5415.3601291350151</v>
      </c>
      <c r="AN9" s="802">
        <f t="shared" si="2"/>
        <v>5448.5132638824016</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AC10*(1+$M40-0.01)+AG12+AG11</f>
        <v>2548.9239620953158</v>
      </c>
      <c r="AH10" s="803">
        <f>AG10*(1.02)^0.25+AH12+AH11</f>
        <v>2561.5740973044944</v>
      </c>
      <c r="AI10" s="803">
        <f>AH10*(1.02)^0.25+AI12+AI11</f>
        <v>2574.2870142691081</v>
      </c>
      <c r="AJ10" s="803">
        <f>AI10*(1.02)^0.25+AJ12+AJ11</f>
        <v>2587.063024570713</v>
      </c>
      <c r="AK10" s="767">
        <f>AG10*(1+$L40-0.01)+AK12+AK11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AD13*(1+$L42)^0.25+AE14</f>
        <v>1962.7583998646746</v>
      </c>
      <c r="AF13" s="803">
        <f>AE13*(1+$L42)^0.25+AF14</f>
        <v>1976.8747565552392</v>
      </c>
      <c r="AG13" s="767">
        <f>AF13*(1+$M42)^0.25+AG14</f>
        <v>1999.4269054379204</v>
      </c>
      <c r="AH13" s="803">
        <f>AG13*(1+$M42)^0.25+AH14</f>
        <v>2022.2363287976721</v>
      </c>
      <c r="AI13" s="803">
        <f>AH13*(1+$M42)^0.25+AI14</f>
        <v>2045.3059616167391</v>
      </c>
      <c r="AJ13" s="803">
        <f>AI13*(1+$M42)^0.25+AJ14</f>
        <v>2068.6387723595867</v>
      </c>
      <c r="AK13" s="767">
        <f>AJ13*(1+$M42)^0.25+AK14</f>
        <v>2092.2377633548654</v>
      </c>
      <c r="AL13" s="803">
        <f>AK13*(1+$L42)^0.25+AL14</f>
        <v>2107.285348707715</v>
      </c>
      <c r="AM13" s="803">
        <f>AL13*(1+$L42)^0.25+AM14</f>
        <v>2122.4411578145364</v>
      </c>
      <c r="AN13" s="803">
        <f>AM13*(1+$L42)^0.25+AN14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F16+F17</f>
        <v>169.2</v>
      </c>
      <c r="G15" s="763">
        <f t="shared" ref="G15:AD15" si="3">G16+G17</f>
        <v>176.8</v>
      </c>
      <c r="H15" s="763">
        <f t="shared" si="3"/>
        <v>178.9</v>
      </c>
      <c r="I15" s="763">
        <f t="shared" si="3"/>
        <v>184.1</v>
      </c>
      <c r="J15" s="763">
        <f t="shared" si="3"/>
        <v>129.30000000000001</v>
      </c>
      <c r="K15" s="763">
        <f t="shared" si="3"/>
        <v>149.30000000000001</v>
      </c>
      <c r="L15" s="763">
        <f t="shared" si="3"/>
        <v>158.69999999999999</v>
      </c>
      <c r="M15" s="763">
        <f t="shared" si="3"/>
        <v>162.19999999999999</v>
      </c>
      <c r="N15" s="763">
        <f t="shared" si="3"/>
        <v>180.5</v>
      </c>
      <c r="O15" s="763">
        <f t="shared" si="3"/>
        <v>183.8</v>
      </c>
      <c r="P15" s="763">
        <f t="shared" si="3"/>
        <v>195.8</v>
      </c>
      <c r="Q15" s="763">
        <f t="shared" si="3"/>
        <v>207.10000000000002</v>
      </c>
      <c r="R15" s="763">
        <f t="shared" si="3"/>
        <v>209</v>
      </c>
      <c r="S15" s="763">
        <f t="shared" si="3"/>
        <v>200.3</v>
      </c>
      <c r="T15" s="763">
        <f t="shared" si="3"/>
        <v>190</v>
      </c>
      <c r="U15" s="763">
        <f t="shared" si="3"/>
        <v>179.60000000000002</v>
      </c>
      <c r="V15" s="763">
        <f t="shared" si="3"/>
        <v>175.7</v>
      </c>
      <c r="W15" s="763">
        <f t="shared" si="3"/>
        <v>172.2</v>
      </c>
      <c r="X15" s="763">
        <f t="shared" si="3"/>
        <v>169.2</v>
      </c>
      <c r="Y15" s="763">
        <f t="shared" si="3"/>
        <v>177.10000000000002</v>
      </c>
      <c r="Z15" s="763">
        <f t="shared" si="3"/>
        <v>172.4</v>
      </c>
      <c r="AA15" s="763">
        <f t="shared" si="3"/>
        <v>181.3</v>
      </c>
      <c r="AB15" s="763">
        <f t="shared" si="3"/>
        <v>182.5</v>
      </c>
      <c r="AC15" s="763">
        <f t="shared" si="3"/>
        <v>191.3</v>
      </c>
      <c r="AD15" s="763">
        <f t="shared" si="3"/>
        <v>363.4</v>
      </c>
      <c r="AE15" s="763">
        <f>AE16+AE17+AE18</f>
        <v>471.74887544686931</v>
      </c>
      <c r="AF15" s="763">
        <f t="shared" ref="AF15:AN15" si="4">AF16+AF17+AF18</f>
        <v>533.43938732616243</v>
      </c>
      <c r="AG15" s="763">
        <f t="shared" si="4"/>
        <v>539.25368053081695</v>
      </c>
      <c r="AH15" s="763">
        <f t="shared" si="4"/>
        <v>545.13702122654252</v>
      </c>
      <c r="AI15" s="763">
        <f t="shared" si="4"/>
        <v>551.09031638818669</v>
      </c>
      <c r="AJ15" s="763">
        <f t="shared" si="4"/>
        <v>555.50817196923094</v>
      </c>
      <c r="AK15" s="763">
        <f t="shared" si="4"/>
        <v>559.96588841346454</v>
      </c>
      <c r="AL15" s="763">
        <f t="shared" si="4"/>
        <v>564.46383600146123</v>
      </c>
      <c r="AM15" s="763">
        <f t="shared" si="4"/>
        <v>569.00238847603543</v>
      </c>
      <c r="AN15" s="763">
        <f t="shared" si="4"/>
        <v>573.37210039468584</v>
      </c>
      <c r="AO15" s="760"/>
      <c r="AP15" s="760"/>
      <c r="AV15" s="693"/>
      <c r="AW15" s="693"/>
      <c r="AX15" s="693"/>
      <c r="AY15" s="693"/>
      <c r="AZ15" s="693"/>
      <c r="BA15" s="693"/>
      <c r="BB15" s="693"/>
      <c r="BC15" s="693"/>
      <c r="BD15" s="693"/>
    </row>
    <row r="16" spans="4:57" x14ac:dyDescent="0.35">
      <c r="D16" s="535" t="s">
        <v>2344</v>
      </c>
      <c r="E16" s="39" t="s">
        <v>2346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267</v>
      </c>
      <c r="AE16" s="803">
        <f>377</f>
        <v>377</v>
      </c>
      <c r="AF16" s="803">
        <f>AE16+60</f>
        <v>437</v>
      </c>
      <c r="AG16" s="803">
        <f>AF16*(1.038)^0.25</f>
        <v>441.09361916881272</v>
      </c>
      <c r="AH16" s="803">
        <f t="shared" ref="AH16:AN16" si="5">AG16*(1.038)^0.25</f>
        <v>445.22558551817298</v>
      </c>
      <c r="AI16" s="803">
        <f t="shared" si="5"/>
        <v>449.396258267196</v>
      </c>
      <c r="AJ16" s="803">
        <f t="shared" si="5"/>
        <v>453.60599999999988</v>
      </c>
      <c r="AK16" s="803">
        <f t="shared" si="5"/>
        <v>457.85517669722748</v>
      </c>
      <c r="AL16" s="803">
        <f t="shared" si="5"/>
        <v>462.14415776786342</v>
      </c>
      <c r="AM16" s="803">
        <f t="shared" si="5"/>
        <v>466.47331608134931</v>
      </c>
      <c r="AN16" s="803">
        <f t="shared" si="5"/>
        <v>470.84302799999972</v>
      </c>
      <c r="AO16" s="760"/>
      <c r="AP16" s="760"/>
      <c r="AV16" s="693"/>
      <c r="AW16" s="693"/>
      <c r="AX16" s="693"/>
      <c r="AY16" s="693"/>
      <c r="AZ16" s="693"/>
      <c r="BA16" s="693"/>
      <c r="BB16" s="693"/>
      <c r="BC16" s="693"/>
      <c r="BD16" s="693"/>
    </row>
    <row r="17" spans="4:56" x14ac:dyDescent="0.35">
      <c r="D17" s="535" t="s">
        <v>2345</v>
      </c>
      <c r="E17" s="39" t="s">
        <v>2347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3">
        <f>AD17*(1+$L43)^0.25</f>
        <v>94.748875446869292</v>
      </c>
      <c r="AF17" s="803">
        <f>AE17*(1+$M43)^0.25</f>
        <v>96.439387326162446</v>
      </c>
      <c r="AG17" s="803">
        <f t="shared" ref="AG17:AI17" si="6">AF17*(1+$M43)^0.25</f>
        <v>98.1600613620042</v>
      </c>
      <c r="AH17" s="803">
        <f t="shared" si="6"/>
        <v>99.911435708369552</v>
      </c>
      <c r="AI17" s="803">
        <f t="shared" si="6"/>
        <v>101.69405812099065</v>
      </c>
      <c r="AJ17" s="803">
        <f>AI17*(1+$N43)^0.25</f>
        <v>101.90217196923102</v>
      </c>
      <c r="AK17" s="803">
        <f t="shared" ref="AK17:AM17" si="7">AJ17*(1+$N43)^0.25</f>
        <v>102.11071171623706</v>
      </c>
      <c r="AL17" s="803">
        <f t="shared" si="7"/>
        <v>102.31967823359786</v>
      </c>
      <c r="AM17" s="803">
        <f t="shared" si="7"/>
        <v>102.52907239468617</v>
      </c>
      <c r="AN17" s="803">
        <f>AM17*(1+$O43)^0.25</f>
        <v>102.52907239468617</v>
      </c>
      <c r="AO17" s="760"/>
      <c r="AP17" s="760"/>
      <c r="AV17" s="693"/>
      <c r="AW17" s="693"/>
      <c r="AX17" s="693"/>
      <c r="AY17" s="693"/>
      <c r="AZ17" s="693"/>
      <c r="BA17" s="693"/>
      <c r="BB17" s="693"/>
      <c r="BC17" s="693"/>
      <c r="BD17" s="693"/>
    </row>
    <row r="18" spans="4:56" x14ac:dyDescent="0.35">
      <c r="D18" s="788" t="s">
        <v>1424</v>
      </c>
      <c r="E18" s="789"/>
      <c r="F18" s="878"/>
      <c r="G18" s="877"/>
      <c r="H18" s="877"/>
      <c r="I18" s="877"/>
      <c r="J18" s="877"/>
      <c r="K18" s="877"/>
      <c r="L18" s="877"/>
      <c r="M18" s="877"/>
      <c r="N18" s="877"/>
      <c r="O18" s="877"/>
      <c r="P18" s="877"/>
      <c r="Q18" s="877"/>
      <c r="R18" s="877"/>
      <c r="S18" s="769"/>
      <c r="T18" s="769"/>
      <c r="U18" s="769">
        <v>0</v>
      </c>
      <c r="V18" s="769">
        <v>0</v>
      </c>
      <c r="W18" s="769">
        <v>0</v>
      </c>
      <c r="X18" s="769">
        <v>0</v>
      </c>
      <c r="Y18" s="873">
        <v>0</v>
      </c>
      <c r="Z18" s="873">
        <v>0</v>
      </c>
      <c r="AA18" s="873">
        <v>0</v>
      </c>
      <c r="AB18" s="873">
        <v>0</v>
      </c>
      <c r="AC18" s="873">
        <v>0</v>
      </c>
      <c r="AD18" s="873">
        <v>0</v>
      </c>
      <c r="AE18" s="873">
        <v>0</v>
      </c>
      <c r="AF18" s="873">
        <v>0</v>
      </c>
      <c r="AG18" s="873">
        <v>0</v>
      </c>
      <c r="AH18" s="873">
        <v>0</v>
      </c>
      <c r="AI18" s="873">
        <v>0</v>
      </c>
      <c r="AJ18" s="873">
        <v>0</v>
      </c>
      <c r="AK18" s="873">
        <v>0</v>
      </c>
      <c r="AL18" s="873">
        <v>0</v>
      </c>
      <c r="AM18" s="873">
        <v>0</v>
      </c>
      <c r="AN18" s="873">
        <v>0</v>
      </c>
      <c r="AO18" s="760"/>
      <c r="AP18" s="760"/>
      <c r="AV18" s="693"/>
      <c r="AW18" s="693"/>
      <c r="AX18" s="693"/>
      <c r="AY18" s="693"/>
      <c r="AZ18" s="693"/>
      <c r="BA18" s="693"/>
      <c r="BB18" s="693"/>
      <c r="BC18" s="693"/>
      <c r="BD18" s="693"/>
    </row>
    <row r="19" spans="4:56" ht="14.9" customHeight="1" x14ac:dyDescent="0.35">
      <c r="D19" s="431" t="s">
        <v>1873</v>
      </c>
      <c r="E19" s="785" t="s">
        <v>119</v>
      </c>
      <c r="F19" s="866">
        <f>'Haver Pivoted'!GQ29</f>
        <v>205.6</v>
      </c>
      <c r="G19" s="770">
        <f>'Haver Pivoted'!GR29</f>
        <v>206.9</v>
      </c>
      <c r="H19" s="770">
        <f>'Haver Pivoted'!GS29</f>
        <v>231.9</v>
      </c>
      <c r="I19" s="770">
        <f>'Haver Pivoted'!GT29</f>
        <v>191.5</v>
      </c>
      <c r="J19" s="770">
        <f>'Haver Pivoted'!GU29</f>
        <v>199.6</v>
      </c>
      <c r="K19" s="770">
        <f>'Haver Pivoted'!GV29</f>
        <v>258.60000000000002</v>
      </c>
      <c r="L19" s="770">
        <f>'Haver Pivoted'!GW29</f>
        <v>251.2</v>
      </c>
      <c r="M19" s="770">
        <f>'Haver Pivoted'!GX29</f>
        <v>289.89999999999998</v>
      </c>
      <c r="N19" s="770">
        <f>'Haver Pivoted'!GY29</f>
        <v>343.9</v>
      </c>
      <c r="O19" s="770">
        <f>'Haver Pivoted'!GZ29</f>
        <v>344.5</v>
      </c>
      <c r="P19" s="770">
        <f>'Haver Pivoted'!HA29</f>
        <v>357.9</v>
      </c>
      <c r="Q19" s="770">
        <f>'Haver Pivoted'!HB29</f>
        <v>379.6</v>
      </c>
      <c r="R19" s="770">
        <f>'Haver Pivoted'!HC29</f>
        <v>417.1</v>
      </c>
      <c r="S19" s="770">
        <f>'Haver Pivoted'!HD29</f>
        <v>402.2</v>
      </c>
      <c r="T19" s="766">
        <f>'Haver Pivoted'!HE29</f>
        <v>406.9</v>
      </c>
      <c r="U19" s="766">
        <f>'Haver Pivoted'!HF29</f>
        <v>434.3</v>
      </c>
      <c r="V19" s="766">
        <f>'Haver Pivoted'!HG29</f>
        <v>429.4</v>
      </c>
      <c r="W19" s="766">
        <f>'Haver Pivoted'!HH29</f>
        <v>451.9</v>
      </c>
      <c r="X19" s="766">
        <f>'Haver Pivoted'!HI29</f>
        <v>464.8</v>
      </c>
      <c r="Y19" s="766">
        <f>'Haver Pivoted'!HJ29</f>
        <v>459.9</v>
      </c>
      <c r="Z19" s="766">
        <f>'Haver Pivoted'!HK29</f>
        <v>493.4</v>
      </c>
      <c r="AA19" s="766">
        <f>'Haver Pivoted'!HL29</f>
        <v>493.1</v>
      </c>
      <c r="AB19" s="766">
        <f>'Haver Pivoted'!HM29</f>
        <v>512.1</v>
      </c>
      <c r="AC19" s="766">
        <f>'Haver Pivoted'!HN29</f>
        <v>519.79999999999995</v>
      </c>
      <c r="AD19" s="803">
        <f>AC19*(1+$L44)^0.25+AD20</f>
        <v>536.91171391464616</v>
      </c>
      <c r="AE19" s="803">
        <f>AD19*(1+$L44)^0.25+AE20</f>
        <v>154.58674209073274</v>
      </c>
      <c r="AF19" s="803">
        <f>AE19*(1+$M44)^0.25+AF20</f>
        <v>153.63157001132998</v>
      </c>
      <c r="AG19" s="803">
        <f t="shared" ref="AG19:AN19" si="8">AF19*(1+$M44)^0.25+AG20</f>
        <v>410.98229982033581</v>
      </c>
      <c r="AH19" s="803">
        <f t="shared" si="8"/>
        <v>408.44289176626921</v>
      </c>
      <c r="AI19" s="803">
        <f t="shared" si="8"/>
        <v>405.91917439588383</v>
      </c>
      <c r="AJ19" s="803">
        <f t="shared" si="8"/>
        <v>403.41105075841432</v>
      </c>
      <c r="AK19" s="803">
        <f t="shared" si="8"/>
        <v>412.61842450214192</v>
      </c>
      <c r="AL19" s="803">
        <f t="shared" si="8"/>
        <v>410.06890703899313</v>
      </c>
      <c r="AM19" s="803">
        <f t="shared" si="8"/>
        <v>407.53514272429555</v>
      </c>
      <c r="AN19" s="803">
        <f t="shared" si="8"/>
        <v>405.01703422132192</v>
      </c>
      <c r="AO19" s="760"/>
      <c r="AP19" s="760"/>
      <c r="AV19" s="794"/>
      <c r="AW19" s="794"/>
      <c r="AX19" s="794"/>
      <c r="AY19" s="794"/>
      <c r="AZ19" s="794"/>
      <c r="BA19" s="794"/>
      <c r="BB19" s="794"/>
      <c r="BC19" s="794"/>
      <c r="BD19" s="794"/>
    </row>
    <row r="20" spans="4:56" ht="14.9" customHeight="1" x14ac:dyDescent="0.35">
      <c r="D20" s="742" t="s">
        <v>2010</v>
      </c>
      <c r="E20" s="785"/>
      <c r="F20" s="866"/>
      <c r="G20" s="770"/>
      <c r="H20" s="770"/>
      <c r="I20" s="770"/>
      <c r="J20" s="770"/>
      <c r="K20" s="770"/>
      <c r="L20" s="770"/>
      <c r="M20" s="770"/>
      <c r="N20" s="770"/>
      <c r="O20" s="770"/>
      <c r="P20" s="770"/>
      <c r="Q20" s="770"/>
      <c r="R20" s="770"/>
      <c r="S20" s="770"/>
      <c r="T20" s="766"/>
      <c r="U20" s="766"/>
      <c r="V20" s="766"/>
      <c r="W20" s="766"/>
      <c r="X20" s="766"/>
      <c r="Y20" s="766"/>
      <c r="Z20" s="766"/>
      <c r="AA20" s="766"/>
      <c r="AB20" s="766"/>
      <c r="AC20" s="766"/>
      <c r="AD20" s="803"/>
      <c r="AE20" s="803">
        <f>-100*4</f>
        <v>-400</v>
      </c>
      <c r="AF20" s="803"/>
      <c r="AG20" s="803">
        <f>-141.7-AE20</f>
        <v>258.3</v>
      </c>
      <c r="AH20" s="803"/>
      <c r="AI20" s="803"/>
      <c r="AJ20" s="803"/>
      <c r="AK20" s="803">
        <f>-130-AE20-AG20</f>
        <v>11.699999999999989</v>
      </c>
      <c r="AL20" s="803"/>
      <c r="AM20" s="803"/>
      <c r="AN20" s="803"/>
      <c r="AO20" s="760"/>
      <c r="AP20" s="760"/>
      <c r="AV20" s="794"/>
      <c r="AW20" s="794"/>
      <c r="AX20" s="794"/>
      <c r="AY20" s="794"/>
      <c r="AZ20" s="794"/>
      <c r="BA20" s="794"/>
      <c r="BB20" s="794"/>
      <c r="BC20" s="794"/>
      <c r="BD20" s="794"/>
    </row>
    <row r="21" spans="4:56" ht="14.9" customHeight="1" x14ac:dyDescent="0.35">
      <c r="D21" s="431"/>
      <c r="E21" s="785"/>
      <c r="F21" s="866"/>
      <c r="G21" s="770"/>
      <c r="H21" s="770"/>
      <c r="I21" s="770"/>
      <c r="J21" s="770"/>
      <c r="K21" s="770"/>
      <c r="L21" s="770"/>
      <c r="M21" s="770"/>
      <c r="N21" s="770"/>
      <c r="O21" s="770"/>
      <c r="P21" s="770"/>
      <c r="Q21" s="770"/>
      <c r="R21" s="770"/>
      <c r="S21" s="770"/>
      <c r="T21" s="770"/>
      <c r="U21" s="770"/>
      <c r="V21" s="770"/>
      <c r="W21" s="770"/>
      <c r="X21" s="799"/>
      <c r="Y21" s="799"/>
      <c r="Z21" s="799"/>
      <c r="AA21" s="799"/>
      <c r="AB21" s="799"/>
      <c r="AC21" s="799"/>
      <c r="AD21" s="799"/>
      <c r="AE21" s="799"/>
      <c r="AF21" s="799"/>
      <c r="AG21" s="799"/>
      <c r="AH21" s="799"/>
      <c r="AI21" s="799"/>
      <c r="AJ21" s="799"/>
      <c r="AK21" s="760"/>
      <c r="AL21" s="760"/>
      <c r="AM21" s="760"/>
      <c r="AN21" s="760"/>
      <c r="AO21" s="760"/>
      <c r="AP21" s="760"/>
      <c r="AV21" s="794"/>
      <c r="AW21" s="794"/>
      <c r="AX21" s="794"/>
      <c r="AY21" s="794"/>
      <c r="AZ21" s="794"/>
      <c r="BA21" s="794"/>
      <c r="BB21" s="794"/>
      <c r="BC21" s="794"/>
      <c r="BD21" s="794"/>
    </row>
    <row r="22" spans="4:56" x14ac:dyDescent="0.35">
      <c r="D22" s="872" t="s">
        <v>471</v>
      </c>
      <c r="E22" s="833"/>
      <c r="F22" s="816"/>
      <c r="G22" s="811"/>
      <c r="H22" s="811"/>
      <c r="I22" s="811"/>
      <c r="J22" s="811"/>
      <c r="K22" s="811"/>
      <c r="L22" s="811"/>
      <c r="M22" s="811"/>
      <c r="N22" s="811"/>
      <c r="O22" s="811"/>
      <c r="P22" s="811"/>
      <c r="Q22" s="811"/>
      <c r="R22" s="811"/>
      <c r="S22" s="811"/>
      <c r="T22" s="811"/>
      <c r="U22" s="875"/>
      <c r="V22" s="811"/>
      <c r="W22" s="811"/>
      <c r="X22" s="811"/>
      <c r="Y22" s="811"/>
      <c r="Z22" s="811"/>
      <c r="AA22" s="811"/>
      <c r="AB22" s="811"/>
      <c r="AC22" s="811"/>
      <c r="AD22" s="1262"/>
      <c r="AF22" s="760"/>
      <c r="AG22" s="760"/>
      <c r="AH22" s="760"/>
      <c r="AI22" s="760"/>
      <c r="AJ22" s="760"/>
      <c r="AK22" s="760"/>
      <c r="AL22" s="760"/>
      <c r="AM22" s="760"/>
      <c r="AN22" s="760"/>
      <c r="AO22" s="760"/>
      <c r="AP22" s="760"/>
    </row>
    <row r="23" spans="4:56" ht="14.9" customHeight="1" x14ac:dyDescent="0.35">
      <c r="D23" s="793" t="s">
        <v>479</v>
      </c>
      <c r="E23" s="786"/>
      <c r="F23" s="866">
        <f t="shared" ref="F23:P23" si="9">SUM(F25:F28)</f>
        <v>1902.8</v>
      </c>
      <c r="G23" s="770">
        <f t="shared" si="9"/>
        <v>1893</v>
      </c>
      <c r="H23" s="770">
        <f t="shared" si="9"/>
        <v>1884.1999999999998</v>
      </c>
      <c r="I23" s="770">
        <f t="shared" si="9"/>
        <v>1885.8999999999999</v>
      </c>
      <c r="J23" s="770">
        <f t="shared" si="9"/>
        <v>1793.2</v>
      </c>
      <c r="K23" s="770">
        <f t="shared" si="9"/>
        <v>1921.7</v>
      </c>
      <c r="L23" s="770">
        <f t="shared" si="9"/>
        <v>1960.7</v>
      </c>
      <c r="M23" s="770">
        <f t="shared" si="9"/>
        <v>2016.5</v>
      </c>
      <c r="N23" s="770">
        <f t="shared" si="9"/>
        <v>2132.4</v>
      </c>
      <c r="O23" s="770">
        <f t="shared" si="9"/>
        <v>2137.3000000000002</v>
      </c>
      <c r="P23" s="770">
        <f t="shared" si="9"/>
        <v>2201.5</v>
      </c>
      <c r="Q23" s="770">
        <f>SUM(Q24:Q28)</f>
        <v>2285.4</v>
      </c>
      <c r="R23" s="770">
        <f>SUM(R24:R28)</f>
        <v>2360.4</v>
      </c>
      <c r="S23" s="770">
        <f>SUM(S24:S28)</f>
        <v>2287.5</v>
      </c>
      <c r="T23" s="770">
        <f>SUM(T24:T28)</f>
        <v>2306.3000000000002</v>
      </c>
      <c r="U23" s="770">
        <f>SUM(U25:U28)</f>
        <v>2296.6</v>
      </c>
      <c r="V23" s="770">
        <f>SUM(V24:V28)</f>
        <v>2311.5</v>
      </c>
      <c r="W23" s="770">
        <f t="shared" ref="W23:AN23" si="10">SUM(W24,W25,W27,W28)</f>
        <v>2350.6999999999998</v>
      </c>
      <c r="X23" s="770">
        <f t="shared" si="10"/>
        <v>2379.1999999999998</v>
      </c>
      <c r="Y23" s="805">
        <f t="shared" si="10"/>
        <v>2395.3000000000002</v>
      </c>
      <c r="Z23" s="805">
        <f t="shared" si="10"/>
        <v>2439</v>
      </c>
      <c r="AA23" s="805">
        <f t="shared" si="10"/>
        <v>2477.5</v>
      </c>
      <c r="AB23" s="805">
        <f t="shared" si="10"/>
        <v>2519.8000000000002</v>
      </c>
      <c r="AC23" s="805">
        <f t="shared" si="10"/>
        <v>2550.5</v>
      </c>
      <c r="AD23" s="805">
        <f>SUM(AD24,AD25,AD27,AD28)</f>
        <v>2584.6999999999998</v>
      </c>
      <c r="AE23" s="805">
        <f t="shared" si="10"/>
        <v>2610.4179349654814</v>
      </c>
      <c r="AF23" s="805">
        <f t="shared" si="10"/>
        <v>2637.2590525097935</v>
      </c>
      <c r="AG23" s="805">
        <f t="shared" si="10"/>
        <v>2661.9450087697264</v>
      </c>
      <c r="AH23" s="805">
        <f t="shared" si="10"/>
        <v>2687.6209509421678</v>
      </c>
      <c r="AI23" s="805">
        <f t="shared" si="10"/>
        <v>2711.0655175084648</v>
      </c>
      <c r="AJ23" s="805">
        <f t="shared" si="10"/>
        <v>2736.4520878263743</v>
      </c>
      <c r="AK23" s="805">
        <f t="shared" si="10"/>
        <v>2763.2785072824095</v>
      </c>
      <c r="AL23" s="805">
        <f t="shared" si="10"/>
        <v>2788.0558611126189</v>
      </c>
      <c r="AM23" s="805">
        <f t="shared" si="10"/>
        <v>2813.0746803435031</v>
      </c>
      <c r="AN23" s="805">
        <f t="shared" si="10"/>
        <v>2839.4914214017181</v>
      </c>
      <c r="AO23" s="760"/>
      <c r="AP23" s="760"/>
    </row>
    <row r="24" spans="4:56" ht="42" customHeight="1" x14ac:dyDescent="0.35">
      <c r="D24" s="791" t="s">
        <v>825</v>
      </c>
      <c r="E24" s="786"/>
      <c r="F24" s="866"/>
      <c r="G24" s="770"/>
      <c r="H24" s="770"/>
      <c r="I24" s="770"/>
      <c r="J24" s="770"/>
      <c r="K24" s="770"/>
      <c r="L24" s="770"/>
      <c r="M24" s="770"/>
      <c r="N24" s="770"/>
      <c r="O24" s="770"/>
      <c r="P24" s="770"/>
      <c r="Q24" s="411"/>
      <c r="R24" s="411"/>
      <c r="S24" s="411"/>
      <c r="T24" s="411"/>
      <c r="U24" s="411">
        <v>0</v>
      </c>
      <c r="V24" s="411"/>
      <c r="W24" s="411"/>
      <c r="X24" s="411"/>
      <c r="Y24" s="361"/>
      <c r="Z24" s="361"/>
      <c r="AA24" s="361"/>
      <c r="AB24" s="361"/>
      <c r="AC24" s="361"/>
      <c r="AD24" s="361"/>
      <c r="AE24" s="361"/>
      <c r="AF24" s="361"/>
      <c r="AG24" s="361"/>
      <c r="AH24" s="361"/>
      <c r="AI24" s="361"/>
      <c r="AJ24" s="361"/>
      <c r="AK24" s="361"/>
      <c r="AL24" s="361"/>
      <c r="AM24" s="361"/>
      <c r="AN24" s="361"/>
      <c r="AO24" s="760"/>
      <c r="AP24" s="760"/>
    </row>
    <row r="25" spans="4:56" x14ac:dyDescent="0.35">
      <c r="D25" s="535" t="s">
        <v>484</v>
      </c>
      <c r="E25" s="36" t="s">
        <v>485</v>
      </c>
      <c r="F25" s="763">
        <f>'Haver Pivoted'!GQ33</f>
        <v>531</v>
      </c>
      <c r="G25" s="843">
        <f>'Haver Pivoted'!GR33</f>
        <v>495.6</v>
      </c>
      <c r="H25" s="843">
        <f>'Haver Pivoted'!GS33</f>
        <v>490.1</v>
      </c>
      <c r="I25" s="843">
        <f>'Haver Pivoted'!GT33</f>
        <v>492.5</v>
      </c>
      <c r="J25" s="843">
        <f>'Haver Pivoted'!GU33</f>
        <v>485.2</v>
      </c>
      <c r="K25" s="843">
        <f>'Haver Pivoted'!GV33</f>
        <v>511.6</v>
      </c>
      <c r="L25" s="843">
        <f>'Haver Pivoted'!GW33</f>
        <v>528.4</v>
      </c>
      <c r="M25" s="843">
        <f>'Haver Pivoted'!GX33</f>
        <v>559</v>
      </c>
      <c r="N25" s="843">
        <f>'Haver Pivoted'!GY33</f>
        <v>586.1</v>
      </c>
      <c r="O25" s="843">
        <f>'Haver Pivoted'!GZ33</f>
        <v>576.4</v>
      </c>
      <c r="P25" s="843">
        <f>'Haver Pivoted'!HA33</f>
        <v>599.1</v>
      </c>
      <c r="Q25" s="843">
        <f>'Haver Pivoted'!HB33</f>
        <v>656.7</v>
      </c>
      <c r="R25" s="843">
        <f>'Haver Pivoted'!HC33</f>
        <v>693.1</v>
      </c>
      <c r="S25" s="843">
        <f>'Haver Pivoted'!HD33</f>
        <v>596.6</v>
      </c>
      <c r="T25" s="801">
        <f>'Haver Pivoted'!HE33</f>
        <v>607.6</v>
      </c>
      <c r="U25" s="801">
        <f>'Haver Pivoted'!HF33</f>
        <v>578</v>
      </c>
      <c r="V25" s="801">
        <f>'Haver Pivoted'!HG33</f>
        <v>581.6</v>
      </c>
      <c r="W25" s="801">
        <f>'Haver Pivoted'!HH33</f>
        <v>605.5</v>
      </c>
      <c r="X25" s="801">
        <f>'Haver Pivoted'!HI33</f>
        <v>612.1</v>
      </c>
      <c r="Y25" s="801">
        <f>'Haver Pivoted'!HJ33</f>
        <v>609.5</v>
      </c>
      <c r="Z25" s="801">
        <f>'Haver Pivoted'!HK33</f>
        <v>630</v>
      </c>
      <c r="AA25" s="801">
        <f>'Haver Pivoted'!HL33</f>
        <v>655.5</v>
      </c>
      <c r="AB25" s="801">
        <f>'Haver Pivoted'!HM33</f>
        <v>670.5</v>
      </c>
      <c r="AC25" s="801">
        <f>'Haver Pivoted'!HN33</f>
        <v>677.6</v>
      </c>
      <c r="AD25" s="801">
        <f>'Haver Pivoted'!HO33</f>
        <v>691.1</v>
      </c>
      <c r="AE25" s="747">
        <f t="shared" ref="AE25:AN25" si="11">$AC129*AE138*(AE111/$AC111)+AE24+AE26</f>
        <v>692.44544884293339</v>
      </c>
      <c r="AF25" s="747">
        <f>$AC129*AF138*(AF111/$AC111)+AF24+AF26</f>
        <v>701.04729831790155</v>
      </c>
      <c r="AG25" s="747">
        <f>$AC129*AG138*(AG111/$AC111)+AG24+AG26</f>
        <v>709.08890024962318</v>
      </c>
      <c r="AH25" s="747">
        <f t="shared" si="11"/>
        <v>716.81621697415778</v>
      </c>
      <c r="AI25" s="747">
        <f t="shared" si="11"/>
        <v>724.53670141157954</v>
      </c>
      <c r="AJ25" s="747">
        <f t="shared" si="11"/>
        <v>732.15470154231002</v>
      </c>
      <c r="AK25" s="747">
        <f>$AC129*AK138*(AK111/$AC111)+AK24+AK26</f>
        <v>740.09040302378401</v>
      </c>
      <c r="AL25" s="747">
        <f t="shared" si="11"/>
        <v>747.97827849546854</v>
      </c>
      <c r="AM25" s="747">
        <f t="shared" si="11"/>
        <v>756.05745800631041</v>
      </c>
      <c r="AN25" s="747">
        <f t="shared" si="11"/>
        <v>764.33477384342234</v>
      </c>
      <c r="AO25" s="760"/>
      <c r="AP25" s="760"/>
    </row>
    <row r="26" spans="4:56" x14ac:dyDescent="0.35">
      <c r="D26" s="535" t="s">
        <v>1881</v>
      </c>
      <c r="E26" s="36"/>
      <c r="F26" s="763"/>
      <c r="G26" s="843"/>
      <c r="H26" s="843"/>
      <c r="I26" s="843"/>
      <c r="J26" s="843"/>
      <c r="K26" s="843"/>
      <c r="L26" s="843"/>
      <c r="M26" s="843"/>
      <c r="N26" s="843"/>
      <c r="O26" s="843"/>
      <c r="P26" s="843"/>
      <c r="Q26" s="843"/>
      <c r="R26" s="843"/>
      <c r="S26" s="843"/>
      <c r="T26" s="843"/>
      <c r="U26" s="843"/>
      <c r="V26" s="843"/>
      <c r="W26" s="843">
        <v>20</v>
      </c>
      <c r="X26" s="843">
        <v>20</v>
      </c>
      <c r="Y26" s="747">
        <v>0</v>
      </c>
      <c r="Z26" s="747">
        <f>-24</f>
        <v>-24</v>
      </c>
      <c r="AA26" s="747">
        <f>-11</f>
        <v>-11</v>
      </c>
      <c r="AB26" s="747">
        <f>-11</f>
        <v>-11</v>
      </c>
      <c r="AC26" s="747">
        <f t="shared" ref="AC26:AN26" si="12">-11</f>
        <v>-11</v>
      </c>
      <c r="AD26" s="747">
        <f>-11</f>
        <v>-11</v>
      </c>
      <c r="AE26" s="747">
        <f t="shared" si="12"/>
        <v>-11</v>
      </c>
      <c r="AF26" s="747">
        <f t="shared" si="12"/>
        <v>-11</v>
      </c>
      <c r="AG26" s="747">
        <f>-11</f>
        <v>-11</v>
      </c>
      <c r="AH26" s="747">
        <f t="shared" si="12"/>
        <v>-11</v>
      </c>
      <c r="AI26" s="747">
        <f t="shared" si="12"/>
        <v>-11</v>
      </c>
      <c r="AJ26" s="747">
        <f t="shared" si="12"/>
        <v>-11</v>
      </c>
      <c r="AK26" s="747">
        <f>-11</f>
        <v>-11</v>
      </c>
      <c r="AL26" s="747">
        <f t="shared" si="12"/>
        <v>-11</v>
      </c>
      <c r="AM26" s="747">
        <f t="shared" si="12"/>
        <v>-11</v>
      </c>
      <c r="AN26" s="747">
        <f t="shared" si="12"/>
        <v>-11</v>
      </c>
      <c r="AO26" s="760"/>
      <c r="AP26" s="760"/>
    </row>
    <row r="27" spans="4:56" x14ac:dyDescent="0.35">
      <c r="D27" s="535" t="s">
        <v>481</v>
      </c>
      <c r="E27" s="36" t="s">
        <v>486</v>
      </c>
      <c r="F27" s="763">
        <f>'Haver Pivoted'!GQ36</f>
        <v>20.8</v>
      </c>
      <c r="G27" s="843">
        <f>'Haver Pivoted'!GR36</f>
        <v>20.6</v>
      </c>
      <c r="H27" s="843">
        <f>'Haver Pivoted'!GS36</f>
        <v>20.5</v>
      </c>
      <c r="I27" s="843">
        <f>'Haver Pivoted'!GT36</f>
        <v>20.3</v>
      </c>
      <c r="J27" s="843">
        <f>'Haver Pivoted'!GU36</f>
        <v>19.3</v>
      </c>
      <c r="K27" s="843">
        <f>'Haver Pivoted'!GV36</f>
        <v>19.899999999999999</v>
      </c>
      <c r="L27" s="843">
        <f>'Haver Pivoted'!GW36</f>
        <v>20.6</v>
      </c>
      <c r="M27" s="843">
        <f>'Haver Pivoted'!GX36</f>
        <v>21.3</v>
      </c>
      <c r="N27" s="843">
        <f>'Haver Pivoted'!GY36</f>
        <v>22</v>
      </c>
      <c r="O27" s="843">
        <f>'Haver Pivoted'!GZ36</f>
        <v>22.6</v>
      </c>
      <c r="P27" s="843">
        <f>'Haver Pivoted'!HA36</f>
        <v>23.1</v>
      </c>
      <c r="Q27" s="843">
        <f>'Haver Pivoted'!HB36</f>
        <v>23.4</v>
      </c>
      <c r="R27" s="843">
        <f>'Haver Pivoted'!HC36</f>
        <v>23.1</v>
      </c>
      <c r="S27" s="843">
        <f>'Haver Pivoted'!HD36</f>
        <v>22.7</v>
      </c>
      <c r="T27" s="801">
        <f>'Haver Pivoted'!HE36</f>
        <v>21.8</v>
      </c>
      <c r="U27" s="801">
        <f>'Haver Pivoted'!HF36</f>
        <v>20.8</v>
      </c>
      <c r="V27" s="801">
        <f>'Haver Pivoted'!HG36</f>
        <v>20.5</v>
      </c>
      <c r="W27" s="801">
        <f>'Haver Pivoted'!HH36</f>
        <v>21.2</v>
      </c>
      <c r="X27" s="801">
        <f>'Haver Pivoted'!HI36</f>
        <v>22.8</v>
      </c>
      <c r="Y27" s="801">
        <f>'Haver Pivoted'!HJ36</f>
        <v>25</v>
      </c>
      <c r="Z27" s="801">
        <f>'Haver Pivoted'!HK36</f>
        <v>26.7</v>
      </c>
      <c r="AA27" s="801">
        <f>'Haver Pivoted'!HL36</f>
        <v>27.5</v>
      </c>
      <c r="AB27" s="801">
        <f>'Haver Pivoted'!HM36</f>
        <v>27.6</v>
      </c>
      <c r="AC27" s="801">
        <f>'Haver Pivoted'!HN36</f>
        <v>27</v>
      </c>
      <c r="AD27" s="801">
        <f>'Haver Pivoted'!HO36</f>
        <v>27.1</v>
      </c>
      <c r="AE27" s="747">
        <f t="shared" ref="AE27:AN27" si="13">$AC130*AE139*(AE112/$AC112)</f>
        <v>27.448479073315898</v>
      </c>
      <c r="AF27" s="747">
        <f t="shared" si="13"/>
        <v>27.777156961326522</v>
      </c>
      <c r="AG27" s="747">
        <f t="shared" si="13"/>
        <v>28.088866774812708</v>
      </c>
      <c r="AH27" s="747">
        <f t="shared" si="13"/>
        <v>28.389892985820524</v>
      </c>
      <c r="AI27" s="747">
        <f t="shared" si="13"/>
        <v>28.688195925608376</v>
      </c>
      <c r="AJ27" s="747">
        <f t="shared" si="13"/>
        <v>28.981471287759348</v>
      </c>
      <c r="AK27" s="747">
        <f t="shared" si="13"/>
        <v>29.281450086759488</v>
      </c>
      <c r="AL27" s="747">
        <f t="shared" si="13"/>
        <v>29.584361639381139</v>
      </c>
      <c r="AM27" s="747">
        <f t="shared" si="13"/>
        <v>29.892091287238131</v>
      </c>
      <c r="AN27" s="747">
        <f t="shared" si="13"/>
        <v>30.202544206315093</v>
      </c>
      <c r="AO27" s="760"/>
      <c r="AP27" s="760"/>
    </row>
    <row r="28" spans="4:56" x14ac:dyDescent="0.35">
      <c r="D28" s="535" t="s">
        <v>482</v>
      </c>
      <c r="E28" s="36" t="s">
        <v>487</v>
      </c>
      <c r="F28" s="763">
        <f>'Haver Pivoted'!GQ34</f>
        <v>1351</v>
      </c>
      <c r="G28" s="843">
        <f>'Haver Pivoted'!GR34</f>
        <v>1376.8</v>
      </c>
      <c r="H28" s="843">
        <f>'Haver Pivoted'!GS34</f>
        <v>1373.6</v>
      </c>
      <c r="I28" s="843">
        <f>'Haver Pivoted'!GT34</f>
        <v>1373.1</v>
      </c>
      <c r="J28" s="843">
        <f>'Haver Pivoted'!GU34</f>
        <v>1288.7</v>
      </c>
      <c r="K28" s="843">
        <f>'Haver Pivoted'!GV34</f>
        <v>1390.2</v>
      </c>
      <c r="L28" s="843">
        <f>'Haver Pivoted'!GW34</f>
        <v>1411.7</v>
      </c>
      <c r="M28" s="843">
        <f>'Haver Pivoted'!GX34</f>
        <v>1436.2</v>
      </c>
      <c r="N28" s="843">
        <f>'Haver Pivoted'!GY34</f>
        <v>1524.3</v>
      </c>
      <c r="O28" s="843">
        <f>'Haver Pivoted'!GZ34</f>
        <v>1538.3</v>
      </c>
      <c r="P28" s="843">
        <f>'Haver Pivoted'!HA34</f>
        <v>1579.3</v>
      </c>
      <c r="Q28" s="843">
        <f>'Haver Pivoted'!HB34</f>
        <v>1605.3</v>
      </c>
      <c r="R28" s="843">
        <f>'Haver Pivoted'!HC34</f>
        <v>1644.2</v>
      </c>
      <c r="S28" s="843">
        <f>'Haver Pivoted'!HD34</f>
        <v>1668.2</v>
      </c>
      <c r="T28" s="801">
        <f>'Haver Pivoted'!HE34</f>
        <v>1676.9</v>
      </c>
      <c r="U28" s="801">
        <f>'Haver Pivoted'!HF34</f>
        <v>1697.8</v>
      </c>
      <c r="V28" s="801">
        <f>'Haver Pivoted'!HG34</f>
        <v>1709.4</v>
      </c>
      <c r="W28" s="801">
        <f>'Haver Pivoted'!HH34</f>
        <v>1724</v>
      </c>
      <c r="X28" s="801">
        <f>'Haver Pivoted'!HI34</f>
        <v>1744.3</v>
      </c>
      <c r="Y28" s="801">
        <f>'Haver Pivoted'!HJ34</f>
        <v>1760.8</v>
      </c>
      <c r="Z28" s="801">
        <f>'Haver Pivoted'!HK34</f>
        <v>1782.3</v>
      </c>
      <c r="AA28" s="801">
        <f>'Haver Pivoted'!HL34</f>
        <v>1794.5</v>
      </c>
      <c r="AB28" s="801">
        <f>'Haver Pivoted'!HM34</f>
        <v>1821.7</v>
      </c>
      <c r="AC28" s="801">
        <f>'Haver Pivoted'!HN34</f>
        <v>1845.9</v>
      </c>
      <c r="AD28" s="801">
        <f>'Haver Pivoted'!HO34</f>
        <v>1866.5</v>
      </c>
      <c r="AE28" s="747">
        <f t="shared" ref="AE28:AN28" si="14">$AC135*AE140*(AE114/$AC114)</f>
        <v>1890.5240070492323</v>
      </c>
      <c r="AF28" s="747">
        <f t="shared" si="14"/>
        <v>1908.4345972305655</v>
      </c>
      <c r="AG28" s="747">
        <f t="shared" si="14"/>
        <v>1924.7672417452907</v>
      </c>
      <c r="AH28" s="747">
        <f t="shared" si="14"/>
        <v>1942.4148409821894</v>
      </c>
      <c r="AI28" s="747">
        <f t="shared" si="14"/>
        <v>1957.8406201712769</v>
      </c>
      <c r="AJ28" s="747">
        <f t="shared" si="14"/>
        <v>1975.3159149963049</v>
      </c>
      <c r="AK28" s="747">
        <f t="shared" si="14"/>
        <v>1993.906654171866</v>
      </c>
      <c r="AL28" s="747">
        <f t="shared" si="14"/>
        <v>2010.4932209777694</v>
      </c>
      <c r="AM28" s="747">
        <f t="shared" si="14"/>
        <v>2027.1251310499545</v>
      </c>
      <c r="AN28" s="747">
        <f t="shared" si="14"/>
        <v>2044.9541033519808</v>
      </c>
      <c r="AO28" s="760"/>
      <c r="AP28" s="760"/>
    </row>
    <row r="29" spans="4:56" ht="14.9" customHeight="1" x14ac:dyDescent="0.35">
      <c r="D29" s="795" t="s">
        <v>483</v>
      </c>
      <c r="E29" s="817" t="s">
        <v>488</v>
      </c>
      <c r="F29" s="867">
        <f>'Haver Pivoted'!GQ35</f>
        <v>76.8</v>
      </c>
      <c r="G29" s="881">
        <f>'Haver Pivoted'!GR35</f>
        <v>74.099999999999994</v>
      </c>
      <c r="H29" s="881">
        <f>'Haver Pivoted'!GS35</f>
        <v>70.3</v>
      </c>
      <c r="I29" s="881">
        <f>'Haver Pivoted'!GT35</f>
        <v>64.5</v>
      </c>
      <c r="J29" s="881">
        <f>'Haver Pivoted'!GU35</f>
        <v>66.400000000000006</v>
      </c>
      <c r="K29" s="881">
        <f>'Haver Pivoted'!GV35</f>
        <v>81.5</v>
      </c>
      <c r="L29" s="881">
        <f>'Haver Pivoted'!GW35</f>
        <v>82.4</v>
      </c>
      <c r="M29" s="881">
        <f>'Haver Pivoted'!GX35</f>
        <v>83.1</v>
      </c>
      <c r="N29" s="881">
        <f>'Haver Pivoted'!GY35</f>
        <v>93.7</v>
      </c>
      <c r="O29" s="881">
        <f>'Haver Pivoted'!GZ35</f>
        <v>119.3</v>
      </c>
      <c r="P29" s="881">
        <f>'Haver Pivoted'!HA35</f>
        <v>168.1</v>
      </c>
      <c r="Q29" s="881">
        <f>'Haver Pivoted'!HB35</f>
        <v>170.8</v>
      </c>
      <c r="R29" s="881">
        <f>'Haver Pivoted'!HC35</f>
        <v>157.6</v>
      </c>
      <c r="S29" s="881">
        <f>'Haver Pivoted'!HD35</f>
        <v>159.1</v>
      </c>
      <c r="T29" s="883">
        <f>'Haver Pivoted'!HE35</f>
        <v>162.19999999999999</v>
      </c>
      <c r="U29" s="804">
        <f>'Haver Pivoted'!HF35</f>
        <v>158.69999999999999</v>
      </c>
      <c r="V29" s="804">
        <f>'Haver Pivoted'!HG35</f>
        <v>162.4</v>
      </c>
      <c r="W29" s="804">
        <f>'Haver Pivoted'!HH35</f>
        <v>165.9</v>
      </c>
      <c r="X29" s="804">
        <f>'Haver Pivoted'!HI35</f>
        <v>166.9</v>
      </c>
      <c r="Y29" s="804">
        <f>'Haver Pivoted'!HJ35</f>
        <v>170.4</v>
      </c>
      <c r="Z29" s="804">
        <f>'Haver Pivoted'!HK35</f>
        <v>164</v>
      </c>
      <c r="AA29" s="804">
        <f>'Haver Pivoted'!HL35</f>
        <v>162.6</v>
      </c>
      <c r="AB29" s="804">
        <f>'Haver Pivoted'!HM35</f>
        <v>164.2</v>
      </c>
      <c r="AC29" s="804">
        <f>'Haver Pivoted'!HN35</f>
        <v>174.7</v>
      </c>
      <c r="AD29" s="882">
        <f>$Y136*AD141*(AD115/$Y115)</f>
        <v>172.29451851420589</v>
      </c>
      <c r="AE29" s="882">
        <f t="shared" ref="AE29:AN29" si="15">$Y136*AE141*(AE115/$Y115)</f>
        <v>172.4420004657662</v>
      </c>
      <c r="AF29" s="882">
        <f>$Y136*AF141*(AF115/$Y115)</f>
        <v>172.35554552864465</v>
      </c>
      <c r="AG29" s="882">
        <f t="shared" si="15"/>
        <v>172.5640544946437</v>
      </c>
      <c r="AH29" s="882">
        <f t="shared" si="15"/>
        <v>172.90478865859339</v>
      </c>
      <c r="AI29" s="882">
        <f t="shared" si="15"/>
        <v>172.73187878435027</v>
      </c>
      <c r="AJ29" s="882">
        <f t="shared" si="15"/>
        <v>172.94038775034934</v>
      </c>
      <c r="AK29" s="882">
        <f t="shared" si="15"/>
        <v>172.60982475547277</v>
      </c>
      <c r="AL29" s="882">
        <f t="shared" si="15"/>
        <v>171.97412668840244</v>
      </c>
      <c r="AM29" s="882">
        <f t="shared" si="15"/>
        <v>171.22654576152775</v>
      </c>
      <c r="AN29" s="882">
        <f t="shared" si="15"/>
        <v>171.36385654401494</v>
      </c>
      <c r="AO29" s="760"/>
      <c r="AP29" s="760"/>
    </row>
    <row r="30" spans="4:56" ht="14.9" customHeight="1" x14ac:dyDescent="0.35">
      <c r="D30" s="835" t="s">
        <v>1883</v>
      </c>
      <c r="E30" s="786"/>
      <c r="F30" s="509">
        <f t="shared" ref="F30:AN30" si="16">F9+F23</f>
        <v>5162.2</v>
      </c>
      <c r="G30" s="509">
        <f t="shared" si="16"/>
        <v>5179.8999999999996</v>
      </c>
      <c r="H30" s="509">
        <f t="shared" si="16"/>
        <v>5227.5</v>
      </c>
      <c r="I30" s="509">
        <f t="shared" si="16"/>
        <v>5278.4</v>
      </c>
      <c r="J30" s="509">
        <f t="shared" si="16"/>
        <v>4928.3</v>
      </c>
      <c r="K30" s="509">
        <f t="shared" si="16"/>
        <v>5240.6000000000004</v>
      </c>
      <c r="L30" s="509">
        <f t="shared" si="16"/>
        <v>5439</v>
      </c>
      <c r="M30" s="509">
        <f t="shared" si="16"/>
        <v>5654.6</v>
      </c>
      <c r="N30" s="509">
        <f t="shared" si="16"/>
        <v>5924.9</v>
      </c>
      <c r="O30" s="509">
        <f t="shared" si="16"/>
        <v>6053.7000000000007</v>
      </c>
      <c r="P30" s="509">
        <f t="shared" si="16"/>
        <v>6248.8</v>
      </c>
      <c r="Q30" s="509">
        <f t="shared" si="16"/>
        <v>6732.8000000000011</v>
      </c>
      <c r="R30" s="509">
        <f t="shared" si="16"/>
        <v>6839.6</v>
      </c>
      <c r="S30" s="509">
        <f t="shared" si="16"/>
        <v>6829.3</v>
      </c>
      <c r="T30" s="509">
        <f t="shared" si="16"/>
        <v>6821.9000000000005</v>
      </c>
      <c r="U30" s="509">
        <f t="shared" si="16"/>
        <v>6493.7000000000007</v>
      </c>
      <c r="V30" s="509">
        <f t="shared" si="16"/>
        <v>6523.9000000000005</v>
      </c>
      <c r="W30" s="509">
        <f t="shared" si="16"/>
        <v>6601.4</v>
      </c>
      <c r="X30" s="509">
        <f t="shared" si="16"/>
        <v>6666.7999999999993</v>
      </c>
      <c r="Y30" s="673">
        <f t="shared" si="16"/>
        <v>6792.6</v>
      </c>
      <c r="Z30" s="673">
        <f t="shared" si="16"/>
        <v>6856.2</v>
      </c>
      <c r="AA30" s="673">
        <f t="shared" si="16"/>
        <v>6933.9000000000005</v>
      </c>
      <c r="AB30" s="673">
        <f t="shared" si="16"/>
        <v>7052.7</v>
      </c>
      <c r="AC30" s="673">
        <f t="shared" si="16"/>
        <v>7191.2</v>
      </c>
      <c r="AD30" s="673">
        <f t="shared" si="16"/>
        <v>7455.9</v>
      </c>
      <c r="AE30" s="673">
        <f t="shared" si="16"/>
        <v>7610.6960708765728</v>
      </c>
      <c r="AF30" s="673">
        <f t="shared" si="16"/>
        <v>7726.0778022044178</v>
      </c>
      <c r="AG30" s="673">
        <f t="shared" si="16"/>
        <v>7749.5495568337792</v>
      </c>
      <c r="AH30" s="673">
        <f t="shared" si="16"/>
        <v>7816.568398270877</v>
      </c>
      <c r="AI30" s="673">
        <f t="shared" si="16"/>
        <v>7881.7488097824989</v>
      </c>
      <c r="AJ30" s="673">
        <f t="shared" si="16"/>
        <v>7947.6620567259051</v>
      </c>
      <c r="AK30" s="673">
        <f t="shared" si="16"/>
        <v>8112.5614708275825</v>
      </c>
      <c r="AL30" s="673">
        <f t="shared" si="16"/>
        <v>8170.2697776704908</v>
      </c>
      <c r="AM30" s="673">
        <f t="shared" si="16"/>
        <v>8228.4348094785182</v>
      </c>
      <c r="AN30" s="673">
        <f t="shared" si="16"/>
        <v>8288.0046852841188</v>
      </c>
    </row>
    <row r="31" spans="4:56" ht="14.9" customHeight="1" x14ac:dyDescent="0.35">
      <c r="D31" s="835" t="s">
        <v>1900</v>
      </c>
      <c r="E31" s="786"/>
      <c r="F31" s="509">
        <f t="shared" ref="F31:AN31" si="17">F10+F25</f>
        <v>2217.6999999999998</v>
      </c>
      <c r="G31" s="509">
        <f t="shared" si="17"/>
        <v>2195.4</v>
      </c>
      <c r="H31" s="509">
        <f t="shared" si="17"/>
        <v>2226.3000000000002</v>
      </c>
      <c r="I31" s="509">
        <f t="shared" si="17"/>
        <v>2247.6999999999998</v>
      </c>
      <c r="J31" s="509">
        <f t="shared" si="17"/>
        <v>2107.2999999999997</v>
      </c>
      <c r="K31" s="509">
        <f t="shared" si="17"/>
        <v>2248.1999999999998</v>
      </c>
      <c r="L31" s="509">
        <f t="shared" si="17"/>
        <v>2377.8000000000002</v>
      </c>
      <c r="M31" s="509">
        <f t="shared" si="17"/>
        <v>2547.6999999999998</v>
      </c>
      <c r="N31" s="509">
        <f t="shared" si="17"/>
        <v>2675.6</v>
      </c>
      <c r="O31" s="509">
        <f t="shared" si="17"/>
        <v>2750</v>
      </c>
      <c r="P31" s="509">
        <f t="shared" si="17"/>
        <v>2847.1</v>
      </c>
      <c r="Q31" s="509">
        <f t="shared" si="17"/>
        <v>3254.1000000000004</v>
      </c>
      <c r="R31" s="509">
        <f t="shared" si="17"/>
        <v>3297.4</v>
      </c>
      <c r="S31" s="509">
        <f t="shared" si="17"/>
        <v>3224.9</v>
      </c>
      <c r="T31" s="509">
        <f t="shared" si="17"/>
        <v>3203.2999999999997</v>
      </c>
      <c r="U31" s="509">
        <f t="shared" si="17"/>
        <v>2834.3</v>
      </c>
      <c r="V31" s="509">
        <f t="shared" si="17"/>
        <v>2828.4</v>
      </c>
      <c r="W31" s="509">
        <f t="shared" si="17"/>
        <v>2866</v>
      </c>
      <c r="X31" s="509">
        <f t="shared" si="17"/>
        <v>2894.2999999999997</v>
      </c>
      <c r="Y31" s="509">
        <f t="shared" si="17"/>
        <v>2965.6</v>
      </c>
      <c r="Z31" s="509">
        <f t="shared" si="17"/>
        <v>3005.4</v>
      </c>
      <c r="AA31" s="509">
        <f t="shared" si="17"/>
        <v>3054.2</v>
      </c>
      <c r="AB31" s="509">
        <f t="shared" si="17"/>
        <v>3117.7</v>
      </c>
      <c r="AC31" s="509">
        <f t="shared" si="17"/>
        <v>3192.4</v>
      </c>
      <c r="AD31" s="509">
        <f t="shared" si="17"/>
        <v>3244.2</v>
      </c>
      <c r="AE31" s="509">
        <f>AE10+AE25</f>
        <v>3258.21630944248</v>
      </c>
      <c r="AF31" s="509">
        <f t="shared" si="17"/>
        <v>3279.551904131124</v>
      </c>
      <c r="AG31" s="509">
        <f t="shared" si="17"/>
        <v>3258.0128623449391</v>
      </c>
      <c r="AH31" s="509">
        <f t="shared" si="17"/>
        <v>3278.3903142786521</v>
      </c>
      <c r="AI31" s="509">
        <f t="shared" si="17"/>
        <v>3298.8237156806877</v>
      </c>
      <c r="AJ31" s="509">
        <f t="shared" si="17"/>
        <v>3319.2177261130228</v>
      </c>
      <c r="AK31" s="509">
        <f t="shared" si="17"/>
        <v>3437.1697148006278</v>
      </c>
      <c r="AL31" s="509">
        <f t="shared" si="17"/>
        <v>3458.4430103441646</v>
      </c>
      <c r="AM31" s="509">
        <f t="shared" si="17"/>
        <v>3479.9740408507537</v>
      </c>
      <c r="AN31" s="509">
        <f t="shared" si="17"/>
        <v>3501.7699682996376</v>
      </c>
    </row>
    <row r="32" spans="4:56" ht="14.9" customHeight="1" x14ac:dyDescent="0.35">
      <c r="D32" s="835" t="s">
        <v>1901</v>
      </c>
      <c r="E32" s="786"/>
      <c r="F32" s="509">
        <f t="shared" ref="F32:AN32" si="18">F13+F27</f>
        <v>1424.3</v>
      </c>
      <c r="G32" s="509">
        <f t="shared" si="18"/>
        <v>1430.8999999999999</v>
      </c>
      <c r="H32" s="509">
        <f t="shared" si="18"/>
        <v>1448.7</v>
      </c>
      <c r="I32" s="509">
        <f t="shared" si="18"/>
        <v>1473.5</v>
      </c>
      <c r="J32" s="509">
        <f t="shared" si="18"/>
        <v>1403</v>
      </c>
      <c r="K32" s="509">
        <f t="shared" si="18"/>
        <v>1452.9</v>
      </c>
      <c r="L32" s="509">
        <f t="shared" si="18"/>
        <v>1490.8</v>
      </c>
      <c r="M32" s="509">
        <f t="shared" si="18"/>
        <v>1508.5</v>
      </c>
      <c r="N32" s="509">
        <f t="shared" si="18"/>
        <v>1544.5</v>
      </c>
      <c r="O32" s="509">
        <f t="shared" si="18"/>
        <v>1581.6</v>
      </c>
      <c r="P32" s="509">
        <f t="shared" si="18"/>
        <v>1626.6</v>
      </c>
      <c r="Q32" s="509">
        <f t="shared" si="18"/>
        <v>1666.3000000000002</v>
      </c>
      <c r="R32" s="509">
        <f t="shared" si="18"/>
        <v>1689</v>
      </c>
      <c r="S32" s="509">
        <f t="shared" si="18"/>
        <v>1735.9</v>
      </c>
      <c r="T32" s="509">
        <f t="shared" si="18"/>
        <v>1751.7</v>
      </c>
      <c r="U32" s="509">
        <f t="shared" si="18"/>
        <v>1782</v>
      </c>
      <c r="V32" s="509">
        <f t="shared" si="18"/>
        <v>1810.4</v>
      </c>
      <c r="W32" s="509">
        <f t="shared" si="18"/>
        <v>1839.2</v>
      </c>
      <c r="X32" s="509">
        <f t="shared" si="18"/>
        <v>1859</v>
      </c>
      <c r="Y32" s="509">
        <f t="shared" si="18"/>
        <v>1889.1</v>
      </c>
      <c r="Z32" s="509">
        <f t="shared" si="18"/>
        <v>1896.1000000000001</v>
      </c>
      <c r="AA32" s="509">
        <f t="shared" si="18"/>
        <v>1903.9</v>
      </c>
      <c r="AB32" s="509">
        <f t="shared" si="18"/>
        <v>1930.8</v>
      </c>
      <c r="AC32" s="509">
        <f t="shared" si="18"/>
        <v>1961.6</v>
      </c>
      <c r="AD32" s="509">
        <f t="shared" si="18"/>
        <v>1981.8</v>
      </c>
      <c r="AE32" s="509">
        <f t="shared" si="18"/>
        <v>1990.2068789379905</v>
      </c>
      <c r="AF32" s="509">
        <f t="shared" si="18"/>
        <v>2004.6519135165656</v>
      </c>
      <c r="AG32" s="509">
        <f t="shared" si="18"/>
        <v>2027.5157722127331</v>
      </c>
      <c r="AH32" s="509">
        <f t="shared" si="18"/>
        <v>2050.6262217834924</v>
      </c>
      <c r="AI32" s="509">
        <f t="shared" si="18"/>
        <v>2073.9941575423472</v>
      </c>
      <c r="AJ32" s="509">
        <f t="shared" si="18"/>
        <v>2097.6202436473459</v>
      </c>
      <c r="AK32" s="509">
        <f t="shared" si="18"/>
        <v>2121.5192134416247</v>
      </c>
      <c r="AL32" s="509">
        <f t="shared" si="18"/>
        <v>2136.8697103470963</v>
      </c>
      <c r="AM32" s="509">
        <f t="shared" si="18"/>
        <v>2152.3332491017745</v>
      </c>
      <c r="AN32" s="509">
        <f t="shared" si="18"/>
        <v>2167.9085132378154</v>
      </c>
    </row>
    <row r="33" spans="3:41" ht="14.25" customHeight="1" x14ac:dyDescent="0.35"/>
    <row r="34" spans="3:41" ht="14.9" customHeight="1" x14ac:dyDescent="0.35">
      <c r="D34" s="529"/>
      <c r="E34" s="331"/>
      <c r="F34" s="331"/>
      <c r="G34" s="331"/>
      <c r="H34" s="331"/>
      <c r="I34" s="331"/>
      <c r="J34" s="331"/>
      <c r="K34" s="331"/>
      <c r="L34" s="331"/>
      <c r="AI34" s="267"/>
      <c r="AJ34" s="267"/>
      <c r="AK34" s="267"/>
      <c r="AL34" s="267"/>
      <c r="AM34" s="267"/>
      <c r="AN34" s="267"/>
      <c r="AO34" s="267"/>
    </row>
    <row r="35" spans="3:41" ht="14.9" customHeight="1" x14ac:dyDescent="0.35">
      <c r="D35" s="1424" t="s">
        <v>912</v>
      </c>
      <c r="E35" s="1425"/>
      <c r="F35" s="1426"/>
      <c r="G35" s="326">
        <v>2020</v>
      </c>
      <c r="H35" s="327">
        <v>2021</v>
      </c>
      <c r="I35" s="326">
        <v>2022</v>
      </c>
      <c r="J35" s="818">
        <v>2023</v>
      </c>
      <c r="K35" s="818">
        <v>2024</v>
      </c>
      <c r="L35" s="819">
        <v>2025</v>
      </c>
      <c r="M35" s="819">
        <v>2026</v>
      </c>
      <c r="N35" s="819">
        <v>2027</v>
      </c>
      <c r="AI35" s="267"/>
      <c r="AJ35" s="267"/>
      <c r="AK35" s="267"/>
      <c r="AL35" s="267"/>
      <c r="AM35" s="267"/>
      <c r="AN35" s="267"/>
      <c r="AO35" s="267"/>
    </row>
    <row r="36" spans="3:41" ht="14.9" customHeight="1" x14ac:dyDescent="0.35">
      <c r="D36" s="790" t="s">
        <v>489</v>
      </c>
      <c r="E36" s="288"/>
      <c r="F36" s="320"/>
      <c r="G36" s="857">
        <f>AVERAGE(H10:K10)</f>
        <v>1712.5250000000001</v>
      </c>
      <c r="H36" s="478">
        <f>AVERAGE(L10:O10)</f>
        <v>2025.3000000000002</v>
      </c>
      <c r="I36" s="478">
        <f>AVERAGE(P10:S10)</f>
        <v>2519.5</v>
      </c>
      <c r="J36" s="478">
        <f>I36*J60/I60</f>
        <v>2083.336548518414</v>
      </c>
      <c r="K36" s="478">
        <f>J36*K60/J60</f>
        <v>2322.2412923680117</v>
      </c>
      <c r="L36" s="478">
        <f>K36*L60/K60</f>
        <v>2480.4432008874892</v>
      </c>
      <c r="M36" s="478">
        <f>L36*M60/L60</f>
        <v>2538.9053988287119</v>
      </c>
      <c r="N36" s="478">
        <f>M36*N60/M60</f>
        <v>2684.1764370883825</v>
      </c>
      <c r="O36" t="s">
        <v>1906</v>
      </c>
    </row>
    <row r="37" spans="3:41" ht="14.9" customHeight="1" x14ac:dyDescent="0.35">
      <c r="D37" s="812" t="s">
        <v>494</v>
      </c>
      <c r="E37" s="233"/>
      <c r="F37" s="233"/>
      <c r="G37" s="858">
        <f>AVERAGE(H13:K13)</f>
        <v>1424.5250000000001</v>
      </c>
      <c r="H37" s="246">
        <f>AVERAGE(L13:O13)</f>
        <v>1509.7249999999999</v>
      </c>
      <c r="I37" s="246">
        <f>AVERAGE(P13:S13)</f>
        <v>1656.375</v>
      </c>
      <c r="J37" s="246">
        <f t="shared" ref="J37:N38" si="19">I37*J64/I64</f>
        <v>1802.5599531117082</v>
      </c>
      <c r="K37" s="246">
        <f t="shared" si="19"/>
        <v>1908.0368684134958</v>
      </c>
      <c r="L37" s="246">
        <f t="shared" si="19"/>
        <v>1963.5230627909452</v>
      </c>
      <c r="M37" s="246">
        <f t="shared" si="19"/>
        <v>2054.6673099258119</v>
      </c>
      <c r="N37" s="246">
        <f t="shared" si="19"/>
        <v>2138.5117997594916</v>
      </c>
    </row>
    <row r="38" spans="3:41" ht="14.9" customHeight="1" x14ac:dyDescent="0.35">
      <c r="D38" s="812" t="s">
        <v>105</v>
      </c>
      <c r="E38" s="233"/>
      <c r="F38" s="233"/>
      <c r="G38" s="858">
        <f>AVERAGE(H15:K15)</f>
        <v>160.4</v>
      </c>
      <c r="H38" s="246">
        <f>AVERAGE(L15:O15)</f>
        <v>171.3</v>
      </c>
      <c r="I38" s="246">
        <f>AVERAGE(P15:S15)</f>
        <v>203.05</v>
      </c>
      <c r="J38" s="246">
        <f t="shared" si="19"/>
        <v>168.63950531914898</v>
      </c>
      <c r="K38" s="246">
        <f t="shared" si="19"/>
        <v>112.9368420212766</v>
      </c>
      <c r="L38" s="246">
        <f t="shared" si="19"/>
        <v>105.39591063829786</v>
      </c>
      <c r="M38" s="246">
        <f t="shared" si="19"/>
        <v>113.12153111702128</v>
      </c>
      <c r="N38" s="246">
        <f t="shared" si="19"/>
        <v>114.05037686170213</v>
      </c>
    </row>
    <row r="39" spans="3:41" ht="14.9" customHeight="1" x14ac:dyDescent="0.35">
      <c r="D39" s="812" t="s">
        <v>257</v>
      </c>
      <c r="E39" s="233"/>
      <c r="F39" s="233"/>
      <c r="G39" s="858">
        <f>AVERAGE(H19:K19)</f>
        <v>220.4</v>
      </c>
      <c r="H39" s="246">
        <f>AVERAGE(L19:O19)</f>
        <v>307.375</v>
      </c>
      <c r="I39" s="246">
        <f>AVERAGE(P19:S19)</f>
        <v>389.2</v>
      </c>
      <c r="J39" s="246">
        <f>I39*J68/I68</f>
        <v>384.36050058018151</v>
      </c>
      <c r="K39" s="246">
        <f>J39*K68/J68</f>
        <v>485.38539448815737</v>
      </c>
      <c r="L39" s="246">
        <f>K39*L68/K68</f>
        <v>479.71870067574088</v>
      </c>
      <c r="M39" s="246">
        <f>L39*M68/L68</f>
        <v>453.58009071074002</v>
      </c>
      <c r="N39" s="246">
        <f>M39*N68/M68</f>
        <v>429.60702619878685</v>
      </c>
    </row>
    <row r="40" spans="3:41" ht="14.9" customHeight="1" x14ac:dyDescent="0.35">
      <c r="C40" s="56"/>
      <c r="D40" s="812" t="s">
        <v>908</v>
      </c>
      <c r="E40" s="56"/>
      <c r="F40" s="249"/>
      <c r="G40" s="571"/>
      <c r="H40" s="856">
        <f>H36/G36-1+0.021</f>
        <v>0.2036396694938761</v>
      </c>
      <c r="I40" s="856">
        <f>I36/H36-1.05</f>
        <v>0.1940132326075148</v>
      </c>
      <c r="J40" s="856">
        <f>J36/I36-1</f>
        <v>-0.17311508294565825</v>
      </c>
      <c r="K40" s="856">
        <f>K36/J36-1+K41</f>
        <v>0.16967410007254818</v>
      </c>
      <c r="L40" s="856">
        <f>L36/K36-1+L41</f>
        <v>6.8124664322955608E-2</v>
      </c>
      <c r="M40" s="856">
        <f>M36/L36-1+M41</f>
        <v>2.3569254849417742E-2</v>
      </c>
      <c r="N40" s="856">
        <f>N36/M36-1+N41</f>
        <v>5.7217979971482702E-2</v>
      </c>
      <c r="O40" t="s">
        <v>896</v>
      </c>
    </row>
    <row r="41" spans="3:41" ht="14.9" customHeight="1" x14ac:dyDescent="0.35">
      <c r="C41" s="56"/>
      <c r="D41" s="812" t="s">
        <v>1882</v>
      </c>
      <c r="E41" s="56"/>
      <c r="F41" s="249"/>
      <c r="G41" s="571"/>
      <c r="H41" s="856"/>
      <c r="I41" s="856"/>
      <c r="J41" s="856"/>
      <c r="K41" s="856">
        <v>5.5E-2</v>
      </c>
      <c r="L41" s="856"/>
      <c r="M41" s="856"/>
      <c r="N41" s="856"/>
    </row>
    <row r="42" spans="3:41" ht="14.9" customHeight="1" x14ac:dyDescent="0.35">
      <c r="C42" s="56"/>
      <c r="D42" s="812" t="s">
        <v>909</v>
      </c>
      <c r="E42" s="56"/>
      <c r="F42" s="249"/>
      <c r="G42" s="571"/>
      <c r="H42" s="856">
        <f>H37/G37-1.03</f>
        <v>2.9809410154261862E-2</v>
      </c>
      <c r="I42" s="856">
        <f>I37/H37-1.013</f>
        <v>8.413689579228012E-2</v>
      </c>
      <c r="J42" s="772">
        <f>J37/I37-1</f>
        <v>8.8255952372927826E-2</v>
      </c>
      <c r="K42" s="772">
        <f>K37/J37-1</f>
        <v>5.851506637529913E-2</v>
      </c>
      <c r="L42" s="772">
        <f>L37/K37-1</f>
        <v>2.9080252743536095E-2</v>
      </c>
      <c r="M42" s="772">
        <f>M37/L37-1</f>
        <v>4.6418730119377694E-2</v>
      </c>
      <c r="N42" s="772">
        <f>N37/M37-1</f>
        <v>4.0806844703587197E-2</v>
      </c>
      <c r="O42" t="s">
        <v>897</v>
      </c>
    </row>
    <row r="43" spans="3:41" ht="14.9" customHeight="1" x14ac:dyDescent="0.35">
      <c r="C43" s="56"/>
      <c r="D43" s="812" t="s">
        <v>910</v>
      </c>
      <c r="E43" s="56"/>
      <c r="F43" s="249"/>
      <c r="G43" s="571"/>
      <c r="H43" s="856">
        <f>H38/G38-1</f>
        <v>6.7955112219451497E-2</v>
      </c>
      <c r="I43" s="856">
        <f>I38/H38-1.01</f>
        <v>0.17534734384121431</v>
      </c>
      <c r="J43" s="856">
        <f>J38/I38-1</f>
        <v>-0.16946808510638278</v>
      </c>
      <c r="K43" s="856">
        <f t="shared" ref="K43" si="20">K38/J38-1</f>
        <v>-0.3303061355194058</v>
      </c>
      <c r="L43" s="856">
        <f>L38/K38-1</f>
        <v>-6.677122582866335E-2</v>
      </c>
      <c r="M43" s="856">
        <f>M38/L38-1</f>
        <v>7.3300950975569767E-2</v>
      </c>
      <c r="N43" s="856">
        <f>N38/M38-1</f>
        <v>8.2110428979254024E-3</v>
      </c>
    </row>
    <row r="44" spans="3:41" ht="14.9" customHeight="1" x14ac:dyDescent="0.35">
      <c r="C44" s="56"/>
      <c r="D44" s="773" t="s">
        <v>911</v>
      </c>
      <c r="E44" s="35"/>
      <c r="F44" s="370"/>
      <c r="G44" s="570"/>
      <c r="H44" s="774">
        <f>H39/G39-1</f>
        <v>0.39462341197822148</v>
      </c>
      <c r="I44" s="774">
        <f>I39/H39-1.103</f>
        <v>0.16320577470516473</v>
      </c>
      <c r="J44" s="774">
        <f>J39/I39-1</f>
        <v>-1.2434479495936457E-2</v>
      </c>
      <c r="K44" s="774">
        <f>K39/J39-1-0.15</f>
        <v>0.11283890710799263</v>
      </c>
      <c r="L44" s="774">
        <f>L39/K39-1+0.15</f>
        <v>0.13832537221604688</v>
      </c>
      <c r="M44" s="774">
        <f>M39/L39-1+0.03</f>
        <v>-2.4487369219047511E-2</v>
      </c>
      <c r="N44" s="774">
        <f>N39/M39-1+0.03</f>
        <v>-2.2852991131926542E-2</v>
      </c>
    </row>
    <row r="45" spans="3:41" ht="14.9" customHeight="1" x14ac:dyDescent="0.35">
      <c r="D45" s="787"/>
      <c r="E45" s="786"/>
      <c r="F45" s="797"/>
      <c r="G45" s="797"/>
      <c r="H45" s="770"/>
      <c r="I45" s="770"/>
      <c r="J45" s="770"/>
      <c r="K45" s="770"/>
      <c r="L45" s="770"/>
    </row>
    <row r="46" spans="3:41" ht="14.9" customHeight="1" x14ac:dyDescent="0.35">
      <c r="D46" s="787"/>
      <c r="E46" s="786"/>
      <c r="F46" s="797"/>
      <c r="G46" s="797"/>
      <c r="H46" s="770"/>
      <c r="I46" s="770"/>
      <c r="J46" s="770"/>
      <c r="K46" s="770"/>
      <c r="L46" s="770"/>
    </row>
    <row r="47" spans="3:41" ht="14.9" customHeight="1" x14ac:dyDescent="0.35">
      <c r="D47" s="787"/>
      <c r="E47" s="786"/>
      <c r="F47" s="1427" t="s">
        <v>279</v>
      </c>
      <c r="G47" s="1428"/>
      <c r="H47" s="1428"/>
      <c r="I47" s="1428"/>
      <c r="J47" s="1428"/>
      <c r="K47" s="1428"/>
      <c r="L47" s="1428"/>
      <c r="M47" s="1428"/>
      <c r="N47" s="1428"/>
      <c r="O47" s="1428"/>
      <c r="P47" s="1428"/>
      <c r="Q47" s="1428"/>
      <c r="R47" s="1428"/>
      <c r="S47" s="1428"/>
      <c r="T47" s="1428"/>
      <c r="U47" s="1428"/>
      <c r="V47" s="1429"/>
      <c r="W47" s="1348" t="s">
        <v>280</v>
      </c>
      <c r="X47" s="1329"/>
      <c r="Y47" s="1329"/>
      <c r="Z47" s="1329"/>
      <c r="AA47" s="1329"/>
      <c r="AB47" s="1329"/>
      <c r="AC47" s="1329"/>
      <c r="AD47" s="1329"/>
      <c r="AE47" s="1329"/>
      <c r="AF47" s="1329"/>
      <c r="AG47" s="1329"/>
      <c r="AH47" s="1330"/>
      <c r="AJ47" s="832" t="s">
        <v>1955</v>
      </c>
    </row>
    <row r="48" spans="3:41" ht="14.9" customHeight="1" x14ac:dyDescent="0.35">
      <c r="D48" s="787"/>
      <c r="E48" s="786"/>
      <c r="F48" s="1340">
        <v>2019</v>
      </c>
      <c r="G48" s="1352"/>
      <c r="H48" s="1342"/>
      <c r="I48" s="1352">
        <v>2020</v>
      </c>
      <c r="J48" s="1352"/>
      <c r="K48" s="1352"/>
      <c r="L48" s="1352"/>
      <c r="M48" s="1340">
        <v>2021</v>
      </c>
      <c r="N48" s="1352"/>
      <c r="O48" s="1352"/>
      <c r="P48" s="1352"/>
      <c r="Q48" s="1340">
        <v>2022</v>
      </c>
      <c r="R48" s="1352"/>
      <c r="S48" s="1352"/>
      <c r="T48" s="1342"/>
      <c r="U48" s="302"/>
      <c r="V48" s="302">
        <v>2023</v>
      </c>
      <c r="W48" s="294"/>
      <c r="X48" s="745"/>
      <c r="Y48" s="1350">
        <v>2024</v>
      </c>
      <c r="Z48" s="1351"/>
      <c r="AA48" s="1351"/>
      <c r="AB48" s="1430"/>
      <c r="AC48" s="1350">
        <v>2025</v>
      </c>
      <c r="AD48" s="1351"/>
      <c r="AE48" s="1351"/>
      <c r="AF48" s="1430"/>
      <c r="AG48" s="1327">
        <v>2026</v>
      </c>
      <c r="AH48" s="1333"/>
      <c r="AI48" s="1333"/>
      <c r="AJ48" s="1332"/>
    </row>
    <row r="49" spans="4:41" ht="14.9" customHeight="1" x14ac:dyDescent="0.35">
      <c r="D49" s="787"/>
      <c r="E49" s="786"/>
      <c r="F49" s="286" t="s">
        <v>283</v>
      </c>
      <c r="G49" s="287" t="s">
        <v>238</v>
      </c>
      <c r="H49" s="285" t="s">
        <v>281</v>
      </c>
      <c r="I49" s="287" t="s">
        <v>282</v>
      </c>
      <c r="J49" s="287" t="s">
        <v>283</v>
      </c>
      <c r="K49" s="287" t="s">
        <v>238</v>
      </c>
      <c r="L49" s="287" t="s">
        <v>281</v>
      </c>
      <c r="M49" s="286" t="s">
        <v>282</v>
      </c>
      <c r="N49" s="287" t="s">
        <v>283</v>
      </c>
      <c r="O49" s="287" t="s">
        <v>238</v>
      </c>
      <c r="P49" s="287" t="s">
        <v>281</v>
      </c>
      <c r="Q49" s="286" t="s">
        <v>282</v>
      </c>
      <c r="R49" s="287" t="s">
        <v>283</v>
      </c>
      <c r="S49" s="287" t="s">
        <v>238</v>
      </c>
      <c r="T49" s="285" t="s">
        <v>281</v>
      </c>
      <c r="U49" s="287" t="s">
        <v>282</v>
      </c>
      <c r="V49" s="287" t="s">
        <v>283</v>
      </c>
      <c r="W49" s="273" t="s">
        <v>238</v>
      </c>
      <c r="X49" s="301" t="s">
        <v>281</v>
      </c>
      <c r="Y49" s="299" t="s">
        <v>282</v>
      </c>
      <c r="Z49" s="271" t="s">
        <v>283</v>
      </c>
      <c r="AA49" s="273" t="s">
        <v>238</v>
      </c>
      <c r="AB49" s="301" t="s">
        <v>281</v>
      </c>
      <c r="AC49" s="299" t="s">
        <v>282</v>
      </c>
      <c r="AD49" s="271" t="s">
        <v>283</v>
      </c>
      <c r="AE49" s="273" t="s">
        <v>238</v>
      </c>
      <c r="AF49" s="273" t="s">
        <v>281</v>
      </c>
      <c r="AG49" s="299" t="s">
        <v>282</v>
      </c>
      <c r="AH49" s="271" t="s">
        <v>283</v>
      </c>
      <c r="AI49" s="273" t="s">
        <v>238</v>
      </c>
      <c r="AJ49" s="301" t="s">
        <v>281</v>
      </c>
    </row>
    <row r="50" spans="4:41" ht="14.9" customHeight="1" x14ac:dyDescent="0.35">
      <c r="D50" s="812" t="s">
        <v>908</v>
      </c>
      <c r="E50" s="786"/>
      <c r="F50" s="797"/>
      <c r="G50" s="797"/>
      <c r="H50" s="770"/>
      <c r="I50" s="770"/>
      <c r="J50" s="770"/>
      <c r="K50" s="770"/>
      <c r="L50" s="770"/>
    </row>
    <row r="51" spans="4:41" ht="14.9" customHeight="1" x14ac:dyDescent="0.35">
      <c r="D51" s="812" t="s">
        <v>1882</v>
      </c>
      <c r="E51" s="786"/>
      <c r="F51" s="797"/>
      <c r="G51" s="797"/>
      <c r="H51" s="770"/>
      <c r="I51" s="770"/>
      <c r="J51" s="770"/>
      <c r="K51" s="770"/>
      <c r="L51" s="770"/>
      <c r="M51" s="834">
        <f>H40</f>
        <v>0.2036396694938761</v>
      </c>
      <c r="N51" s="834">
        <f>H40</f>
        <v>0.2036396694938761</v>
      </c>
      <c r="O51" s="834">
        <f>H40</f>
        <v>0.2036396694938761</v>
      </c>
      <c r="P51" s="834">
        <f>H40</f>
        <v>0.2036396694938761</v>
      </c>
      <c r="Q51" s="834">
        <f>I40</f>
        <v>0.1940132326075148</v>
      </c>
      <c r="R51" s="834">
        <f>I40</f>
        <v>0.1940132326075148</v>
      </c>
      <c r="S51" s="834">
        <f>I40</f>
        <v>0.1940132326075148</v>
      </c>
      <c r="T51" s="834">
        <f>I40</f>
        <v>0.1940132326075148</v>
      </c>
      <c r="U51" s="834">
        <f>J40</f>
        <v>-0.17311508294565825</v>
      </c>
      <c r="V51" s="834">
        <f>J40</f>
        <v>-0.17311508294565825</v>
      </c>
      <c r="W51" s="834">
        <f>J40</f>
        <v>-0.17311508294565825</v>
      </c>
      <c r="X51" s="834">
        <f>J40</f>
        <v>-0.17311508294565825</v>
      </c>
      <c r="Y51" s="834">
        <f>K40</f>
        <v>0.16967410007254818</v>
      </c>
      <c r="Z51" s="834">
        <f>K40</f>
        <v>0.16967410007254818</v>
      </c>
      <c r="AA51" s="834">
        <f>K40</f>
        <v>0.16967410007254818</v>
      </c>
      <c r="AB51" s="834">
        <f t="shared" ref="AB51:AC55" si="21">K40</f>
        <v>0.16967410007254818</v>
      </c>
      <c r="AC51" s="834">
        <f>L40</f>
        <v>6.8124664322955608E-2</v>
      </c>
      <c r="AD51" s="834">
        <f>L40</f>
        <v>6.8124664322955608E-2</v>
      </c>
      <c r="AE51" s="834">
        <f>L40</f>
        <v>6.8124664322955608E-2</v>
      </c>
      <c r="AF51" s="834">
        <f t="shared" ref="AF51:AG55" si="22">L40</f>
        <v>6.8124664322955608E-2</v>
      </c>
      <c r="AG51" s="834">
        <f t="shared" si="22"/>
        <v>2.3569254849417742E-2</v>
      </c>
      <c r="AH51" s="834">
        <f>M40</f>
        <v>2.3569254849417742E-2</v>
      </c>
      <c r="AI51" s="834">
        <f>M40</f>
        <v>2.3569254849417742E-2</v>
      </c>
      <c r="AJ51" s="834">
        <f>M40</f>
        <v>2.3569254849417742E-2</v>
      </c>
    </row>
    <row r="52" spans="4:41" ht="14.9" customHeight="1" x14ac:dyDescent="0.35">
      <c r="D52" s="812" t="s">
        <v>909</v>
      </c>
      <c r="E52" s="786"/>
      <c r="F52" s="797"/>
      <c r="G52" s="797"/>
      <c r="H52" s="770"/>
      <c r="I52" s="770"/>
      <c r="J52" s="770"/>
      <c r="K52" s="770"/>
      <c r="L52" s="770"/>
      <c r="Y52" s="834">
        <f>K41</f>
        <v>5.5E-2</v>
      </c>
      <c r="Z52" s="834">
        <f>K41</f>
        <v>5.5E-2</v>
      </c>
      <c r="AA52" s="834">
        <f>K41</f>
        <v>5.5E-2</v>
      </c>
      <c r="AB52" s="834">
        <f t="shared" si="21"/>
        <v>5.5E-2</v>
      </c>
      <c r="AC52" s="834">
        <f>L41</f>
        <v>0</v>
      </c>
      <c r="AD52" s="834">
        <f>L41</f>
        <v>0</v>
      </c>
      <c r="AE52" s="834">
        <f>L41</f>
        <v>0</v>
      </c>
      <c r="AF52" s="834">
        <f t="shared" si="22"/>
        <v>0</v>
      </c>
      <c r="AG52" s="834">
        <f t="shared" si="22"/>
        <v>0</v>
      </c>
      <c r="AH52" s="834">
        <f>M41</f>
        <v>0</v>
      </c>
      <c r="AI52" s="834">
        <f>M41</f>
        <v>0</v>
      </c>
      <c r="AJ52" s="834">
        <f>M41</f>
        <v>0</v>
      </c>
    </row>
    <row r="53" spans="4:41" ht="14.9" customHeight="1" x14ac:dyDescent="0.35">
      <c r="D53" s="812" t="s">
        <v>910</v>
      </c>
      <c r="E53" s="786"/>
      <c r="F53" s="797"/>
      <c r="G53" s="797"/>
      <c r="H53" s="770"/>
      <c r="I53" s="770"/>
      <c r="J53" s="770"/>
      <c r="K53" s="770"/>
      <c r="L53" s="770"/>
      <c r="M53" s="834">
        <f>H42</f>
        <v>2.9809410154261862E-2</v>
      </c>
      <c r="N53" s="834">
        <f>H42</f>
        <v>2.9809410154261862E-2</v>
      </c>
      <c r="O53" s="96">
        <f>H42</f>
        <v>2.9809410154261862E-2</v>
      </c>
      <c r="P53" s="834">
        <f t="shared" ref="P53:Q55" si="23">H42</f>
        <v>2.9809410154261862E-2</v>
      </c>
      <c r="Q53" s="834">
        <f t="shared" si="23"/>
        <v>8.413689579228012E-2</v>
      </c>
      <c r="R53" s="834">
        <f>I42</f>
        <v>8.413689579228012E-2</v>
      </c>
      <c r="S53" s="834">
        <f>I42</f>
        <v>8.413689579228012E-2</v>
      </c>
      <c r="T53" s="834">
        <f t="shared" ref="T53:U55" si="24">I42</f>
        <v>8.413689579228012E-2</v>
      </c>
      <c r="U53" s="96">
        <f t="shared" si="24"/>
        <v>8.8255952372927826E-2</v>
      </c>
      <c r="V53" s="96">
        <f>J42</f>
        <v>8.8255952372927826E-2</v>
      </c>
      <c r="W53" s="96">
        <f>J42</f>
        <v>8.8255952372927826E-2</v>
      </c>
      <c r="X53" s="96">
        <f>J42</f>
        <v>8.8255952372927826E-2</v>
      </c>
      <c r="Y53" s="834">
        <f>K42</f>
        <v>5.851506637529913E-2</v>
      </c>
      <c r="Z53" s="834">
        <f>K42</f>
        <v>5.851506637529913E-2</v>
      </c>
      <c r="AA53" s="834">
        <f>K42</f>
        <v>5.851506637529913E-2</v>
      </c>
      <c r="AB53" s="834">
        <f t="shared" si="21"/>
        <v>5.851506637529913E-2</v>
      </c>
      <c r="AC53" s="834">
        <f t="shared" si="21"/>
        <v>2.9080252743536095E-2</v>
      </c>
      <c r="AD53" s="834">
        <f>L42</f>
        <v>2.9080252743536095E-2</v>
      </c>
      <c r="AE53" s="834">
        <f>L42</f>
        <v>2.9080252743536095E-2</v>
      </c>
      <c r="AF53" s="834">
        <f t="shared" si="22"/>
        <v>2.9080252743536095E-2</v>
      </c>
      <c r="AG53" s="834">
        <f>M42</f>
        <v>4.6418730119377694E-2</v>
      </c>
      <c r="AH53" s="834">
        <f>M42</f>
        <v>4.6418730119377694E-2</v>
      </c>
      <c r="AI53" s="834">
        <f>M42</f>
        <v>4.6418730119377694E-2</v>
      </c>
      <c r="AJ53" s="834">
        <f>M42</f>
        <v>4.6418730119377694E-2</v>
      </c>
    </row>
    <row r="54" spans="4:41" ht="14.9" customHeight="1" x14ac:dyDescent="0.35">
      <c r="D54" s="773" t="s">
        <v>911</v>
      </c>
      <c r="E54" s="786"/>
      <c r="F54" s="797"/>
      <c r="G54" s="797"/>
      <c r="H54" s="770"/>
      <c r="I54" s="770"/>
      <c r="J54" s="770"/>
      <c r="K54" s="770"/>
      <c r="L54" s="770"/>
      <c r="M54" s="834">
        <f>H43</f>
        <v>6.7955112219451497E-2</v>
      </c>
      <c r="N54" s="834">
        <f>H43</f>
        <v>6.7955112219451497E-2</v>
      </c>
      <c r="O54" s="834">
        <f>H43</f>
        <v>6.7955112219451497E-2</v>
      </c>
      <c r="P54" s="834">
        <f t="shared" si="23"/>
        <v>6.7955112219451497E-2</v>
      </c>
      <c r="Q54" s="834">
        <f t="shared" si="23"/>
        <v>0.17534734384121431</v>
      </c>
      <c r="R54" s="834">
        <f>I43</f>
        <v>0.17534734384121431</v>
      </c>
      <c r="S54" s="834">
        <f>I43</f>
        <v>0.17534734384121431</v>
      </c>
      <c r="T54" s="834">
        <f t="shared" si="24"/>
        <v>0.17534734384121431</v>
      </c>
      <c r="U54" s="834">
        <f t="shared" si="24"/>
        <v>-0.16946808510638278</v>
      </c>
      <c r="V54" s="834">
        <f>J43</f>
        <v>-0.16946808510638278</v>
      </c>
      <c r="W54" s="834">
        <f>J43</f>
        <v>-0.16946808510638278</v>
      </c>
      <c r="X54" s="834">
        <f>J43</f>
        <v>-0.16946808510638278</v>
      </c>
      <c r="Y54" s="834">
        <f>K43</f>
        <v>-0.3303061355194058</v>
      </c>
      <c r="Z54" s="834">
        <f>K43</f>
        <v>-0.3303061355194058</v>
      </c>
      <c r="AA54" s="834">
        <f>K43</f>
        <v>-0.3303061355194058</v>
      </c>
      <c r="AB54" s="834">
        <f t="shared" si="21"/>
        <v>-0.3303061355194058</v>
      </c>
      <c r="AC54" s="834">
        <f t="shared" si="21"/>
        <v>-6.677122582866335E-2</v>
      </c>
      <c r="AD54" s="834">
        <f>L43</f>
        <v>-6.677122582866335E-2</v>
      </c>
      <c r="AE54" s="834">
        <f>L43</f>
        <v>-6.677122582866335E-2</v>
      </c>
      <c r="AF54" s="834">
        <f t="shared" si="22"/>
        <v>-6.677122582866335E-2</v>
      </c>
      <c r="AG54" s="834">
        <f t="shared" si="22"/>
        <v>7.3300950975569767E-2</v>
      </c>
      <c r="AH54" s="834">
        <f>M43</f>
        <v>7.3300950975569767E-2</v>
      </c>
      <c r="AI54" s="834">
        <f>M43</f>
        <v>7.3300950975569767E-2</v>
      </c>
      <c r="AJ54" s="834">
        <f>M43</f>
        <v>7.3300950975569767E-2</v>
      </c>
    </row>
    <row r="55" spans="4:41" ht="14.9" customHeight="1" x14ac:dyDescent="0.35">
      <c r="D55" s="787"/>
      <c r="E55" s="786"/>
      <c r="F55" s="797"/>
      <c r="G55" s="797"/>
      <c r="H55" s="770"/>
      <c r="I55" s="770"/>
      <c r="J55" s="770"/>
      <c r="K55" s="770"/>
      <c r="L55" s="770"/>
      <c r="M55" s="834">
        <f>H44</f>
        <v>0.39462341197822148</v>
      </c>
      <c r="N55" s="834">
        <f>H44</f>
        <v>0.39462341197822148</v>
      </c>
      <c r="O55" s="834">
        <f>H44</f>
        <v>0.39462341197822148</v>
      </c>
      <c r="P55" s="834">
        <f t="shared" si="23"/>
        <v>0.39462341197822148</v>
      </c>
      <c r="Q55" s="834">
        <f t="shared" si="23"/>
        <v>0.16320577470516473</v>
      </c>
      <c r="R55" s="834">
        <f>I44</f>
        <v>0.16320577470516473</v>
      </c>
      <c r="S55" s="834">
        <f>I44</f>
        <v>0.16320577470516473</v>
      </c>
      <c r="T55" s="834">
        <f t="shared" si="24"/>
        <v>0.16320577470516473</v>
      </c>
      <c r="U55" s="834">
        <f t="shared" si="24"/>
        <v>-1.2434479495936457E-2</v>
      </c>
      <c r="V55" s="834">
        <f>J44</f>
        <v>-1.2434479495936457E-2</v>
      </c>
      <c r="W55" s="834">
        <f>J44</f>
        <v>-1.2434479495936457E-2</v>
      </c>
      <c r="X55" s="834">
        <f>J44</f>
        <v>-1.2434479495936457E-2</v>
      </c>
      <c r="Y55" s="834">
        <f>K44</f>
        <v>0.11283890710799263</v>
      </c>
      <c r="Z55" s="834">
        <f>K44</f>
        <v>0.11283890710799263</v>
      </c>
      <c r="AA55" s="834">
        <f>K44</f>
        <v>0.11283890710799263</v>
      </c>
      <c r="AB55" s="834">
        <f t="shared" si="21"/>
        <v>0.11283890710799263</v>
      </c>
      <c r="AC55" s="834">
        <f t="shared" si="21"/>
        <v>0.13832537221604688</v>
      </c>
      <c r="AD55" s="834">
        <f>L44</f>
        <v>0.13832537221604688</v>
      </c>
      <c r="AE55" s="834">
        <f>L44</f>
        <v>0.13832537221604688</v>
      </c>
      <c r="AF55" s="834">
        <f t="shared" si="22"/>
        <v>0.13832537221604688</v>
      </c>
      <c r="AG55" s="834">
        <f t="shared" si="22"/>
        <v>-2.4487369219047511E-2</v>
      </c>
      <c r="AH55" s="834">
        <f>O44</f>
        <v>0</v>
      </c>
      <c r="AI55" s="834" t="e">
        <f>#REF!</f>
        <v>#REF!</v>
      </c>
      <c r="AJ55" s="834">
        <f>P44</f>
        <v>0</v>
      </c>
    </row>
    <row r="56" spans="4:41" ht="14.9" customHeight="1" x14ac:dyDescent="0.35">
      <c r="D56" s="787"/>
      <c r="E56" s="786"/>
      <c r="F56" s="797"/>
      <c r="G56" s="797"/>
      <c r="H56" s="770"/>
      <c r="I56" s="770"/>
      <c r="J56" s="871"/>
      <c r="K56" s="770"/>
      <c r="L56" s="770"/>
    </row>
    <row r="57" spans="4:41" ht="14.9" customHeight="1" x14ac:dyDescent="0.35">
      <c r="D57" s="787"/>
      <c r="E57" s="786"/>
      <c r="F57" s="797"/>
      <c r="G57" s="797"/>
      <c r="H57" s="770"/>
      <c r="I57" s="770"/>
      <c r="J57" s="770"/>
      <c r="K57" s="770"/>
      <c r="L57" s="770"/>
    </row>
    <row r="58" spans="4:41" ht="41.9" customHeight="1" x14ac:dyDescent="0.35">
      <c r="F58" s="249"/>
      <c r="G58" s="249"/>
      <c r="H58" s="744"/>
      <c r="I58" s="744"/>
      <c r="J58" s="744"/>
      <c r="K58" s="744"/>
      <c r="L58" s="744"/>
      <c r="M58" s="249" t="s">
        <v>1912</v>
      </c>
      <c r="N58" s="284"/>
      <c r="AF58" s="744"/>
      <c r="AG58" s="744"/>
      <c r="AH58" s="744"/>
      <c r="AI58" s="744"/>
      <c r="AJ58" s="744"/>
      <c r="AK58" s="744"/>
      <c r="AL58" s="744"/>
      <c r="AN58" s="744"/>
      <c r="AO58" s="744"/>
    </row>
    <row r="59" spans="4:41" ht="30.75" customHeight="1" x14ac:dyDescent="0.35">
      <c r="D59" s="752" t="s">
        <v>1966</v>
      </c>
      <c r="E59" s="666">
        <v>2018</v>
      </c>
      <c r="F59" s="754">
        <v>2019</v>
      </c>
      <c r="G59" s="754">
        <v>2020</v>
      </c>
      <c r="H59" s="754">
        <v>2021</v>
      </c>
      <c r="I59" s="754">
        <v>2022</v>
      </c>
      <c r="J59" s="825">
        <v>2023</v>
      </c>
      <c r="K59" s="828">
        <v>2024</v>
      </c>
      <c r="L59" s="844">
        <v>2025</v>
      </c>
      <c r="M59" s="822">
        <v>2026</v>
      </c>
      <c r="N59" s="828">
        <v>2027</v>
      </c>
      <c r="O59" s="844">
        <v>2028</v>
      </c>
      <c r="P59" s="822">
        <v>2029</v>
      </c>
      <c r="Q59" s="828">
        <v>2030</v>
      </c>
      <c r="R59" s="844">
        <v>2031</v>
      </c>
      <c r="S59" s="822">
        <v>2032</v>
      </c>
      <c r="T59" s="844">
        <v>2033</v>
      </c>
      <c r="U59" s="822">
        <v>2034</v>
      </c>
      <c r="V59" s="828">
        <v>2035</v>
      </c>
    </row>
    <row r="60" spans="4:41" ht="30.75" customHeight="1" x14ac:dyDescent="0.35">
      <c r="D60" s="738" t="s">
        <v>2002</v>
      </c>
      <c r="E60" s="755">
        <v>1683.5</v>
      </c>
      <c r="F60" s="755">
        <v>1717.9</v>
      </c>
      <c r="G60" s="755">
        <v>1609</v>
      </c>
      <c r="H60" s="378">
        <v>2044.377</v>
      </c>
      <c r="I60" s="478">
        <v>2632.145</v>
      </c>
      <c r="J60" s="478">
        <v>2176.4810000000002</v>
      </c>
      <c r="K60" s="478">
        <v>2426.067</v>
      </c>
      <c r="L60" s="823">
        <f>L61+L62</f>
        <v>2591.3420000000001</v>
      </c>
      <c r="M60" s="823">
        <f>M61+M62</f>
        <v>2652.4180000000001</v>
      </c>
      <c r="N60" s="823">
        <f>N61+N62</f>
        <v>2804.1840000000002</v>
      </c>
      <c r="O60" s="823">
        <f t="shared" ref="O60:Q60" si="25">O61+O62</f>
        <v>3355.3890000000001</v>
      </c>
      <c r="P60" s="823">
        <f t="shared" si="25"/>
        <v>3454.9960000000001</v>
      </c>
      <c r="Q60" s="823">
        <f t="shared" si="25"/>
        <v>3583.7379999999998</v>
      </c>
      <c r="R60" s="823">
        <f t="shared" ref="R60:U60" si="26">R61-R62</f>
        <v>3720.614</v>
      </c>
      <c r="S60" s="823">
        <f t="shared" si="26"/>
        <v>3869.8490000000002</v>
      </c>
      <c r="T60" s="823">
        <f t="shared" si="26"/>
        <v>4036.6990000000001</v>
      </c>
      <c r="U60" s="823">
        <f t="shared" si="26"/>
        <v>4220.3469999999998</v>
      </c>
      <c r="V60" s="441">
        <v>4412.8320000000003</v>
      </c>
    </row>
    <row r="61" spans="4:41" ht="30.75" customHeight="1" x14ac:dyDescent="0.35">
      <c r="D61" s="780" t="s">
        <v>2001</v>
      </c>
      <c r="E61" s="841">
        <v>1683.5</v>
      </c>
      <c r="F61" s="841">
        <v>1717.9</v>
      </c>
      <c r="G61" s="841">
        <v>1609</v>
      </c>
      <c r="H61" s="441">
        <v>2044.377</v>
      </c>
      <c r="I61" s="246">
        <v>2632.145</v>
      </c>
      <c r="J61" s="246">
        <v>2176.4810000000002</v>
      </c>
      <c r="K61" s="246">
        <v>2426.067</v>
      </c>
      <c r="L61" s="246">
        <v>2621.3420000000001</v>
      </c>
      <c r="M61" s="441">
        <v>2968.42</v>
      </c>
      <c r="N61" s="841">
        <v>3252.893</v>
      </c>
      <c r="O61" s="441">
        <v>3355.3890000000001</v>
      </c>
      <c r="P61" s="441">
        <v>3454.9960000000001</v>
      </c>
      <c r="Q61" s="441">
        <v>3583.7379999999998</v>
      </c>
      <c r="R61" s="441">
        <v>3720.614</v>
      </c>
      <c r="S61" s="441">
        <v>3869.8490000000002</v>
      </c>
      <c r="T61" s="441">
        <v>4036.6990000000001</v>
      </c>
      <c r="U61" s="441">
        <v>4220.3469999999998</v>
      </c>
      <c r="V61" s="441">
        <v>4412.8320000000003</v>
      </c>
    </row>
    <row r="62" spans="4:41" ht="30.75" customHeight="1" x14ac:dyDescent="0.35">
      <c r="D62" s="737" t="s">
        <v>2000</v>
      </c>
      <c r="E62" s="841"/>
      <c r="F62" s="841"/>
      <c r="G62" s="841"/>
      <c r="H62" s="441"/>
      <c r="I62" s="246"/>
      <c r="J62" s="246"/>
      <c r="K62" s="246"/>
      <c r="L62" s="246">
        <v>-30</v>
      </c>
      <c r="M62" s="441">
        <v>-316.00200000000001</v>
      </c>
      <c r="N62" s="841">
        <v>-448.709</v>
      </c>
      <c r="O62" s="441">
        <v>0</v>
      </c>
      <c r="P62" s="441">
        <v>0</v>
      </c>
      <c r="Q62" s="441">
        <v>0</v>
      </c>
      <c r="R62" s="441"/>
      <c r="S62" s="441"/>
      <c r="T62" s="441"/>
      <c r="U62" s="441"/>
      <c r="V62" s="441"/>
    </row>
    <row r="63" spans="4:41" ht="30.75" customHeight="1" x14ac:dyDescent="0.35">
      <c r="D63" s="780" t="s">
        <v>1975</v>
      </c>
      <c r="E63" s="841"/>
      <c r="F63" s="841"/>
      <c r="G63" s="841"/>
      <c r="H63" s="635">
        <f>((H60/G60)-1)*100</f>
        <v>27.058856432566802</v>
      </c>
      <c r="I63" s="635">
        <f t="shared" ref="I63:U63" si="27">((I60/H60)-1)*100</f>
        <v>28.750470192141677</v>
      </c>
      <c r="J63" s="635">
        <f t="shared" si="27"/>
        <v>-17.311508294565826</v>
      </c>
      <c r="K63" s="635">
        <f t="shared" si="27"/>
        <v>11.46741000725482</v>
      </c>
      <c r="L63" s="635">
        <f t="shared" si="27"/>
        <v>6.8124664322955608</v>
      </c>
      <c r="M63" s="635">
        <f t="shared" si="27"/>
        <v>2.3569254849417742</v>
      </c>
      <c r="N63" s="635">
        <f t="shared" si="27"/>
        <v>5.7217979971482702</v>
      </c>
      <c r="O63" s="635">
        <f t="shared" si="27"/>
        <v>19.656520399517284</v>
      </c>
      <c r="P63" s="635">
        <f t="shared" si="27"/>
        <v>2.9685678769287183</v>
      </c>
      <c r="Q63" s="635">
        <f t="shared" si="27"/>
        <v>3.726256123017202</v>
      </c>
      <c r="R63" s="635">
        <f t="shared" si="27"/>
        <v>3.8193640271694029</v>
      </c>
      <c r="S63" s="635">
        <f t="shared" si="27"/>
        <v>4.0110315125406748</v>
      </c>
      <c r="T63" s="635">
        <f t="shared" si="27"/>
        <v>4.3115377370021468</v>
      </c>
      <c r="U63" s="635">
        <f t="shared" si="27"/>
        <v>4.5494598433026612</v>
      </c>
      <c r="V63" s="441"/>
    </row>
    <row r="64" spans="4:41" ht="16.5" customHeight="1" x14ac:dyDescent="0.35">
      <c r="D64" s="820" t="s">
        <v>490</v>
      </c>
      <c r="E64" s="841">
        <v>1170.7</v>
      </c>
      <c r="F64" s="841">
        <v>1243.4000000000001</v>
      </c>
      <c r="G64" s="841">
        <v>1310</v>
      </c>
      <c r="H64" s="441">
        <v>1314.088</v>
      </c>
      <c r="I64" s="246">
        <v>1483.5260000000001</v>
      </c>
      <c r="J64" s="246">
        <v>1614.4559999999999</v>
      </c>
      <c r="K64" s="246">
        <v>1708.9259999999999</v>
      </c>
      <c r="L64" s="246">
        <v>1758.6220000000001</v>
      </c>
      <c r="M64" s="826">
        <v>1840.2550000000001</v>
      </c>
      <c r="N64" s="246">
        <v>1915.35</v>
      </c>
      <c r="O64" s="246">
        <v>1989.9770000000001</v>
      </c>
      <c r="P64" s="246">
        <v>2071.8760000000002</v>
      </c>
      <c r="Q64" s="246">
        <v>2155.48</v>
      </c>
      <c r="R64" s="246">
        <v>2241.7910000000002</v>
      </c>
      <c r="S64" s="246">
        <v>2329.39</v>
      </c>
      <c r="T64" s="246">
        <v>2418.5300000000002</v>
      </c>
      <c r="U64" s="246">
        <v>2510.3110000000001</v>
      </c>
      <c r="V64" s="246">
        <v>2605.1819999999998</v>
      </c>
    </row>
    <row r="65" spans="4:26" x14ac:dyDescent="0.35">
      <c r="D65" s="571" t="s">
        <v>491</v>
      </c>
      <c r="E65" s="441">
        <f>E66+E67</f>
        <v>136.30000000000001</v>
      </c>
      <c r="F65" s="441">
        <f t="shared" ref="F65:K65" si="28">F66+F67</f>
        <v>170.6</v>
      </c>
      <c r="G65" s="441">
        <f t="shared" si="28"/>
        <v>156</v>
      </c>
      <c r="H65" s="441">
        <f t="shared" si="28"/>
        <v>155.25900000000001</v>
      </c>
      <c r="I65" s="441">
        <f t="shared" si="28"/>
        <v>188</v>
      </c>
      <c r="J65" s="441">
        <f t="shared" si="28"/>
        <v>156.14000000000001</v>
      </c>
      <c r="K65" s="441">
        <f t="shared" si="28"/>
        <v>104.566</v>
      </c>
      <c r="L65" s="441">
        <f>L66+L67</f>
        <v>97.583999999999989</v>
      </c>
      <c r="M65" s="839">
        <f>M66+M67</f>
        <v>104.73699999999999</v>
      </c>
      <c r="N65" s="839">
        <f t="shared" ref="N65:V65" si="29">N66+N67</f>
        <v>105.59699999999999</v>
      </c>
      <c r="O65" s="839">
        <f t="shared" si="29"/>
        <v>105.84200000000001</v>
      </c>
      <c r="P65" s="839">
        <f t="shared" si="29"/>
        <v>109.229</v>
      </c>
      <c r="Q65" s="839">
        <f t="shared" si="29"/>
        <v>157.536</v>
      </c>
      <c r="R65" s="839">
        <f t="shared" si="29"/>
        <v>206.88</v>
      </c>
      <c r="S65" s="839">
        <f t="shared" si="29"/>
        <v>222.535</v>
      </c>
      <c r="T65" s="839">
        <f t="shared" si="29"/>
        <v>231.29900000000001</v>
      </c>
      <c r="U65" s="839">
        <f t="shared" si="29"/>
        <v>240.52500000000003</v>
      </c>
      <c r="V65" s="839">
        <f t="shared" si="29"/>
        <v>252.53300000000002</v>
      </c>
      <c r="W65" s="815"/>
    </row>
    <row r="66" spans="4:26" x14ac:dyDescent="0.35">
      <c r="D66" s="683" t="s">
        <v>1908</v>
      </c>
      <c r="E66" s="841">
        <v>95</v>
      </c>
      <c r="F66" s="841">
        <v>99.8</v>
      </c>
      <c r="G66" s="841">
        <v>87</v>
      </c>
      <c r="H66" s="441">
        <v>75.274000000000001</v>
      </c>
      <c r="I66" s="840">
        <v>88</v>
      </c>
      <c r="J66" s="824">
        <v>75.802000000000007</v>
      </c>
      <c r="K66" s="441">
        <v>101.435</v>
      </c>
      <c r="L66" s="441">
        <v>91.840999999999994</v>
      </c>
      <c r="M66" s="839">
        <v>97.257999999999996</v>
      </c>
      <c r="N66" s="441">
        <v>97.07</v>
      </c>
      <c r="O66" s="441">
        <v>95.424000000000007</v>
      </c>
      <c r="P66" s="441">
        <v>96.096000000000004</v>
      </c>
      <c r="Q66" s="441">
        <v>96.950999999999993</v>
      </c>
      <c r="R66" s="441">
        <v>95.209000000000003</v>
      </c>
      <c r="S66" s="441">
        <v>95.295000000000002</v>
      </c>
      <c r="T66" s="441">
        <v>95.778999999999996</v>
      </c>
      <c r="U66" s="441">
        <v>95.177000000000007</v>
      </c>
      <c r="V66" s="441">
        <v>97.59</v>
      </c>
      <c r="W66" s="441">
        <v>482.79899999999998</v>
      </c>
      <c r="X66" s="441">
        <v>961.84900000000005</v>
      </c>
    </row>
    <row r="67" spans="4:26" ht="16.5" customHeight="1" x14ac:dyDescent="0.35">
      <c r="D67" s="535" t="s">
        <v>1907</v>
      </c>
      <c r="E67" s="841">
        <v>41.3</v>
      </c>
      <c r="F67" s="841">
        <v>70.8</v>
      </c>
      <c r="G67" s="841">
        <v>69</v>
      </c>
      <c r="H67" s="441">
        <v>79.984999999999999</v>
      </c>
      <c r="I67" s="840">
        <v>100</v>
      </c>
      <c r="J67" s="824">
        <v>80.338000000000008</v>
      </c>
      <c r="K67" s="441">
        <v>3.1309999999999998</v>
      </c>
      <c r="L67" s="441">
        <v>5.7430000000000003</v>
      </c>
      <c r="M67" s="839">
        <v>7.4790000000000001</v>
      </c>
      <c r="N67" s="441">
        <v>8.5269999999999992</v>
      </c>
      <c r="O67" s="441">
        <v>10.417999999999999</v>
      </c>
      <c r="P67" s="441">
        <v>13.132999999999999</v>
      </c>
      <c r="Q67" s="441">
        <v>60.585000000000001</v>
      </c>
      <c r="R67" s="441">
        <v>111.67100000000001</v>
      </c>
      <c r="S67" s="441">
        <v>127.24</v>
      </c>
      <c r="T67" s="441">
        <v>135.52000000000001</v>
      </c>
      <c r="U67" s="441">
        <v>145.34800000000001</v>
      </c>
      <c r="V67" s="441">
        <v>154.94300000000001</v>
      </c>
      <c r="W67" s="441">
        <v>100.142</v>
      </c>
      <c r="X67" s="441">
        <v>774.86400000000003</v>
      </c>
      <c r="Y67" s="798"/>
      <c r="Z67" s="814"/>
    </row>
    <row r="68" spans="4:26" ht="16.5" customHeight="1" x14ac:dyDescent="0.35">
      <c r="D68" s="739" t="s">
        <v>2008</v>
      </c>
      <c r="E68" s="756">
        <v>204.7</v>
      </c>
      <c r="F68" s="756">
        <v>230.2</v>
      </c>
      <c r="G68" s="756">
        <v>212</v>
      </c>
      <c r="H68" s="783">
        <v>371.83100000000002</v>
      </c>
      <c r="I68" s="501">
        <v>424.86700000000002</v>
      </c>
      <c r="J68" s="501">
        <v>419.584</v>
      </c>
      <c r="K68" s="501">
        <v>529.86699999999996</v>
      </c>
      <c r="L68" s="501">
        <f>L69+L70</f>
        <v>523.68100000000004</v>
      </c>
      <c r="M68" s="501">
        <f t="shared" ref="M68:Q68" si="30">M69+M70</f>
        <v>495.14699999999999</v>
      </c>
      <c r="N68" s="501">
        <f t="shared" si="30"/>
        <v>468.97699999999998</v>
      </c>
      <c r="O68" s="501">
        <f t="shared" si="30"/>
        <v>462.33800000000002</v>
      </c>
      <c r="P68" s="501">
        <f t="shared" si="30"/>
        <v>452.81200000000001</v>
      </c>
      <c r="Q68" s="501">
        <f t="shared" si="30"/>
        <v>450.154</v>
      </c>
      <c r="R68" s="837">
        <v>455.77699999999999</v>
      </c>
      <c r="S68" s="837">
        <v>467.89699999999999</v>
      </c>
      <c r="T68" s="837">
        <v>493.13400000000001</v>
      </c>
      <c r="U68" s="837">
        <v>503.37799999999999</v>
      </c>
      <c r="V68" s="837">
        <v>517.11500000000001</v>
      </c>
      <c r="W68" s="813"/>
      <c r="X68" s="798"/>
      <c r="Y68" s="798"/>
      <c r="Z68" s="814"/>
    </row>
    <row r="69" spans="4:26" ht="16.5" customHeight="1" x14ac:dyDescent="0.35">
      <c r="D69" s="605" t="s">
        <v>106</v>
      </c>
      <c r="E69" s="841">
        <v>204.7</v>
      </c>
      <c r="F69" s="841">
        <v>230.2</v>
      </c>
      <c r="G69" s="841">
        <v>212</v>
      </c>
      <c r="H69" s="441">
        <v>371.83100000000002</v>
      </c>
      <c r="I69" s="246">
        <v>424.86700000000002</v>
      </c>
      <c r="J69" s="246">
        <v>419.584</v>
      </c>
      <c r="K69" s="246">
        <v>529.86699999999996</v>
      </c>
      <c r="L69" s="246">
        <v>523.68100000000004</v>
      </c>
      <c r="M69" s="837">
        <v>495.14699999999999</v>
      </c>
      <c r="N69" s="837">
        <v>468.97699999999998</v>
      </c>
      <c r="O69" s="827">
        <v>462.33800000000002</v>
      </c>
      <c r="P69" s="837">
        <v>452.81200000000001</v>
      </c>
      <c r="Q69" s="837">
        <v>450.154</v>
      </c>
      <c r="R69" s="837">
        <v>455.77699999999999</v>
      </c>
      <c r="S69" s="837">
        <v>467.89699999999999</v>
      </c>
      <c r="T69" s="837">
        <v>493.13400000000001</v>
      </c>
      <c r="U69" s="837">
        <v>503.37799999999999</v>
      </c>
      <c r="V69" s="837">
        <v>517.11500000000001</v>
      </c>
      <c r="W69" s="813"/>
      <c r="X69" s="798"/>
      <c r="Y69" s="798"/>
      <c r="Z69" s="814"/>
    </row>
    <row r="70" spans="4:26" ht="16.5" customHeight="1" x14ac:dyDescent="0.35">
      <c r="D70" s="740" t="s">
        <v>2007</v>
      </c>
      <c r="E70" s="841"/>
      <c r="F70" s="841"/>
      <c r="G70" s="841"/>
      <c r="H70" s="441"/>
      <c r="I70" s="246"/>
      <c r="J70" s="246"/>
      <c r="K70" s="246"/>
      <c r="L70" s="246"/>
      <c r="M70" s="837">
        <v>0</v>
      </c>
      <c r="N70" s="837">
        <v>0</v>
      </c>
      <c r="O70" s="827">
        <v>0</v>
      </c>
      <c r="P70" s="837">
        <v>0</v>
      </c>
      <c r="Q70" s="837">
        <v>0</v>
      </c>
      <c r="R70" s="837"/>
      <c r="S70" s="837"/>
      <c r="T70" s="837"/>
      <c r="U70" s="837"/>
      <c r="V70" s="837"/>
      <c r="W70" s="813"/>
      <c r="X70" s="798"/>
      <c r="Y70" s="798"/>
      <c r="Z70" s="814"/>
    </row>
    <row r="71" spans="4:26" ht="16.5" customHeight="1" x14ac:dyDescent="0.35">
      <c r="K71" s="74"/>
      <c r="L71" s="74"/>
      <c r="M71" s="74"/>
    </row>
    <row r="72" spans="4:26" x14ac:dyDescent="0.35">
      <c r="D72" s="617" t="s">
        <v>492</v>
      </c>
      <c r="E72" s="666">
        <v>2018</v>
      </c>
      <c r="F72" s="720">
        <v>2019</v>
      </c>
      <c r="G72" s="720">
        <v>2020</v>
      </c>
      <c r="H72" s="743">
        <v>2021</v>
      </c>
      <c r="I72" s="720">
        <v>2022</v>
      </c>
      <c r="J72" s="743">
        <v>2023</v>
      </c>
      <c r="K72" s="818">
        <v>2024</v>
      </c>
      <c r="L72" s="818">
        <v>2025</v>
      </c>
      <c r="M72" s="822">
        <v>2026</v>
      </c>
      <c r="O72" s="529" t="s">
        <v>493</v>
      </c>
    </row>
    <row r="73" spans="4:26" ht="14.9" customHeight="1" x14ac:dyDescent="0.35">
      <c r="D73" s="790" t="s">
        <v>489</v>
      </c>
      <c r="E73" s="320">
        <v>1622</v>
      </c>
      <c r="F73" s="320">
        <v>1687</v>
      </c>
      <c r="G73" s="846">
        <f t="shared" ref="G73:M76" si="31">G36</f>
        <v>1712.5250000000001</v>
      </c>
      <c r="H73" s="846">
        <f t="shared" si="31"/>
        <v>2025.3000000000002</v>
      </c>
      <c r="I73" s="846">
        <f t="shared" si="31"/>
        <v>2519.5</v>
      </c>
      <c r="J73" s="837">
        <f t="shared" si="31"/>
        <v>2083.336548518414</v>
      </c>
      <c r="K73" s="837">
        <f t="shared" si="31"/>
        <v>2322.2412923680117</v>
      </c>
      <c r="L73" s="837">
        <f t="shared" si="31"/>
        <v>2480.4432008874892</v>
      </c>
      <c r="M73" s="859">
        <f t="shared" si="31"/>
        <v>2538.9053988287119</v>
      </c>
    </row>
    <row r="74" spans="4:26" x14ac:dyDescent="0.35">
      <c r="D74" s="812" t="s">
        <v>494</v>
      </c>
      <c r="E74" s="233">
        <v>1332</v>
      </c>
      <c r="F74" s="233">
        <v>1388</v>
      </c>
      <c r="G74" s="837">
        <f t="shared" si="31"/>
        <v>1424.5250000000001</v>
      </c>
      <c r="H74" s="837">
        <f t="shared" si="31"/>
        <v>1509.7249999999999</v>
      </c>
      <c r="I74" s="837">
        <f t="shared" si="31"/>
        <v>1656.375</v>
      </c>
      <c r="J74" s="837">
        <f t="shared" si="31"/>
        <v>1802.5599531117082</v>
      </c>
      <c r="K74" s="837">
        <f t="shared" si="31"/>
        <v>1908.0368684134958</v>
      </c>
      <c r="L74" s="837">
        <f t="shared" si="31"/>
        <v>1963.5230627909452</v>
      </c>
      <c r="M74" s="859">
        <f t="shared" si="31"/>
        <v>2054.6673099258119</v>
      </c>
      <c r="N74" s="796"/>
    </row>
    <row r="75" spans="4:26" x14ac:dyDescent="0.35">
      <c r="D75" s="812" t="s">
        <v>105</v>
      </c>
      <c r="E75" s="233">
        <v>150</v>
      </c>
      <c r="F75" s="233">
        <v>175</v>
      </c>
      <c r="G75" s="837">
        <f t="shared" si="31"/>
        <v>160.4</v>
      </c>
      <c r="H75" s="837">
        <f t="shared" si="31"/>
        <v>171.3</v>
      </c>
      <c r="I75" s="837">
        <f t="shared" si="31"/>
        <v>203.05</v>
      </c>
      <c r="J75" s="837">
        <f t="shared" si="31"/>
        <v>168.63950531914898</v>
      </c>
      <c r="K75" s="837">
        <f t="shared" si="31"/>
        <v>112.9368420212766</v>
      </c>
      <c r="L75" s="837">
        <f t="shared" si="31"/>
        <v>105.39591063829786</v>
      </c>
      <c r="M75" s="859">
        <f t="shared" si="31"/>
        <v>113.12153111702128</v>
      </c>
      <c r="N75" s="796"/>
    </row>
    <row r="76" spans="4:26" x14ac:dyDescent="0.35">
      <c r="D76" s="773" t="s">
        <v>257</v>
      </c>
      <c r="E76" s="568">
        <v>208</v>
      </c>
      <c r="F76" s="568">
        <v>219</v>
      </c>
      <c r="G76" s="847">
        <f t="shared" si="31"/>
        <v>220.4</v>
      </c>
      <c r="H76" s="847">
        <f t="shared" si="31"/>
        <v>307.375</v>
      </c>
      <c r="I76" s="847">
        <f t="shared" si="31"/>
        <v>389.2</v>
      </c>
      <c r="J76" s="847">
        <f t="shared" si="31"/>
        <v>384.36050058018151</v>
      </c>
      <c r="K76" s="847">
        <f t="shared" si="31"/>
        <v>485.38539448815737</v>
      </c>
      <c r="L76" s="847">
        <f t="shared" si="31"/>
        <v>479.71870067574088</v>
      </c>
      <c r="M76" s="870">
        <f t="shared" si="31"/>
        <v>453.58009071074002</v>
      </c>
      <c r="O76" s="1309" t="s">
        <v>891</v>
      </c>
      <c r="P76" s="1309" t="s">
        <v>891</v>
      </c>
      <c r="Q76" s="1309" t="s">
        <v>891</v>
      </c>
      <c r="R76" s="1309" t="s">
        <v>891</v>
      </c>
      <c r="S76" s="1309" t="s">
        <v>891</v>
      </c>
      <c r="T76" s="1309" t="s">
        <v>891</v>
      </c>
      <c r="U76" s="1309" t="s">
        <v>891</v>
      </c>
      <c r="V76" s="1310" t="s">
        <v>891</v>
      </c>
    </row>
    <row r="77" spans="4:26" ht="14.9" customHeight="1" x14ac:dyDescent="0.35">
      <c r="D77" s="269"/>
      <c r="E77" s="233"/>
      <c r="F77" s="233"/>
      <c r="G77" s="233"/>
      <c r="P77" s="1311">
        <v>2022</v>
      </c>
      <c r="Q77" s="1312">
        <v>2022</v>
      </c>
      <c r="R77" s="1312">
        <v>2022</v>
      </c>
      <c r="S77" s="1313">
        <v>2022</v>
      </c>
    </row>
    <row r="78" spans="4:26" ht="17.25" customHeight="1" x14ac:dyDescent="0.35">
      <c r="D78" s="234" t="s">
        <v>496</v>
      </c>
      <c r="E78" s="233"/>
      <c r="F78" s="233"/>
      <c r="G78" s="233"/>
      <c r="P78" s="141" t="s">
        <v>892</v>
      </c>
      <c r="Q78" s="141" t="s">
        <v>893</v>
      </c>
      <c r="R78" s="141" t="s">
        <v>894</v>
      </c>
      <c r="S78" s="141" t="s">
        <v>895</v>
      </c>
      <c r="T78" s="117" t="s">
        <v>907</v>
      </c>
    </row>
    <row r="79" spans="4:26" ht="30" customHeight="1" x14ac:dyDescent="0.35">
      <c r="D79" s="854" t="s">
        <v>497</v>
      </c>
      <c r="E79" s="720">
        <v>2018</v>
      </c>
      <c r="F79" s="720">
        <v>2019</v>
      </c>
      <c r="G79" s="720">
        <v>2020</v>
      </c>
      <c r="H79" s="743">
        <v>2021</v>
      </c>
      <c r="I79" s="720">
        <v>2022</v>
      </c>
      <c r="J79" s="720">
        <v>2023</v>
      </c>
      <c r="K79" s="845">
        <v>2024</v>
      </c>
      <c r="L79" s="845">
        <v>2025</v>
      </c>
      <c r="M79" s="822">
        <v>2026</v>
      </c>
      <c r="O79" s="31" t="s">
        <v>495</v>
      </c>
      <c r="P79" s="145">
        <v>2973</v>
      </c>
      <c r="Q79" s="145">
        <v>3062.8</v>
      </c>
      <c r="R79" s="145">
        <v>3085.2</v>
      </c>
      <c r="S79" s="753">
        <v>2106.1999999999998</v>
      </c>
      <c r="T79" s="145">
        <v>3123.2</v>
      </c>
    </row>
    <row r="80" spans="4:26" x14ac:dyDescent="0.35">
      <c r="D80" s="790" t="s">
        <v>489</v>
      </c>
      <c r="E80" s="855">
        <f t="shared" ref="E80:M80" si="32">E73/E60</f>
        <v>0.96346896346896349</v>
      </c>
      <c r="F80" s="855">
        <f t="shared" si="32"/>
        <v>0.98201292275452579</v>
      </c>
      <c r="G80" s="855">
        <f t="shared" si="32"/>
        <v>1.0643412057178372</v>
      </c>
      <c r="H80" s="855">
        <f t="shared" si="32"/>
        <v>0.99066855085925942</v>
      </c>
      <c r="I80" s="855">
        <f t="shared" si="32"/>
        <v>0.95720410539692913</v>
      </c>
      <c r="J80" s="855">
        <f t="shared" si="32"/>
        <v>0.95720410539692913</v>
      </c>
      <c r="K80" s="855">
        <f t="shared" si="32"/>
        <v>0.95720410539692913</v>
      </c>
      <c r="L80" s="855">
        <f t="shared" si="32"/>
        <v>0.95720410539692913</v>
      </c>
      <c r="M80" s="838">
        <f t="shared" si="32"/>
        <v>0.95720410539692902</v>
      </c>
      <c r="T80" s="238"/>
    </row>
    <row r="81" spans="4:22" x14ac:dyDescent="0.35">
      <c r="D81" s="812" t="s">
        <v>494</v>
      </c>
      <c r="E81" s="635">
        <f t="shared" ref="E81:M83" si="33">E74/E64</f>
        <v>1.1377808148970701</v>
      </c>
      <c r="F81" s="635">
        <f t="shared" si="33"/>
        <v>1.1162940324915553</v>
      </c>
      <c r="G81" s="635">
        <f t="shared" si="33"/>
        <v>1.0874236641221375</v>
      </c>
      <c r="H81" s="635">
        <f t="shared" si="33"/>
        <v>1.1488766353547097</v>
      </c>
      <c r="I81" s="635">
        <f t="shared" si="33"/>
        <v>1.1165122822249154</v>
      </c>
      <c r="J81" s="635">
        <f t="shared" si="33"/>
        <v>1.1165122822249156</v>
      </c>
      <c r="K81" s="635">
        <f t="shared" si="33"/>
        <v>1.1165122822249154</v>
      </c>
      <c r="L81" s="635">
        <f t="shared" si="33"/>
        <v>1.1165122822249154</v>
      </c>
      <c r="M81" s="636">
        <f t="shared" si="33"/>
        <v>1.1165122822249154</v>
      </c>
    </row>
    <row r="82" spans="4:22" x14ac:dyDescent="0.35">
      <c r="D82" s="812" t="s">
        <v>105</v>
      </c>
      <c r="E82" s="635">
        <f t="shared" si="33"/>
        <v>1.1005135730007336</v>
      </c>
      <c r="F82" s="635">
        <f t="shared" si="33"/>
        <v>1.0257913247362251</v>
      </c>
      <c r="G82" s="635">
        <f t="shared" si="33"/>
        <v>1.0282051282051283</v>
      </c>
      <c r="H82" s="635">
        <f t="shared" si="33"/>
        <v>1.1033176820667401</v>
      </c>
      <c r="I82" s="635">
        <f t="shared" si="33"/>
        <v>1.0800531914893619</v>
      </c>
      <c r="J82" s="635">
        <f t="shared" si="33"/>
        <v>1.0800531914893619</v>
      </c>
      <c r="K82" s="635">
        <f t="shared" si="33"/>
        <v>1.0800531914893619</v>
      </c>
      <c r="L82" s="635">
        <f t="shared" si="33"/>
        <v>1.0800531914893616</v>
      </c>
      <c r="M82" s="636">
        <f t="shared" si="33"/>
        <v>1.0800531914893619</v>
      </c>
    </row>
    <row r="83" spans="4:22" x14ac:dyDescent="0.35">
      <c r="D83" s="773" t="s">
        <v>257</v>
      </c>
      <c r="E83" s="775">
        <f t="shared" ref="E83:I83" si="34">E76/E68</f>
        <v>1.0161211529066927</v>
      </c>
      <c r="F83" s="775">
        <f t="shared" si="34"/>
        <v>0.95134665508253702</v>
      </c>
      <c r="G83" s="775">
        <f t="shared" si="34"/>
        <v>1.0396226415094341</v>
      </c>
      <c r="H83" s="775">
        <f t="shared" si="34"/>
        <v>0.82665243080862005</v>
      </c>
      <c r="I83" s="775">
        <f t="shared" si="34"/>
        <v>0.91605137607769016</v>
      </c>
      <c r="J83" s="775">
        <f t="shared" si="33"/>
        <v>5.070585216487447</v>
      </c>
      <c r="K83" s="775">
        <f t="shared" si="33"/>
        <v>4.7851865183433464</v>
      </c>
      <c r="L83" s="775">
        <f t="shared" si="33"/>
        <v>5.2233610334789571</v>
      </c>
      <c r="M83" s="821">
        <f t="shared" si="33"/>
        <v>4.6636789848726075</v>
      </c>
    </row>
    <row r="85" spans="4:22" x14ac:dyDescent="0.35">
      <c r="D85" s="269"/>
      <c r="E85" s="233"/>
      <c r="F85" s="233"/>
      <c r="G85" s="233"/>
    </row>
    <row r="86" spans="4:22" x14ac:dyDescent="0.35">
      <c r="D86" s="249"/>
    </row>
    <row r="87" spans="4:22" ht="30" customHeight="1" x14ac:dyDescent="0.35">
      <c r="D87" s="829" t="s">
        <v>1967</v>
      </c>
      <c r="E87" s="666">
        <v>2018</v>
      </c>
      <c r="F87" s="754">
        <v>2019</v>
      </c>
      <c r="G87" s="754">
        <v>2020</v>
      </c>
      <c r="H87" s="825">
        <v>2021</v>
      </c>
      <c r="I87" s="754">
        <v>2022</v>
      </c>
      <c r="J87" s="754">
        <v>2023</v>
      </c>
      <c r="K87" s="757">
        <v>2024</v>
      </c>
      <c r="L87" s="757">
        <v>2025</v>
      </c>
      <c r="M87" s="822">
        <v>2026</v>
      </c>
    </row>
    <row r="88" spans="4:22" x14ac:dyDescent="0.35">
      <c r="D88" s="578" t="s">
        <v>1910</v>
      </c>
      <c r="E88" s="378">
        <v>14016.099999999999</v>
      </c>
      <c r="F88" s="378">
        <v>14604.2</v>
      </c>
      <c r="G88" s="378">
        <v>14711.300000000001</v>
      </c>
      <c r="H88" s="800">
        <v>21015.3</v>
      </c>
      <c r="I88" s="378">
        <v>21762.3</v>
      </c>
      <c r="J88" s="378">
        <v>23112</v>
      </c>
      <c r="K88" s="378">
        <v>24369</v>
      </c>
      <c r="L88" s="378">
        <v>25562.2</v>
      </c>
      <c r="M88" s="823">
        <v>26815.3</v>
      </c>
      <c r="N88" s="441">
        <v>28003.5</v>
      </c>
      <c r="O88" s="441">
        <v>29281.8</v>
      </c>
      <c r="P88" s="441">
        <v>30603</v>
      </c>
      <c r="Q88" s="441">
        <v>31928</v>
      </c>
      <c r="R88" s="441">
        <v>33261.4</v>
      </c>
      <c r="S88" s="441">
        <v>34629.4</v>
      </c>
      <c r="T88" s="441">
        <v>36043</v>
      </c>
      <c r="U88" s="441">
        <v>37506.6</v>
      </c>
      <c r="V88" s="441">
        <v>39046.400000000001</v>
      </c>
    </row>
    <row r="89" spans="4:22" x14ac:dyDescent="0.35">
      <c r="D89" s="812" t="s">
        <v>499</v>
      </c>
      <c r="E89" s="233">
        <v>8804</v>
      </c>
      <c r="F89" s="233">
        <v>9209</v>
      </c>
      <c r="G89" s="441">
        <v>9300</v>
      </c>
      <c r="H89" s="853">
        <v>10074.1</v>
      </c>
      <c r="I89" s="441">
        <v>10981.9</v>
      </c>
      <c r="J89" s="441">
        <v>11567.7</v>
      </c>
      <c r="K89" s="441">
        <v>12251.7</v>
      </c>
      <c r="L89" s="441">
        <v>12861.2</v>
      </c>
      <c r="M89" s="839">
        <v>13479</v>
      </c>
      <c r="N89" s="441">
        <v>14051.2</v>
      </c>
      <c r="O89" s="441">
        <v>14645.1</v>
      </c>
      <c r="P89" s="441">
        <v>15252.3</v>
      </c>
      <c r="Q89" s="441">
        <v>15861.9</v>
      </c>
      <c r="R89" s="441">
        <v>16483.3</v>
      </c>
      <c r="S89" s="441">
        <v>17122.599999999999</v>
      </c>
      <c r="T89" s="441">
        <v>17774.400000000001</v>
      </c>
      <c r="U89" s="441">
        <v>18450.599999999999</v>
      </c>
      <c r="V89" s="441">
        <v>19151.3</v>
      </c>
    </row>
    <row r="90" spans="4:22" x14ac:dyDescent="0.35">
      <c r="D90" s="812" t="s">
        <v>500</v>
      </c>
      <c r="E90" s="233">
        <v>13844</v>
      </c>
      <c r="F90" s="233">
        <v>14403</v>
      </c>
      <c r="G90" s="441">
        <v>14201</v>
      </c>
      <c r="H90" s="853">
        <v>15545.1</v>
      </c>
      <c r="I90" s="441">
        <v>17367.8</v>
      </c>
      <c r="J90" s="441">
        <v>18557.3</v>
      </c>
      <c r="K90" s="441">
        <v>19551.5</v>
      </c>
      <c r="L90" s="441">
        <v>20519.400000000001</v>
      </c>
      <c r="M90" s="839">
        <v>21319.200000000001</v>
      </c>
      <c r="N90" s="441">
        <v>22072.799999999999</v>
      </c>
      <c r="O90" s="441">
        <v>22860.5</v>
      </c>
      <c r="P90" s="441">
        <v>23741.7</v>
      </c>
      <c r="Q90" s="441">
        <v>24698.799999999999</v>
      </c>
      <c r="R90" s="441">
        <v>25739.1</v>
      </c>
      <c r="S90" s="441">
        <v>26824.9</v>
      </c>
      <c r="T90" s="441">
        <v>27957.200000000001</v>
      </c>
      <c r="U90" s="441">
        <v>29140.3</v>
      </c>
      <c r="V90" s="441">
        <v>30362.400000000001</v>
      </c>
    </row>
    <row r="91" spans="4:22" x14ac:dyDescent="0.35">
      <c r="D91" s="773" t="s">
        <v>1909</v>
      </c>
      <c r="E91" s="783">
        <v>2335</v>
      </c>
      <c r="F91" s="783">
        <v>2442</v>
      </c>
      <c r="G91" s="783">
        <v>2392</v>
      </c>
      <c r="H91" s="758">
        <v>2796</v>
      </c>
      <c r="I91" s="783">
        <v>3262.7</v>
      </c>
      <c r="J91" s="783">
        <v>3457.5</v>
      </c>
      <c r="K91" s="783">
        <v>3764.8</v>
      </c>
      <c r="L91" s="783">
        <v>3887.7</v>
      </c>
      <c r="M91" s="830">
        <v>3921.8</v>
      </c>
      <c r="N91" s="441">
        <v>3946.5</v>
      </c>
      <c r="O91" s="441">
        <v>3943.2</v>
      </c>
      <c r="P91" s="441">
        <v>3951.3</v>
      </c>
      <c r="Q91" s="441">
        <v>4036.5</v>
      </c>
      <c r="R91" s="441">
        <v>4193.8</v>
      </c>
      <c r="S91" s="441">
        <v>4390.6000000000004</v>
      </c>
      <c r="T91" s="441">
        <v>4585.7</v>
      </c>
      <c r="U91" s="441">
        <v>4776.3999999999996</v>
      </c>
      <c r="V91" s="441">
        <v>4969</v>
      </c>
    </row>
    <row r="93" spans="4:22" x14ac:dyDescent="0.35">
      <c r="D93" s="249" t="s">
        <v>501</v>
      </c>
    </row>
    <row r="94" spans="4:22" x14ac:dyDescent="0.35">
      <c r="D94" s="617" t="s">
        <v>502</v>
      </c>
      <c r="E94" s="720">
        <v>2018</v>
      </c>
      <c r="F94" s="754">
        <v>2019</v>
      </c>
      <c r="G94" s="754">
        <v>2020</v>
      </c>
      <c r="H94" s="825">
        <v>2021</v>
      </c>
      <c r="I94" s="754">
        <v>2022</v>
      </c>
      <c r="J94" s="754">
        <v>2023</v>
      </c>
      <c r="K94" s="757">
        <v>2024</v>
      </c>
      <c r="L94" s="757">
        <v>2025</v>
      </c>
      <c r="M94" s="822">
        <v>2026</v>
      </c>
    </row>
    <row r="95" spans="4:22" x14ac:dyDescent="0.35">
      <c r="D95" s="848" t="s">
        <v>489</v>
      </c>
      <c r="E95" s="849">
        <f t="shared" ref="E95:M95" si="35">E60/E88</f>
        <v>0.12011187134794987</v>
      </c>
      <c r="F95" s="849">
        <f t="shared" si="35"/>
        <v>0.11763054463784391</v>
      </c>
      <c r="G95" s="849">
        <f t="shared" si="35"/>
        <v>0.10937170746297063</v>
      </c>
      <c r="H95" s="849">
        <f t="shared" si="35"/>
        <v>9.7280409987009472E-2</v>
      </c>
      <c r="I95" s="849">
        <f t="shared" si="35"/>
        <v>0.12094976174393332</v>
      </c>
      <c r="J95" s="849">
        <f t="shared" si="35"/>
        <v>9.417103669089652E-2</v>
      </c>
      <c r="K95" s="849">
        <f t="shared" si="35"/>
        <v>9.9555459805490576E-2</v>
      </c>
      <c r="L95" s="849">
        <f t="shared" si="35"/>
        <v>0.10137398189514205</v>
      </c>
      <c r="M95" s="849">
        <f t="shared" si="35"/>
        <v>9.8914351135359305E-2</v>
      </c>
    </row>
    <row r="96" spans="4:22" x14ac:dyDescent="0.35">
      <c r="D96" s="860" t="s">
        <v>490</v>
      </c>
      <c r="E96" s="808">
        <f t="shared" ref="E96:M97" si="36">E64/E89</f>
        <v>0.13297364834166289</v>
      </c>
      <c r="F96" s="808">
        <f t="shared" si="36"/>
        <v>0.13502008904332718</v>
      </c>
      <c r="G96" s="808">
        <f t="shared" si="36"/>
        <v>0.14086021505376345</v>
      </c>
      <c r="H96" s="808">
        <f t="shared" si="36"/>
        <v>0.13044222312663165</v>
      </c>
      <c r="I96" s="808">
        <f t="shared" si="36"/>
        <v>0.13508828162704087</v>
      </c>
      <c r="J96" s="808">
        <f t="shared" si="36"/>
        <v>0.13956586011048003</v>
      </c>
      <c r="K96" s="808">
        <f t="shared" si="36"/>
        <v>0.13948480619016135</v>
      </c>
      <c r="L96" s="808">
        <f t="shared" si="36"/>
        <v>0.13673856249805616</v>
      </c>
      <c r="M96" s="808">
        <f t="shared" si="36"/>
        <v>0.13652756139179464</v>
      </c>
    </row>
    <row r="97" spans="4:72" x14ac:dyDescent="0.35">
      <c r="D97" s="812" t="s">
        <v>503</v>
      </c>
      <c r="E97" s="808">
        <f t="shared" si="36"/>
        <v>9.8454203987286912E-3</v>
      </c>
      <c r="F97" s="808">
        <f t="shared" si="36"/>
        <v>1.1844754565021176E-2</v>
      </c>
      <c r="G97" s="808">
        <f t="shared" si="36"/>
        <v>1.0985141891416098E-2</v>
      </c>
      <c r="H97" s="808">
        <f t="shared" si="36"/>
        <v>9.9876488411139216E-3</v>
      </c>
      <c r="I97" s="808">
        <f t="shared" si="36"/>
        <v>1.0824629486751345E-2</v>
      </c>
      <c r="J97" s="808">
        <f t="shared" si="36"/>
        <v>8.4139395278407976E-3</v>
      </c>
      <c r="K97" s="808">
        <f t="shared" si="36"/>
        <v>5.3482341508324172E-3</v>
      </c>
      <c r="L97" s="808">
        <f t="shared" si="36"/>
        <v>4.7556946109535356E-3</v>
      </c>
      <c r="M97" s="808">
        <f t="shared" si="36"/>
        <v>4.9128016060640172E-3</v>
      </c>
    </row>
    <row r="98" spans="4:72" x14ac:dyDescent="0.35">
      <c r="D98" s="861" t="s">
        <v>106</v>
      </c>
      <c r="E98" s="777">
        <f t="shared" ref="E98:M98" si="37">E68/E91</f>
        <v>8.7665952890792292E-2</v>
      </c>
      <c r="F98" s="777">
        <f t="shared" si="37"/>
        <v>9.4266994266994267E-2</v>
      </c>
      <c r="G98" s="777">
        <f t="shared" si="37"/>
        <v>8.8628762541806017E-2</v>
      </c>
      <c r="H98" s="777">
        <f t="shared" si="37"/>
        <v>0.13298676680972818</v>
      </c>
      <c r="I98" s="777">
        <f t="shared" si="37"/>
        <v>0.13021945014864991</v>
      </c>
      <c r="J98" s="777">
        <f t="shared" si="37"/>
        <v>0.12135473608098336</v>
      </c>
      <c r="K98" s="777">
        <f t="shared" si="37"/>
        <v>0.14074240331491711</v>
      </c>
      <c r="L98" s="777">
        <f t="shared" si="37"/>
        <v>0.1347020088998637</v>
      </c>
      <c r="M98" s="777">
        <f t="shared" si="37"/>
        <v>0.12625503595287876</v>
      </c>
    </row>
    <row r="100" spans="4:72" x14ac:dyDescent="0.35">
      <c r="D100" s="249" t="s">
        <v>504</v>
      </c>
    </row>
    <row r="101" spans="4:72" x14ac:dyDescent="0.35">
      <c r="D101" s="865" t="s">
        <v>351</v>
      </c>
    </row>
    <row r="102" spans="4:72" x14ac:dyDescent="0.35">
      <c r="D102" s="617" t="s">
        <v>505</v>
      </c>
      <c r="E102" s="720">
        <v>2018</v>
      </c>
      <c r="F102" s="754">
        <v>2019</v>
      </c>
      <c r="G102" s="825">
        <v>2020</v>
      </c>
      <c r="H102" s="754">
        <v>2021</v>
      </c>
      <c r="I102" s="754">
        <v>2022</v>
      </c>
      <c r="J102" s="754">
        <v>2023</v>
      </c>
      <c r="K102" s="757">
        <v>2024</v>
      </c>
      <c r="L102" s="757">
        <v>2025</v>
      </c>
      <c r="M102" s="822">
        <v>2026</v>
      </c>
    </row>
    <row r="103" spans="4:72" ht="20.25" customHeight="1" x14ac:dyDescent="0.35">
      <c r="D103" s="848" t="s">
        <v>489</v>
      </c>
      <c r="E103" s="849">
        <f t="shared" ref="E103:G106" si="38">E95*E80</f>
        <v>0.11572406018792676</v>
      </c>
      <c r="F103" s="849">
        <f t="shared" si="38"/>
        <v>0.11551471494501581</v>
      </c>
      <c r="G103" s="849">
        <f t="shared" si="38"/>
        <v>0.11640881499255673</v>
      </c>
      <c r="H103" s="849">
        <f>N122</f>
        <v>0.13102202825485806</v>
      </c>
      <c r="I103" s="849">
        <f>H103</f>
        <v>0.13102202825485806</v>
      </c>
      <c r="J103" s="849">
        <f t="shared" ref="J103" si="39">I103</f>
        <v>0.13102202825485806</v>
      </c>
      <c r="K103" s="849">
        <f>J103</f>
        <v>0.13102202825485806</v>
      </c>
      <c r="L103" s="849">
        <f>K103</f>
        <v>0.13102202825485806</v>
      </c>
      <c r="M103" s="850"/>
      <c r="N103" s="862"/>
      <c r="O103" s="808"/>
      <c r="P103" s="808"/>
      <c r="Q103" s="808"/>
      <c r="R103" s="808"/>
      <c r="S103" s="808"/>
      <c r="T103" s="808"/>
      <c r="U103" s="808"/>
      <c r="V103" s="808"/>
      <c r="W103" s="808"/>
      <c r="X103" s="808"/>
      <c r="Y103" s="808"/>
    </row>
    <row r="104" spans="4:72" ht="18.75" customHeight="1" x14ac:dyDescent="0.35">
      <c r="D104" s="860" t="s">
        <v>490</v>
      </c>
      <c r="E104" s="808">
        <f t="shared" si="38"/>
        <v>0.15129486597001363</v>
      </c>
      <c r="F104" s="808">
        <f t="shared" si="38"/>
        <v>0.15072211966554458</v>
      </c>
      <c r="G104" s="808">
        <f t="shared" si="38"/>
        <v>0.15317473118279573</v>
      </c>
      <c r="H104" s="808">
        <f>N124</f>
        <v>0.14952123741713724</v>
      </c>
      <c r="I104" s="808">
        <f>H104</f>
        <v>0.14952123741713724</v>
      </c>
      <c r="J104" s="808">
        <f>I104</f>
        <v>0.14952123741713724</v>
      </c>
      <c r="K104" s="808">
        <f t="shared" ref="K104:L104" si="40">J104</f>
        <v>0.14952123741713724</v>
      </c>
      <c r="L104" s="808">
        <f t="shared" si="40"/>
        <v>0.14952123741713724</v>
      </c>
      <c r="M104" s="851"/>
      <c r="N104" s="862"/>
      <c r="O104" s="808"/>
      <c r="P104" s="808"/>
      <c r="Q104" s="808"/>
      <c r="R104" s="808"/>
      <c r="S104" s="808"/>
      <c r="T104" s="808"/>
      <c r="U104" s="808"/>
      <c r="V104" s="808"/>
      <c r="W104" s="808"/>
      <c r="X104" s="808"/>
      <c r="Y104" s="808"/>
    </row>
    <row r="105" spans="4:72" ht="19.399999999999999" customHeight="1" x14ac:dyDescent="0.35">
      <c r="D105" s="812" t="s">
        <v>105</v>
      </c>
      <c r="E105" s="808">
        <f t="shared" si="38"/>
        <v>1.0835018780699219E-2</v>
      </c>
      <c r="F105" s="808">
        <f t="shared" si="38"/>
        <v>1.2150246476428523E-2</v>
      </c>
      <c r="G105" s="808">
        <f t="shared" si="38"/>
        <v>1.1294979226815015E-2</v>
      </c>
      <c r="H105" s="808">
        <f>N125</f>
        <v>1.1269768922909786E-2</v>
      </c>
      <c r="I105" s="808">
        <f>AVERAGE($F82:$G82)*I97</f>
        <v>1.1116875285095822E-2</v>
      </c>
      <c r="J105" s="808">
        <f>AVERAGE($F82:$G82)*J97</f>
        <v>8.6411009727240216E-3</v>
      </c>
      <c r="K105" s="808">
        <f>J105</f>
        <v>8.6411009727240216E-3</v>
      </c>
      <c r="L105" s="808">
        <f>K105</f>
        <v>8.6411009727240216E-3</v>
      </c>
      <c r="M105" s="851"/>
      <c r="N105" s="862"/>
      <c r="O105" s="808"/>
      <c r="P105" s="808"/>
      <c r="Q105" s="808"/>
      <c r="R105" s="808"/>
      <c r="S105" s="808"/>
      <c r="T105" s="808"/>
      <c r="U105" s="808"/>
      <c r="V105" s="808"/>
      <c r="W105" s="808"/>
      <c r="X105" s="808"/>
      <c r="Y105" s="808"/>
    </row>
    <row r="106" spans="4:72" ht="19.399999999999999" customHeight="1" x14ac:dyDescent="0.35">
      <c r="D106" s="861" t="s">
        <v>106</v>
      </c>
      <c r="E106" s="777">
        <f t="shared" si="38"/>
        <v>8.9079229122055667E-2</v>
      </c>
      <c r="F106" s="777">
        <f t="shared" si="38"/>
        <v>8.9680589680589687E-2</v>
      </c>
      <c r="G106" s="777">
        <f t="shared" si="38"/>
        <v>9.2140468227424749E-2</v>
      </c>
      <c r="H106" s="777">
        <f>M126</f>
        <v>0.11887481034977652</v>
      </c>
      <c r="I106" s="777">
        <f>N126</f>
        <v>0.12443013242636948</v>
      </c>
      <c r="J106" s="777">
        <f>I106</f>
        <v>0.12443013242636948</v>
      </c>
      <c r="K106" s="777">
        <f>J106</f>
        <v>0.12443013242636948</v>
      </c>
      <c r="L106" s="777">
        <f>K106</f>
        <v>0.12443013242636948</v>
      </c>
      <c r="M106" s="852"/>
      <c r="N106" s="862"/>
      <c r="O106" s="808"/>
      <c r="P106" s="808"/>
      <c r="Q106" s="808"/>
      <c r="R106" s="808"/>
      <c r="S106" s="808"/>
      <c r="T106" s="808"/>
      <c r="U106" s="808"/>
      <c r="V106" s="808"/>
      <c r="W106" s="808"/>
      <c r="X106" s="808"/>
      <c r="Y106" s="808"/>
    </row>
    <row r="107" spans="4:72" x14ac:dyDescent="0.35">
      <c r="E107" s="693"/>
      <c r="F107" s="693"/>
      <c r="G107" s="693"/>
      <c r="H107" s="693"/>
      <c r="I107" s="693"/>
      <c r="J107" s="693"/>
      <c r="K107" s="693"/>
      <c r="L107" s="693"/>
    </row>
    <row r="108" spans="4:72" x14ac:dyDescent="0.35">
      <c r="D108" s="864" t="s">
        <v>364</v>
      </c>
      <c r="E108" s="808"/>
      <c r="F108" s="808"/>
      <c r="G108" s="808"/>
      <c r="H108" s="808"/>
      <c r="I108" s="808"/>
      <c r="J108" s="808"/>
      <c r="K108" s="808"/>
      <c r="L108" s="808"/>
      <c r="M108" s="808"/>
      <c r="N108" s="808"/>
      <c r="O108" s="808"/>
      <c r="P108" s="808"/>
      <c r="Q108" s="808"/>
      <c r="R108" s="808"/>
      <c r="S108" s="808"/>
      <c r="T108" s="808"/>
      <c r="U108" s="808"/>
      <c r="V108" s="808"/>
      <c r="W108" s="808"/>
      <c r="X108" s="808"/>
      <c r="Y108" s="808"/>
    </row>
    <row r="109" spans="4:72" x14ac:dyDescent="0.35">
      <c r="D109" s="1408" t="s">
        <v>1968</v>
      </c>
      <c r="E109" s="1421"/>
      <c r="F109" s="1340">
        <v>2019</v>
      </c>
      <c r="G109" s="1341"/>
      <c r="H109" s="1342"/>
      <c r="I109" s="1340">
        <v>2020</v>
      </c>
      <c r="J109" s="1341"/>
      <c r="K109" s="1341"/>
      <c r="L109" s="1342"/>
      <c r="M109" s="1340">
        <v>2021</v>
      </c>
      <c r="N109" s="1341"/>
      <c r="O109" s="1341"/>
      <c r="P109" s="1341"/>
      <c r="Q109" s="1340">
        <v>2022</v>
      </c>
      <c r="R109" s="1352"/>
      <c r="S109" s="1352"/>
      <c r="T109" s="1342"/>
      <c r="U109" s="302"/>
      <c r="V109" s="302">
        <v>2023</v>
      </c>
      <c r="W109" s="442"/>
      <c r="X109" s="309"/>
      <c r="Y109" s="460"/>
      <c r="Z109" s="442">
        <v>2024</v>
      </c>
      <c r="AA109" s="442"/>
      <c r="AB109" s="335"/>
      <c r="AC109" s="1327">
        <v>2025</v>
      </c>
      <c r="AD109" s="1333"/>
      <c r="AE109" s="1333"/>
      <c r="AF109" s="1332"/>
      <c r="AG109" s="1327">
        <v>2026</v>
      </c>
      <c r="AH109" s="1333"/>
      <c r="AI109" s="1333"/>
      <c r="AJ109" s="1332"/>
      <c r="AK109" s="1327">
        <v>2027</v>
      </c>
      <c r="AL109" s="1333"/>
      <c r="AM109" s="1333"/>
      <c r="AN109" s="1332"/>
    </row>
    <row r="110" spans="4:72" x14ac:dyDescent="0.35">
      <c r="D110" s="1422"/>
      <c r="E110" s="1423"/>
      <c r="F110" s="225" t="s">
        <v>283</v>
      </c>
      <c r="G110" s="226" t="s">
        <v>238</v>
      </c>
      <c r="H110" s="232" t="s">
        <v>281</v>
      </c>
      <c r="I110" s="225" t="s">
        <v>282</v>
      </c>
      <c r="J110" s="226" t="s">
        <v>283</v>
      </c>
      <c r="K110" s="226" t="s">
        <v>238</v>
      </c>
      <c r="L110" s="232" t="s">
        <v>281</v>
      </c>
      <c r="M110" s="225" t="s">
        <v>282</v>
      </c>
      <c r="N110" s="226" t="s">
        <v>283</v>
      </c>
      <c r="O110" s="226" t="s">
        <v>238</v>
      </c>
      <c r="P110" s="226" t="s">
        <v>281</v>
      </c>
      <c r="Q110" s="225" t="s">
        <v>282</v>
      </c>
      <c r="R110" s="226" t="s">
        <v>283</v>
      </c>
      <c r="S110" s="226" t="s">
        <v>238</v>
      </c>
      <c r="T110" s="232" t="s">
        <v>281</v>
      </c>
      <c r="U110" s="226" t="s">
        <v>282</v>
      </c>
      <c r="V110" s="287" t="s">
        <v>283</v>
      </c>
      <c r="W110" s="287" t="s">
        <v>238</v>
      </c>
      <c r="X110" s="285" t="s">
        <v>281</v>
      </c>
      <c r="Y110" s="286" t="s">
        <v>282</v>
      </c>
      <c r="Z110" s="292" t="s">
        <v>283</v>
      </c>
      <c r="AA110" s="287" t="s">
        <v>238</v>
      </c>
      <c r="AB110" s="273" t="s">
        <v>281</v>
      </c>
      <c r="AC110" s="299" t="s">
        <v>282</v>
      </c>
      <c r="AD110" s="271" t="s">
        <v>283</v>
      </c>
      <c r="AE110" s="273" t="s">
        <v>238</v>
      </c>
      <c r="AF110" s="273" t="s">
        <v>281</v>
      </c>
      <c r="AG110" s="299" t="s">
        <v>282</v>
      </c>
      <c r="AH110" s="271" t="s">
        <v>283</v>
      </c>
      <c r="AI110" s="273" t="s">
        <v>238</v>
      </c>
      <c r="AJ110" s="301" t="s">
        <v>281</v>
      </c>
      <c r="AK110" s="299" t="s">
        <v>282</v>
      </c>
      <c r="AL110" s="271" t="s">
        <v>283</v>
      </c>
      <c r="AM110" s="273" t="s">
        <v>238</v>
      </c>
      <c r="AN110" s="301" t="s">
        <v>281</v>
      </c>
    </row>
    <row r="111" spans="4:72" x14ac:dyDescent="0.35">
      <c r="D111" s="868" t="s">
        <v>498</v>
      </c>
      <c r="E111" s="759"/>
      <c r="F111" s="378">
        <f t="shared" ref="F111:AN111" si="41">F112+F113</f>
        <v>0</v>
      </c>
      <c r="G111" s="378">
        <f t="shared" si="41"/>
        <v>0</v>
      </c>
      <c r="H111" s="378">
        <f t="shared" si="41"/>
        <v>0</v>
      </c>
      <c r="I111" s="378">
        <f t="shared" si="41"/>
        <v>15134.800000000001</v>
      </c>
      <c r="J111" s="378">
        <f t="shared" si="41"/>
        <v>14265.5</v>
      </c>
      <c r="K111" s="378">
        <f t="shared" si="41"/>
        <v>14943.5</v>
      </c>
      <c r="L111" s="378">
        <f t="shared" si="41"/>
        <v>15319.300000000001</v>
      </c>
      <c r="M111" s="378">
        <f t="shared" si="41"/>
        <v>15399.800000000001</v>
      </c>
      <c r="N111" s="378">
        <f t="shared" si="41"/>
        <v>15959.6</v>
      </c>
      <c r="O111" s="378">
        <f t="shared" si="41"/>
        <v>16325.6</v>
      </c>
      <c r="P111" s="378">
        <f t="shared" si="41"/>
        <v>16677.3</v>
      </c>
      <c r="Q111" s="378">
        <f t="shared" si="41"/>
        <v>16874</v>
      </c>
      <c r="R111" s="378">
        <f t="shared" si="41"/>
        <v>17129</v>
      </c>
      <c r="S111" s="378">
        <f t="shared" si="41"/>
        <v>17573.3</v>
      </c>
      <c r="T111" s="884">
        <f t="shared" si="41"/>
        <v>17787.8</v>
      </c>
      <c r="U111" s="378">
        <f t="shared" si="41"/>
        <v>18108.900000000001</v>
      </c>
      <c r="V111" s="378">
        <f t="shared" si="41"/>
        <v>18368.099999999999</v>
      </c>
      <c r="W111" s="378">
        <f>W112+W113</f>
        <v>18609.7</v>
      </c>
      <c r="X111" s="378">
        <f t="shared" si="41"/>
        <v>18858.199999999997</v>
      </c>
      <c r="Y111" s="378">
        <f t="shared" si="41"/>
        <v>19208.2</v>
      </c>
      <c r="Z111" s="378">
        <f t="shared" si="41"/>
        <v>19348.900000000001</v>
      </c>
      <c r="AA111" s="378">
        <f>AA112+AA113</f>
        <v>19461.599999999999</v>
      </c>
      <c r="AB111" s="762">
        <f t="shared" si="41"/>
        <v>19750.7</v>
      </c>
      <c r="AC111" s="762">
        <f t="shared" si="41"/>
        <v>20062.900000000001</v>
      </c>
      <c r="AD111" s="762">
        <f t="shared" si="41"/>
        <v>20347.099999999999</v>
      </c>
      <c r="AE111" s="762">
        <f t="shared" si="41"/>
        <v>20591.8</v>
      </c>
      <c r="AF111" s="762">
        <f t="shared" si="41"/>
        <v>20843.599999999999</v>
      </c>
      <c r="AG111" s="762">
        <f t="shared" si="41"/>
        <v>21079</v>
      </c>
      <c r="AH111" s="761">
        <f t="shared" si="41"/>
        <v>21305.200000000001</v>
      </c>
      <c r="AI111" s="761">
        <f t="shared" si="41"/>
        <v>21531.199999999997</v>
      </c>
      <c r="AJ111" s="761">
        <f t="shared" si="41"/>
        <v>21754.199999999997</v>
      </c>
      <c r="AK111" s="761">
        <f t="shared" si="41"/>
        <v>21986.5</v>
      </c>
      <c r="AL111" s="761">
        <f t="shared" si="41"/>
        <v>22217.4</v>
      </c>
      <c r="AM111" s="761">
        <f t="shared" si="41"/>
        <v>22453.9</v>
      </c>
      <c r="AN111" s="761">
        <f t="shared" si="41"/>
        <v>22696.2</v>
      </c>
    </row>
    <row r="112" spans="4:72" x14ac:dyDescent="0.35">
      <c r="D112" s="683" t="s">
        <v>499</v>
      </c>
      <c r="E112" s="613"/>
      <c r="F112" s="441"/>
      <c r="G112" s="441"/>
      <c r="H112" s="441"/>
      <c r="I112" s="238">
        <v>9624.7000000000007</v>
      </c>
      <c r="J112" s="462">
        <v>8995.7000000000007</v>
      </c>
      <c r="K112" s="462">
        <v>9425.4</v>
      </c>
      <c r="L112" s="462">
        <v>9783.7000000000007</v>
      </c>
      <c r="M112" s="462">
        <v>9878.7000000000007</v>
      </c>
      <c r="N112" s="462">
        <v>10170</v>
      </c>
      <c r="O112" s="462">
        <v>10447.700000000001</v>
      </c>
      <c r="P112" s="462">
        <v>10754.1</v>
      </c>
      <c r="Q112" s="462">
        <v>10892.8</v>
      </c>
      <c r="R112" s="462">
        <v>10995.9</v>
      </c>
      <c r="S112" s="462">
        <v>11278.9</v>
      </c>
      <c r="T112" s="462">
        <v>11325</v>
      </c>
      <c r="U112" s="462">
        <v>11480.7</v>
      </c>
      <c r="V112" s="462">
        <v>11641</v>
      </c>
      <c r="W112" s="462">
        <v>11824</v>
      </c>
      <c r="X112" s="462">
        <v>11955.3</v>
      </c>
      <c r="Y112" s="462">
        <v>12251</v>
      </c>
      <c r="Z112" s="462">
        <v>12343</v>
      </c>
      <c r="AA112" s="462">
        <v>12457.6</v>
      </c>
      <c r="AB112" s="674">
        <v>12613.1</v>
      </c>
      <c r="AC112" s="674">
        <v>12784.3</v>
      </c>
      <c r="AD112" s="674">
        <v>12944.6</v>
      </c>
      <c r="AE112" s="674">
        <v>13103</v>
      </c>
      <c r="AF112" s="674">
        <v>13259.9</v>
      </c>
      <c r="AG112" s="674">
        <v>13408.7</v>
      </c>
      <c r="AH112" s="229">
        <v>13552.4</v>
      </c>
      <c r="AI112" s="229">
        <v>13694.8</v>
      </c>
      <c r="AJ112" s="229">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275" t="s">
        <v>890</v>
      </c>
      <c r="E113" s="576"/>
      <c r="F113" s="441"/>
      <c r="G113" s="441"/>
      <c r="H113" s="441"/>
      <c r="I113" s="462">
        <v>5510.1</v>
      </c>
      <c r="J113" s="462">
        <v>5269.8</v>
      </c>
      <c r="K113" s="462">
        <v>5518.1</v>
      </c>
      <c r="L113" s="462">
        <v>5535.6</v>
      </c>
      <c r="M113" s="462">
        <v>5521.1</v>
      </c>
      <c r="N113" s="462">
        <v>5789.6</v>
      </c>
      <c r="O113" s="462">
        <v>5877.9</v>
      </c>
      <c r="P113" s="462">
        <v>5923.2</v>
      </c>
      <c r="Q113" s="462">
        <v>5981.2</v>
      </c>
      <c r="R113" s="462">
        <v>6133.1</v>
      </c>
      <c r="S113" s="462">
        <v>6294.4</v>
      </c>
      <c r="T113" s="462">
        <v>6462.8</v>
      </c>
      <c r="U113" s="462">
        <v>6628.2</v>
      </c>
      <c r="V113" s="462">
        <v>6727.1</v>
      </c>
      <c r="W113" s="462">
        <v>6785.7</v>
      </c>
      <c r="X113" s="462">
        <v>6902.9</v>
      </c>
      <c r="Y113" s="462">
        <v>6957.2</v>
      </c>
      <c r="Z113" s="462">
        <v>7005.9</v>
      </c>
      <c r="AA113" s="462">
        <v>7004</v>
      </c>
      <c r="AB113" s="674">
        <v>7137.6</v>
      </c>
      <c r="AC113" s="674">
        <v>7278.6</v>
      </c>
      <c r="AD113" s="674">
        <v>7402.5</v>
      </c>
      <c r="AE113" s="674">
        <v>7488.8</v>
      </c>
      <c r="AF113" s="674">
        <v>7583.7</v>
      </c>
      <c r="AG113" s="674">
        <v>7670.3</v>
      </c>
      <c r="AH113" s="229">
        <v>7752.8</v>
      </c>
      <c r="AI113" s="229">
        <v>7836.4</v>
      </c>
      <c r="AJ113" s="229">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275" t="s">
        <v>500</v>
      </c>
      <c r="E114" s="576"/>
      <c r="F114" s="441"/>
      <c r="G114" s="441"/>
      <c r="H114" s="441"/>
      <c r="I114" s="462">
        <v>14440.2</v>
      </c>
      <c r="J114" s="462">
        <v>13049.8</v>
      </c>
      <c r="K114" s="462">
        <v>14388.7</v>
      </c>
      <c r="L114" s="462">
        <v>14586</v>
      </c>
      <c r="M114" s="462">
        <v>15217.7</v>
      </c>
      <c r="N114" s="462">
        <v>15950.9</v>
      </c>
      <c r="O114" s="462">
        <v>16285.1</v>
      </c>
      <c r="P114" s="462">
        <v>16718.2</v>
      </c>
      <c r="Q114" s="462">
        <v>17175.099999999999</v>
      </c>
      <c r="R114" s="462">
        <v>17603.8</v>
      </c>
      <c r="S114" s="462">
        <v>17876.2</v>
      </c>
      <c r="T114" s="462">
        <v>18108.3</v>
      </c>
      <c r="U114" s="462">
        <v>18506.2</v>
      </c>
      <c r="V114" s="462">
        <v>18685.7</v>
      </c>
      <c r="W114" s="462">
        <v>18929</v>
      </c>
      <c r="X114" s="462">
        <v>19170.2</v>
      </c>
      <c r="Y114" s="462">
        <v>19424.8</v>
      </c>
      <c r="Z114" s="462">
        <v>19682.7</v>
      </c>
      <c r="AA114" s="462">
        <v>19928.2</v>
      </c>
      <c r="AB114" s="674">
        <v>20185.7</v>
      </c>
      <c r="AC114" s="674">
        <v>20403.099999999999</v>
      </c>
      <c r="AD114" s="674">
        <v>20642.2</v>
      </c>
      <c r="AE114" s="674">
        <v>20846.8</v>
      </c>
      <c r="AF114" s="674">
        <v>21044.3</v>
      </c>
      <c r="AG114" s="674">
        <v>21224.400000000001</v>
      </c>
      <c r="AH114" s="229">
        <v>21419</v>
      </c>
      <c r="AI114" s="229">
        <v>21589.1</v>
      </c>
      <c r="AJ114" s="229">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19" t="s">
        <v>1913</v>
      </c>
      <c r="E115" s="587"/>
      <c r="F115" s="587"/>
      <c r="G115" s="587"/>
      <c r="H115" s="783"/>
      <c r="I115" s="764">
        <v>1736.3</v>
      </c>
      <c r="J115" s="764">
        <v>1597.1</v>
      </c>
      <c r="K115" s="764">
        <v>2041.1</v>
      </c>
      <c r="L115" s="764">
        <v>1947.4</v>
      </c>
      <c r="M115" s="764">
        <v>2280.4</v>
      </c>
      <c r="N115" s="764">
        <v>2580</v>
      </c>
      <c r="O115" s="764">
        <v>2541.1</v>
      </c>
      <c r="P115" s="764">
        <v>2555</v>
      </c>
      <c r="Q115" s="764">
        <v>2738.7</v>
      </c>
      <c r="R115" s="764">
        <v>2876.9</v>
      </c>
      <c r="S115" s="764">
        <v>2950.7</v>
      </c>
      <c r="T115" s="764">
        <v>2921.1</v>
      </c>
      <c r="U115" s="764">
        <v>2941.2</v>
      </c>
      <c r="V115" s="764">
        <v>2953.4</v>
      </c>
      <c r="W115" s="764">
        <v>3079.7</v>
      </c>
      <c r="X115" s="764">
        <v>3253.6</v>
      </c>
      <c r="Y115" s="764">
        <v>3186.2</v>
      </c>
      <c r="Z115" s="764">
        <v>3337.4</v>
      </c>
      <c r="AA115" s="764">
        <v>3365.5</v>
      </c>
      <c r="AB115" s="765">
        <v>3380.3</v>
      </c>
      <c r="AC115" s="765">
        <v>3389.3</v>
      </c>
      <c r="AD115" s="765">
        <v>3387.9</v>
      </c>
      <c r="AE115" s="765">
        <v>3390.8</v>
      </c>
      <c r="AF115" s="765">
        <v>3389.1</v>
      </c>
      <c r="AG115" s="765">
        <v>3393.2</v>
      </c>
      <c r="AH115" s="229">
        <v>3399.9</v>
      </c>
      <c r="AI115" s="229">
        <v>3396.5</v>
      </c>
      <c r="AJ115" s="229">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869"/>
      <c r="E117" s="613"/>
      <c r="F117" s="613"/>
      <c r="G117" s="613"/>
      <c r="H117" s="441"/>
      <c r="I117" s="441"/>
      <c r="J117" s="441"/>
      <c r="K117" s="441"/>
      <c r="L117" s="441"/>
      <c r="M117" s="441"/>
      <c r="N117" s="441"/>
      <c r="O117" s="441"/>
      <c r="P117" s="441"/>
      <c r="Q117" s="441"/>
      <c r="R117" s="441"/>
      <c r="S117" s="441"/>
      <c r="T117" s="441"/>
      <c r="U117" s="441"/>
      <c r="V117" s="441"/>
      <c r="W117" s="441"/>
      <c r="X117" s="441"/>
      <c r="Y117" s="441"/>
      <c r="Z117" s="842"/>
      <c r="AA117" s="441"/>
      <c r="AB117" s="441"/>
      <c r="AC117" s="441"/>
    </row>
    <row r="118" spans="4:72" x14ac:dyDescent="0.35">
      <c r="D118" s="529"/>
      <c r="AC118" s="56"/>
    </row>
    <row r="119" spans="4:72" x14ac:dyDescent="0.35">
      <c r="D119" s="1408" t="s">
        <v>506</v>
      </c>
      <c r="E119" s="1421"/>
      <c r="F119" s="1340">
        <v>2019</v>
      </c>
      <c r="G119" s="1341"/>
      <c r="H119" s="1342"/>
      <c r="I119" s="1341">
        <v>2020</v>
      </c>
      <c r="J119" s="1341"/>
      <c r="K119" s="1341"/>
      <c r="L119" s="1342"/>
      <c r="M119" s="1340">
        <v>2021</v>
      </c>
      <c r="N119" s="1341"/>
      <c r="O119" s="1341"/>
      <c r="P119" s="1341"/>
      <c r="Q119" s="1340">
        <v>2022</v>
      </c>
      <c r="R119" s="1352"/>
      <c r="S119" s="1352"/>
      <c r="T119" s="1342"/>
      <c r="U119" s="302"/>
      <c r="V119" s="302">
        <v>2023</v>
      </c>
      <c r="W119" s="442"/>
      <c r="X119" s="309"/>
      <c r="Y119" s="1340">
        <v>2024</v>
      </c>
      <c r="Z119" s="1341"/>
      <c r="AA119" s="1341"/>
      <c r="AB119" s="1342"/>
      <c r="AC119" s="1327">
        <v>2025</v>
      </c>
      <c r="AD119" s="1333"/>
      <c r="AE119" s="1333"/>
      <c r="AF119" s="1332"/>
      <c r="AG119" s="1327">
        <v>2026</v>
      </c>
      <c r="AH119" s="1333"/>
      <c r="AI119" s="1333"/>
      <c r="AJ119" s="1332"/>
      <c r="AK119" s="1327">
        <v>2027</v>
      </c>
      <c r="AL119" s="1333"/>
      <c r="AM119" s="1333"/>
      <c r="AN119" s="1332"/>
    </row>
    <row r="120" spans="4:72" x14ac:dyDescent="0.35">
      <c r="D120" s="1422"/>
      <c r="E120" s="1423"/>
      <c r="F120" s="225" t="s">
        <v>283</v>
      </c>
      <c r="G120" s="226" t="s">
        <v>238</v>
      </c>
      <c r="H120" s="232" t="s">
        <v>281</v>
      </c>
      <c r="I120" s="226" t="s">
        <v>282</v>
      </c>
      <c r="J120" s="226" t="s">
        <v>283</v>
      </c>
      <c r="K120" s="226" t="s">
        <v>238</v>
      </c>
      <c r="L120" s="232" t="s">
        <v>281</v>
      </c>
      <c r="M120" s="225" t="s">
        <v>282</v>
      </c>
      <c r="N120" s="226" t="s">
        <v>283</v>
      </c>
      <c r="O120" s="226" t="s">
        <v>238</v>
      </c>
      <c r="P120" s="226" t="s">
        <v>281</v>
      </c>
      <c r="Q120" s="225" t="s">
        <v>282</v>
      </c>
      <c r="R120" s="226" t="s">
        <v>283</v>
      </c>
      <c r="S120" s="226" t="s">
        <v>238</v>
      </c>
      <c r="T120" s="232" t="s">
        <v>281</v>
      </c>
      <c r="U120" s="225" t="s">
        <v>282</v>
      </c>
      <c r="V120" s="287" t="s">
        <v>283</v>
      </c>
      <c r="W120" s="287" t="s">
        <v>238</v>
      </c>
      <c r="X120" s="285" t="s">
        <v>281</v>
      </c>
      <c r="Y120" s="286" t="s">
        <v>282</v>
      </c>
      <c r="Z120" s="292" t="s">
        <v>283</v>
      </c>
      <c r="AA120" s="287" t="s">
        <v>238</v>
      </c>
      <c r="AB120" s="287" t="s">
        <v>281</v>
      </c>
      <c r="AC120" s="286" t="s">
        <v>282</v>
      </c>
      <c r="AD120" s="271" t="s">
        <v>283</v>
      </c>
      <c r="AE120" s="273" t="s">
        <v>238</v>
      </c>
      <c r="AF120" s="273" t="s">
        <v>281</v>
      </c>
      <c r="AG120" s="299" t="s">
        <v>282</v>
      </c>
      <c r="AH120" s="271" t="s">
        <v>283</v>
      </c>
      <c r="AI120" s="273" t="s">
        <v>238</v>
      </c>
      <c r="AJ120" s="301" t="s">
        <v>281</v>
      </c>
      <c r="AK120" s="299" t="s">
        <v>282</v>
      </c>
      <c r="AL120" s="271" t="s">
        <v>283</v>
      </c>
      <c r="AM120" s="273" t="s">
        <v>238</v>
      </c>
      <c r="AN120" s="301" t="s">
        <v>281</v>
      </c>
    </row>
    <row r="121" spans="4:72" x14ac:dyDescent="0.35">
      <c r="D121" s="1418" t="s">
        <v>507</v>
      </c>
      <c r="E121" s="1419"/>
      <c r="F121" s="260"/>
      <c r="G121" s="320"/>
      <c r="H121" s="320"/>
      <c r="I121" s="320"/>
      <c r="J121" s="320"/>
      <c r="K121" s="320"/>
      <c r="L121" s="320"/>
      <c r="M121" s="320"/>
      <c r="N121" s="320"/>
      <c r="O121" s="320"/>
      <c r="P121" s="320"/>
      <c r="Q121" s="320"/>
      <c r="R121" s="320"/>
      <c r="S121" s="320"/>
      <c r="T121" s="288"/>
      <c r="U121" s="320"/>
      <c r="V121" s="320"/>
      <c r="W121" s="288"/>
      <c r="X121" s="288"/>
      <c r="Y121" s="288"/>
      <c r="Z121" s="288"/>
      <c r="AA121" s="288"/>
      <c r="AB121" s="288"/>
      <c r="AC121" s="320"/>
    </row>
    <row r="122" spans="4:72" x14ac:dyDescent="0.35">
      <c r="D122" s="535" t="s">
        <v>480</v>
      </c>
      <c r="F122" s="784"/>
      <c r="G122" s="808"/>
      <c r="H122" s="808">
        <f t="shared" ref="H122:AB122" si="42">H10/H129</f>
        <v>0.11784269540900824</v>
      </c>
      <c r="I122" s="808">
        <f t="shared" si="42"/>
        <v>0.11798949979497039</v>
      </c>
      <c r="J122" s="808">
        <f t="shared" si="42"/>
        <v>0.11557617083128487</v>
      </c>
      <c r="K122" s="808">
        <f t="shared" si="42"/>
        <v>0.11769489871298738</v>
      </c>
      <c r="L122" s="808">
        <f t="shared" si="42"/>
        <v>0.12162864264434113</v>
      </c>
      <c r="M122" s="808">
        <f t="shared" si="42"/>
        <v>0.12929672515912594</v>
      </c>
      <c r="N122" s="808">
        <f t="shared" si="42"/>
        <v>0.13102202825485806</v>
      </c>
      <c r="O122" s="808">
        <f t="shared" si="42"/>
        <v>0.13305175527193708</v>
      </c>
      <c r="P122" s="808">
        <f t="shared" si="42"/>
        <v>0.13449158829300981</v>
      </c>
      <c r="Q122" s="808">
        <f t="shared" si="42"/>
        <v>0.15377510967444011</v>
      </c>
      <c r="R122" s="808">
        <f t="shared" si="42"/>
        <v>0.15188876770810855</v>
      </c>
      <c r="S122" s="806">
        <f t="shared" si="42"/>
        <v>0.14941502848112062</v>
      </c>
      <c r="T122" s="806">
        <f t="shared" si="42"/>
        <v>0.14577752318051879</v>
      </c>
      <c r="U122" s="806">
        <f t="shared" si="42"/>
        <v>0.12446834919321474</v>
      </c>
      <c r="V122" s="806">
        <f t="shared" si="42"/>
        <v>0.12219170632222978</v>
      </c>
      <c r="W122" s="806">
        <f t="shared" si="42"/>
        <v>0.12134111319265888</v>
      </c>
      <c r="X122" s="806">
        <f t="shared" si="42"/>
        <v>0.1208907628905298</v>
      </c>
      <c r="Y122" s="806">
        <f t="shared" si="42"/>
        <v>0.12253611957686264</v>
      </c>
      <c r="Z122" s="806">
        <f t="shared" si="42"/>
        <v>0.12263673629539379</v>
      </c>
      <c r="AA122" s="806">
        <f t="shared" si="42"/>
        <v>0.12343372904991996</v>
      </c>
      <c r="AB122" s="806">
        <f t="shared" si="42"/>
        <v>0.12426245823558683</v>
      </c>
      <c r="AC122" s="806">
        <f>AC10/AC129</f>
        <v>0.12610950083745373</v>
      </c>
      <c r="AD122" s="806">
        <f>AD10/AD129</f>
        <v>0.12696999686690305</v>
      </c>
      <c r="AE122" s="807">
        <f t="shared" ref="AE122:AF122" si="43">AD122+AE123</f>
        <v>0.12696999686690305</v>
      </c>
      <c r="AF122" s="807">
        <f t="shared" si="43"/>
        <v>0.12696999686690305</v>
      </c>
      <c r="AG122" s="807">
        <f>AF122+AG123</f>
        <v>0.12696999686690305</v>
      </c>
      <c r="AH122" s="807">
        <f t="shared" ref="AH122:AN122" si="44">AG122+AH123</f>
        <v>0.12696999686690305</v>
      </c>
      <c r="AI122" s="807">
        <f t="shared" si="44"/>
        <v>0.12696999686690305</v>
      </c>
      <c r="AJ122" s="807">
        <f t="shared" si="44"/>
        <v>0.12696999686690305</v>
      </c>
      <c r="AK122" s="807">
        <f t="shared" si="44"/>
        <v>0.12696999686690305</v>
      </c>
      <c r="AL122" s="807">
        <f t="shared" si="44"/>
        <v>0.12696999686690305</v>
      </c>
      <c r="AM122" s="807">
        <f t="shared" si="44"/>
        <v>0.12696999686690305</v>
      </c>
      <c r="AN122" s="807">
        <f t="shared" si="44"/>
        <v>0.12696999686690305</v>
      </c>
    </row>
    <row r="123" spans="4:72" x14ac:dyDescent="0.35">
      <c r="D123" s="535" t="s">
        <v>887</v>
      </c>
      <c r="F123" s="784"/>
      <c r="G123" s="808"/>
      <c r="H123" s="808"/>
      <c r="I123" s="808"/>
      <c r="J123" s="808"/>
      <c r="K123" s="808"/>
      <c r="L123" s="808"/>
      <c r="M123" s="808"/>
      <c r="N123" s="808"/>
      <c r="O123" s="808"/>
      <c r="P123" s="808"/>
      <c r="Q123" s="808"/>
      <c r="R123" s="808"/>
      <c r="S123" s="806"/>
      <c r="T123" s="806"/>
      <c r="U123" s="806"/>
      <c r="V123" s="806"/>
      <c r="W123" s="808"/>
      <c r="X123" s="808"/>
      <c r="Y123" s="807"/>
      <c r="Z123" s="807"/>
      <c r="AA123" s="807"/>
      <c r="AB123" s="807"/>
      <c r="AC123" s="807"/>
      <c r="AD123" s="807"/>
      <c r="AE123" s="807"/>
      <c r="AF123" s="807"/>
      <c r="AG123" s="807"/>
      <c r="AH123" s="807"/>
      <c r="AI123" s="807"/>
      <c r="AJ123" s="807"/>
      <c r="AK123" s="807"/>
      <c r="AL123" s="807"/>
      <c r="AM123" s="807"/>
      <c r="AN123" s="807"/>
    </row>
    <row r="124" spans="4:72" x14ac:dyDescent="0.35">
      <c r="D124" s="535" t="s">
        <v>481</v>
      </c>
      <c r="F124" s="784"/>
      <c r="G124" s="808"/>
      <c r="H124" s="808">
        <f t="shared" ref="H124:AB124" si="45">H13/H134</f>
        <v>0.15051429053199564</v>
      </c>
      <c r="I124" s="808">
        <f t="shared" si="45"/>
        <v>0.15080163959943962</v>
      </c>
      <c r="J124" s="808">
        <f t="shared" si="45"/>
        <v>0.15365395933505827</v>
      </c>
      <c r="K124" s="808">
        <f t="shared" si="45"/>
        <v>0.15177190789891759</v>
      </c>
      <c r="L124" s="808">
        <f t="shared" si="45"/>
        <v>0.14987512105611908</v>
      </c>
      <c r="M124" s="808">
        <f t="shared" si="45"/>
        <v>0.15037715626200734</v>
      </c>
      <c r="N124" s="808">
        <f t="shared" si="45"/>
        <v>0.14952123741713724</v>
      </c>
      <c r="O124" s="808">
        <f t="shared" si="45"/>
        <v>0.14900409068318232</v>
      </c>
      <c r="P124" s="808">
        <f t="shared" si="45"/>
        <v>0.14885815076123282</v>
      </c>
      <c r="Q124" s="808">
        <f t="shared" si="45"/>
        <v>0.15059075868264021</v>
      </c>
      <c r="R124" s="808">
        <f t="shared" si="45"/>
        <v>0.15126805836791402</v>
      </c>
      <c r="S124" s="806">
        <f t="shared" si="45"/>
        <v>0.1516602781441711</v>
      </c>
      <c r="T124" s="806">
        <f t="shared" si="45"/>
        <v>0.15250681030758786</v>
      </c>
      <c r="U124" s="806">
        <f t="shared" si="45"/>
        <v>0.15315714869600761</v>
      </c>
      <c r="V124" s="806">
        <f t="shared" si="45"/>
        <v>0.15350245274604646</v>
      </c>
      <c r="W124" s="806">
        <f t="shared" si="45"/>
        <v>0.15350192088487355</v>
      </c>
      <c r="X124" s="806">
        <f t="shared" si="45"/>
        <v>0.15333099520684071</v>
      </c>
      <c r="Y124" s="806">
        <f t="shared" si="45"/>
        <v>0.15191472369139494</v>
      </c>
      <c r="Z124" s="806">
        <f t="shared" si="45"/>
        <v>0.15120313826990739</v>
      </c>
      <c r="AA124" s="806">
        <f t="shared" si="45"/>
        <v>0.15101689322419939</v>
      </c>
      <c r="AB124" s="806">
        <f t="shared" si="45"/>
        <v>0.15071508893077179</v>
      </c>
      <c r="AC124" s="806">
        <f>AC13/AC134</f>
        <v>0.15127417172973015</v>
      </c>
      <c r="AD124" s="806">
        <f>AD13/AD134</f>
        <v>0.15104589254391049</v>
      </c>
      <c r="AE124" s="807">
        <f t="shared" ref="AE124:AJ125" si="46">AD124</f>
        <v>0.15104589254391049</v>
      </c>
      <c r="AF124" s="807">
        <f t="shared" si="46"/>
        <v>0.15104589254391049</v>
      </c>
      <c r="AG124" s="807">
        <f t="shared" si="46"/>
        <v>0.15104589254391049</v>
      </c>
      <c r="AH124" s="807">
        <f t="shared" si="46"/>
        <v>0.15104589254391049</v>
      </c>
      <c r="AI124" s="807">
        <f t="shared" si="46"/>
        <v>0.15104589254391049</v>
      </c>
      <c r="AJ124" s="807">
        <f>AI124</f>
        <v>0.15104589254391049</v>
      </c>
      <c r="AK124" s="807">
        <f t="shared" ref="AK124:AN125" si="47">AJ124</f>
        <v>0.15104589254391049</v>
      </c>
      <c r="AL124" s="807">
        <f t="shared" si="47"/>
        <v>0.15104589254391049</v>
      </c>
      <c r="AM124" s="807">
        <f t="shared" si="47"/>
        <v>0.15104589254391049</v>
      </c>
      <c r="AN124" s="807">
        <f t="shared" si="47"/>
        <v>0.15104589254391049</v>
      </c>
    </row>
    <row r="125" spans="4:72" x14ac:dyDescent="0.35">
      <c r="D125" s="535" t="s">
        <v>482</v>
      </c>
      <c r="F125" s="784"/>
      <c r="G125" s="808"/>
      <c r="H125" s="808">
        <f t="shared" ref="H125:AB125" si="48">H15/H135</f>
        <v>1.2169240187742332E-2</v>
      </c>
      <c r="I125" s="808">
        <f t="shared" si="48"/>
        <v>1.2699879968543479E-2</v>
      </c>
      <c r="J125" s="808">
        <f t="shared" si="48"/>
        <v>9.8135948268010566E-3</v>
      </c>
      <c r="K125" s="808">
        <f t="shared" si="48"/>
        <v>1.0312197817378091E-2</v>
      </c>
      <c r="L125" s="808">
        <f t="shared" si="48"/>
        <v>1.0757352891335144E-2</v>
      </c>
      <c r="M125" s="808">
        <f t="shared" si="48"/>
        <v>1.0629513611282226E-2</v>
      </c>
      <c r="N125" s="808">
        <f t="shared" si="48"/>
        <v>1.1269768922909786E-2</v>
      </c>
      <c r="O125" s="808">
        <f t="shared" si="48"/>
        <v>1.1232041261557454E-2</v>
      </c>
      <c r="P125" s="808">
        <f t="shared" si="48"/>
        <v>1.1643603451454263E-2</v>
      </c>
      <c r="Q125" s="808">
        <f t="shared" si="48"/>
        <v>1.2058153955435488E-2</v>
      </c>
      <c r="R125" s="808">
        <f t="shared" si="48"/>
        <v>1.1872436632999694E-2</v>
      </c>
      <c r="S125" s="806">
        <f t="shared" si="48"/>
        <v>1.1204842192412258E-2</v>
      </c>
      <c r="T125" s="806">
        <f t="shared" si="48"/>
        <v>1.0492426125036586E-2</v>
      </c>
      <c r="U125" s="806">
        <f t="shared" si="48"/>
        <v>9.7048556699916785E-3</v>
      </c>
      <c r="V125" s="806">
        <f t="shared" si="48"/>
        <v>9.4029123875476964E-3</v>
      </c>
      <c r="W125" s="806">
        <f t="shared" si="48"/>
        <v>9.097152517301494E-3</v>
      </c>
      <c r="X125" s="806">
        <f t="shared" si="48"/>
        <v>8.8261989963589315E-3</v>
      </c>
      <c r="Y125" s="806">
        <f t="shared" si="48"/>
        <v>9.1172109880153229E-3</v>
      </c>
      <c r="Z125" s="806">
        <f t="shared" si="48"/>
        <v>8.7589609149151277E-3</v>
      </c>
      <c r="AA125" s="806">
        <f t="shared" si="48"/>
        <v>9.093006459896481E-3</v>
      </c>
      <c r="AB125" s="806">
        <f t="shared" si="48"/>
        <v>9.0098985460739054E-3</v>
      </c>
      <c r="AC125" s="806">
        <f>AC15/AC135</f>
        <v>9.349220002345858E-3</v>
      </c>
      <c r="AD125" s="806">
        <f>AD15/AD135</f>
        <v>1.760582145158399E-2</v>
      </c>
      <c r="AE125" s="807">
        <f t="shared" si="46"/>
        <v>1.760582145158399E-2</v>
      </c>
      <c r="AF125" s="807">
        <f t="shared" si="46"/>
        <v>1.760582145158399E-2</v>
      </c>
      <c r="AG125" s="807">
        <f t="shared" si="46"/>
        <v>1.760582145158399E-2</v>
      </c>
      <c r="AH125" s="807">
        <f t="shared" si="46"/>
        <v>1.760582145158399E-2</v>
      </c>
      <c r="AI125" s="807">
        <f t="shared" si="46"/>
        <v>1.760582145158399E-2</v>
      </c>
      <c r="AJ125" s="807">
        <f t="shared" si="46"/>
        <v>1.760582145158399E-2</v>
      </c>
      <c r="AK125" s="807">
        <f t="shared" si="47"/>
        <v>1.760582145158399E-2</v>
      </c>
      <c r="AL125" s="807">
        <f t="shared" si="47"/>
        <v>1.760582145158399E-2</v>
      </c>
      <c r="AM125" s="807">
        <f t="shared" si="47"/>
        <v>1.760582145158399E-2</v>
      </c>
      <c r="AN125" s="807">
        <f t="shared" si="47"/>
        <v>1.760582145158399E-2</v>
      </c>
    </row>
    <row r="126" spans="4:72" x14ac:dyDescent="0.35">
      <c r="D126" s="431" t="s">
        <v>483</v>
      </c>
      <c r="F126" s="784"/>
      <c r="G126" s="808"/>
      <c r="H126" s="808">
        <f t="shared" ref="H126:AB126" si="49">H19/H136</f>
        <v>0.11576477635782748</v>
      </c>
      <c r="I126" s="808">
        <f t="shared" si="49"/>
        <v>0.10926623302521968</v>
      </c>
      <c r="J126" s="808">
        <f t="shared" si="49"/>
        <v>0.11837969278216001</v>
      </c>
      <c r="K126" s="808">
        <f t="shared" si="49"/>
        <v>0.11127845432247516</v>
      </c>
      <c r="L126" s="808">
        <f t="shared" si="49"/>
        <v>0.11953366642874137</v>
      </c>
      <c r="M126" s="808">
        <f t="shared" si="49"/>
        <v>0.11887481034977652</v>
      </c>
      <c r="N126" s="808">
        <f t="shared" si="49"/>
        <v>0.12443013242636948</v>
      </c>
      <c r="O126" s="808">
        <f t="shared" si="49"/>
        <v>0.12539127902744412</v>
      </c>
      <c r="P126" s="808">
        <f t="shared" si="49"/>
        <v>0.13006032415146448</v>
      </c>
      <c r="Q126" s="808">
        <f t="shared" si="49"/>
        <v>0.13860590791251326</v>
      </c>
      <c r="R126" s="806">
        <f t="shared" si="49"/>
        <v>0.14498244638325977</v>
      </c>
      <c r="S126" s="806">
        <f t="shared" si="49"/>
        <v>0.13630663910258584</v>
      </c>
      <c r="T126" s="806">
        <f t="shared" si="49"/>
        <v>0.13929684023141967</v>
      </c>
      <c r="U126" s="806">
        <f t="shared" si="49"/>
        <v>0.1476608187134503</v>
      </c>
      <c r="V126" s="806">
        <f t="shared" si="49"/>
        <v>0.14539175187919007</v>
      </c>
      <c r="W126" s="806">
        <f t="shared" si="49"/>
        <v>0.1467350715978829</v>
      </c>
      <c r="X126" s="806">
        <f t="shared" si="49"/>
        <v>0.14285714285714288</v>
      </c>
      <c r="Y126" s="806">
        <f t="shared" si="49"/>
        <v>0.14434122151779549</v>
      </c>
      <c r="Z126" s="806">
        <f t="shared" si="49"/>
        <v>0.14783963564451369</v>
      </c>
      <c r="AA126" s="806">
        <f t="shared" si="49"/>
        <v>0.14652482690993374</v>
      </c>
      <c r="AB126" s="806">
        <f t="shared" si="49"/>
        <v>0.14682607947703424</v>
      </c>
      <c r="AC126" s="806">
        <f>AC19/AC136</f>
        <v>0.15131578947368421</v>
      </c>
      <c r="AD126" s="806" t="e">
        <f>AD19/AD136</f>
        <v>#DIV/0!</v>
      </c>
      <c r="AE126" s="807" t="e">
        <f t="shared" ref="AE126:AN126" si="50">AD126+AE127</f>
        <v>#DIV/0!</v>
      </c>
      <c r="AF126" s="807" t="e">
        <f t="shared" si="50"/>
        <v>#DIV/0!</v>
      </c>
      <c r="AG126" s="807" t="e">
        <f t="shared" si="50"/>
        <v>#DIV/0!</v>
      </c>
      <c r="AH126" s="807" t="e">
        <f t="shared" si="50"/>
        <v>#DIV/0!</v>
      </c>
      <c r="AI126" s="807" t="e">
        <f t="shared" si="50"/>
        <v>#DIV/0!</v>
      </c>
      <c r="AJ126" s="807" t="e">
        <f t="shared" si="50"/>
        <v>#DIV/0!</v>
      </c>
      <c r="AK126" s="807" t="e">
        <f t="shared" si="50"/>
        <v>#DIV/0!</v>
      </c>
      <c r="AL126" s="807" t="e">
        <f t="shared" si="50"/>
        <v>#DIV/0!</v>
      </c>
      <c r="AM126" s="807" t="e">
        <f t="shared" si="50"/>
        <v>#DIV/0!</v>
      </c>
      <c r="AN126" s="807" t="e">
        <f t="shared" si="50"/>
        <v>#DIV/0!</v>
      </c>
    </row>
    <row r="127" spans="4:72" x14ac:dyDescent="0.35">
      <c r="D127" s="431" t="s">
        <v>1743</v>
      </c>
      <c r="F127" s="784"/>
      <c r="G127" s="808"/>
      <c r="H127" s="808"/>
      <c r="I127" s="808"/>
      <c r="J127" s="808"/>
      <c r="K127" s="808"/>
      <c r="L127" s="808"/>
      <c r="M127" s="808"/>
      <c r="N127" s="808"/>
      <c r="O127" s="808"/>
      <c r="P127" s="808"/>
      <c r="Q127" s="808"/>
      <c r="R127" s="808"/>
      <c r="S127" s="808"/>
      <c r="T127" s="808"/>
      <c r="U127" s="808">
        <v>-1.2E-2</v>
      </c>
      <c r="V127" s="808"/>
      <c r="W127" s="808"/>
      <c r="X127" s="808"/>
      <c r="Y127" s="807"/>
      <c r="Z127" s="807"/>
      <c r="AA127" s="807"/>
      <c r="AB127" s="807"/>
      <c r="AC127" s="807"/>
      <c r="AD127" s="807"/>
      <c r="AE127" s="807"/>
      <c r="AF127" s="807"/>
      <c r="AG127" s="807"/>
      <c r="AH127" s="807"/>
      <c r="AI127" s="807"/>
      <c r="AJ127" s="807"/>
      <c r="AK127" s="807"/>
      <c r="AL127" s="807"/>
      <c r="AM127" s="807"/>
      <c r="AN127" s="807"/>
    </row>
    <row r="128" spans="4:72" x14ac:dyDescent="0.35">
      <c r="D128" s="289" t="s">
        <v>508</v>
      </c>
      <c r="F128" s="276"/>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row>
    <row r="129" spans="4:40" ht="14.9" customHeight="1" x14ac:dyDescent="0.35">
      <c r="D129" s="683" t="s">
        <v>509</v>
      </c>
      <c r="F129" s="778">
        <f>SUM(F130:F133)</f>
        <v>14464.9</v>
      </c>
      <c r="G129" s="441">
        <f t="shared" ref="G129:Z129" si="51">SUM(G130:G133)</f>
        <v>14564.8</v>
      </c>
      <c r="H129" s="441">
        <f t="shared" si="51"/>
        <v>14733.199999999999</v>
      </c>
      <c r="I129" s="441">
        <f t="shared" si="51"/>
        <v>14875.9</v>
      </c>
      <c r="J129" s="441">
        <f t="shared" si="51"/>
        <v>14034.9</v>
      </c>
      <c r="K129" s="441">
        <f t="shared" si="51"/>
        <v>14755.099999999999</v>
      </c>
      <c r="L129" s="441">
        <f t="shared" si="51"/>
        <v>15205.3</v>
      </c>
      <c r="M129" s="441">
        <f t="shared" si="51"/>
        <v>15380.9</v>
      </c>
      <c r="N129" s="441">
        <f t="shared" si="51"/>
        <v>15947.7</v>
      </c>
      <c r="O129" s="441">
        <f t="shared" si="51"/>
        <v>16336.5</v>
      </c>
      <c r="P129" s="441">
        <f t="shared" si="51"/>
        <v>16714.8</v>
      </c>
      <c r="Q129" s="441">
        <f t="shared" si="51"/>
        <v>16890.899999999998</v>
      </c>
      <c r="R129" s="441">
        <f t="shared" si="51"/>
        <v>17146.100000000002</v>
      </c>
      <c r="S129" s="354">
        <f t="shared" si="51"/>
        <v>17590.599999999999</v>
      </c>
      <c r="T129" s="354">
        <f t="shared" si="51"/>
        <v>17805.900000000001</v>
      </c>
      <c r="U129" s="354">
        <f t="shared" si="51"/>
        <v>18127.5</v>
      </c>
      <c r="V129" s="354">
        <f t="shared" si="51"/>
        <v>18387.5</v>
      </c>
      <c r="W129" s="354">
        <f t="shared" si="51"/>
        <v>18629.3</v>
      </c>
      <c r="X129" s="354">
        <f t="shared" si="51"/>
        <v>18878.2</v>
      </c>
      <c r="Y129" s="354">
        <f t="shared" si="51"/>
        <v>19227.800000000003</v>
      </c>
      <c r="Z129" s="354">
        <f t="shared" si="51"/>
        <v>19369.399999999998</v>
      </c>
      <c r="AA129" s="354">
        <f>SUM(AA130:AA133)</f>
        <v>19433.100000000002</v>
      </c>
      <c r="AB129" s="354">
        <f>SUM(AB130:AB133)</f>
        <v>19693.8</v>
      </c>
      <c r="AC129" s="354">
        <f>SUM(AC130:AC133)</f>
        <v>19941.400000000001</v>
      </c>
      <c r="AD129" s="354">
        <f>SUM(AD130:AD133)</f>
        <v>20107.900000000001</v>
      </c>
      <c r="AE129" s="329"/>
      <c r="AF129" s="329"/>
      <c r="AG129" s="329"/>
      <c r="AH129" s="329"/>
      <c r="AI129" s="329"/>
      <c r="AJ129" s="329"/>
      <c r="AK129" s="329"/>
      <c r="AL129" s="329"/>
      <c r="AM129" s="329"/>
      <c r="AN129" s="329"/>
    </row>
    <row r="130" spans="4:40" x14ac:dyDescent="0.35">
      <c r="D130" s="863" t="s">
        <v>783</v>
      </c>
      <c r="E130" s="249" t="s">
        <v>779</v>
      </c>
      <c r="F130" s="778">
        <f>'Haver Pivoted'!GQ81</f>
        <v>9285</v>
      </c>
      <c r="G130" s="441">
        <f>'Haver Pivoted'!GR81</f>
        <v>9341</v>
      </c>
      <c r="H130" s="441">
        <f>'Haver Pivoted'!GS81</f>
        <v>9488.7999999999993</v>
      </c>
      <c r="I130" s="441">
        <f>'Haver Pivoted'!GT81</f>
        <v>9636.5</v>
      </c>
      <c r="J130" s="441">
        <f>'Haver Pivoted'!GU81</f>
        <v>9005.2999999999993</v>
      </c>
      <c r="K130" s="441">
        <f>'Haver Pivoted'!GV81</f>
        <v>9441.7999999999993</v>
      </c>
      <c r="L130" s="441">
        <f>'Haver Pivoted'!GW81</f>
        <v>9809.5</v>
      </c>
      <c r="M130" s="441">
        <f>'Haver Pivoted'!GX81</f>
        <v>9889.7999999999993</v>
      </c>
      <c r="N130" s="441">
        <f>'Haver Pivoted'!GY81</f>
        <v>10182.5</v>
      </c>
      <c r="O130" s="441">
        <f>'Haver Pivoted'!GZ81</f>
        <v>10462.799999999999</v>
      </c>
      <c r="P130" s="441">
        <f>'Haver Pivoted'!HA81</f>
        <v>10772</v>
      </c>
      <c r="Q130" s="441">
        <f>'Haver Pivoted'!HB81</f>
        <v>10909.7</v>
      </c>
      <c r="R130" s="441">
        <f>'Haver Pivoted'!HC81</f>
        <v>11012.9</v>
      </c>
      <c r="S130" s="354">
        <f>'Haver Pivoted'!HD81</f>
        <v>11296.3</v>
      </c>
      <c r="T130" s="354">
        <f>'Haver Pivoted'!HE81</f>
        <v>11343.1</v>
      </c>
      <c r="U130" s="354">
        <f>'Haver Pivoted'!HF81</f>
        <v>11499.3</v>
      </c>
      <c r="V130" s="354">
        <f>'Haver Pivoted'!HG81</f>
        <v>11660.4</v>
      </c>
      <c r="W130" s="354">
        <f>'Haver Pivoted'!HH81</f>
        <v>11843.5</v>
      </c>
      <c r="X130" s="354">
        <f>'Haver Pivoted'!HI81</f>
        <v>11975.4</v>
      </c>
      <c r="Y130" s="354">
        <f>'Haver Pivoted'!HJ81</f>
        <v>12270.7</v>
      </c>
      <c r="Z130" s="354">
        <f>'Haver Pivoted'!HK81</f>
        <v>12363.5</v>
      </c>
      <c r="AA130" s="354">
        <f>'Haver Pivoted'!HL81</f>
        <v>12425.1</v>
      </c>
      <c r="AB130" s="354">
        <f>'Haver Pivoted'!HM81</f>
        <v>12627.8</v>
      </c>
      <c r="AC130" s="354">
        <f>'Haver Pivoted'!HN81</f>
        <v>12788.7</v>
      </c>
      <c r="AD130" s="354">
        <f>'Haver Pivoted'!HO81</f>
        <v>12941.1</v>
      </c>
      <c r="AE130" s="329"/>
      <c r="AF130" s="329"/>
      <c r="AG130" s="329"/>
      <c r="AH130" s="329"/>
      <c r="AI130" s="329"/>
      <c r="AJ130" s="329"/>
      <c r="AK130" s="329"/>
      <c r="AL130" s="329"/>
      <c r="AM130" s="329"/>
      <c r="AN130" s="329"/>
    </row>
    <row r="131" spans="4:40" x14ac:dyDescent="0.35">
      <c r="D131" s="863" t="s">
        <v>510</v>
      </c>
      <c r="E131" s="249" t="s">
        <v>780</v>
      </c>
      <c r="F131" s="778">
        <f>'Haver Pivoted'!GQ82</f>
        <v>1535.6</v>
      </c>
      <c r="G131" s="441">
        <f>'Haver Pivoted'!GR82</f>
        <v>1570.9</v>
      </c>
      <c r="H131" s="441">
        <f>'Haver Pivoted'!GS82</f>
        <v>1582.7</v>
      </c>
      <c r="I131" s="441">
        <f>'Haver Pivoted'!GT82</f>
        <v>1577.7</v>
      </c>
      <c r="J131" s="441">
        <f>'Haver Pivoted'!GU82</f>
        <v>1424.4</v>
      </c>
      <c r="K131" s="441">
        <f>'Haver Pivoted'!GV82</f>
        <v>1705.8</v>
      </c>
      <c r="L131" s="441">
        <f>'Haver Pivoted'!GW82</f>
        <v>1668.1</v>
      </c>
      <c r="M131" s="441">
        <f>'Haver Pivoted'!GX82</f>
        <v>1697.5</v>
      </c>
      <c r="N131" s="441">
        <f>'Haver Pivoted'!GY82</f>
        <v>1845.5</v>
      </c>
      <c r="O131" s="441">
        <f>'Haver Pivoted'!GZ82</f>
        <v>1867.1</v>
      </c>
      <c r="P131" s="441">
        <f>'Haver Pivoted'!HA82</f>
        <v>1850.8</v>
      </c>
      <c r="Q131" s="441">
        <f>'Haver Pivoted'!HB82</f>
        <v>1833.3</v>
      </c>
      <c r="R131" s="441">
        <f>'Haver Pivoted'!HC82</f>
        <v>1850.1</v>
      </c>
      <c r="S131" s="354">
        <f>'Haver Pivoted'!HD82</f>
        <v>1895.3</v>
      </c>
      <c r="T131" s="354">
        <f>'Haver Pivoted'!HE82</f>
        <v>1915.5</v>
      </c>
      <c r="U131" s="354">
        <f>'Haver Pivoted'!HF82</f>
        <v>1934.7</v>
      </c>
      <c r="V131" s="354">
        <f>'Haver Pivoted'!HG82</f>
        <v>1936.6</v>
      </c>
      <c r="W131" s="354">
        <f>'Haver Pivoted'!HH82</f>
        <v>1954.6</v>
      </c>
      <c r="X131" s="354">
        <f>'Haver Pivoted'!HI82</f>
        <v>1970.1</v>
      </c>
      <c r="Y131" s="354">
        <f>'Haver Pivoted'!HJ82</f>
        <v>1972.1</v>
      </c>
      <c r="Z131" s="354">
        <f>'Haver Pivoted'!HK82</f>
        <v>2002.3</v>
      </c>
      <c r="AA131" s="354">
        <f>'Haver Pivoted'!HL82</f>
        <v>2013.5</v>
      </c>
      <c r="AB131" s="354">
        <f>'Haver Pivoted'!HM82</f>
        <v>2035.5</v>
      </c>
      <c r="AC131" s="354">
        <f>'Haver Pivoted'!HN82</f>
        <v>2053.1999999999998</v>
      </c>
      <c r="AD131" s="354">
        <f>'Haver Pivoted'!HO82</f>
        <v>2070.5</v>
      </c>
      <c r="AE131" s="329"/>
      <c r="AF131" s="329"/>
      <c r="AG131" s="329"/>
      <c r="AH131" s="329"/>
      <c r="AI131" s="329"/>
      <c r="AJ131" s="329"/>
      <c r="AK131" s="329"/>
      <c r="AL131" s="329"/>
      <c r="AM131" s="329"/>
      <c r="AN131" s="329"/>
    </row>
    <row r="132" spans="4:40" x14ac:dyDescent="0.35">
      <c r="D132" s="863" t="s">
        <v>511</v>
      </c>
      <c r="E132" s="249" t="s">
        <v>786</v>
      </c>
      <c r="F132" s="778">
        <f>'Haver Pivoted'!GQ83</f>
        <v>682.8</v>
      </c>
      <c r="G132" s="441">
        <f>'Haver Pivoted'!GR83</f>
        <v>690.2</v>
      </c>
      <c r="H132" s="441">
        <f>'Haver Pivoted'!GS83</f>
        <v>706.3</v>
      </c>
      <c r="I132" s="441">
        <f>'Haver Pivoted'!GT83</f>
        <v>729.3</v>
      </c>
      <c r="J132" s="441">
        <f>'Haver Pivoted'!GU83</f>
        <v>731.2</v>
      </c>
      <c r="K132" s="441">
        <f>'Haver Pivoted'!GV83</f>
        <v>744.6</v>
      </c>
      <c r="L132" s="441">
        <f>'Haver Pivoted'!GW83</f>
        <v>747.4</v>
      </c>
      <c r="M132" s="441">
        <f>'Haver Pivoted'!GX83</f>
        <v>745.6</v>
      </c>
      <c r="N132" s="441">
        <f>'Haver Pivoted'!GY83</f>
        <v>761.6</v>
      </c>
      <c r="O132" s="441">
        <f>'Haver Pivoted'!GZ83</f>
        <v>781.2</v>
      </c>
      <c r="P132" s="441">
        <f>'Haver Pivoted'!HA83</f>
        <v>800.7</v>
      </c>
      <c r="Q132" s="441">
        <f>'Haver Pivoted'!HB83</f>
        <v>814.3</v>
      </c>
      <c r="R132" s="441">
        <f>'Haver Pivoted'!HC83</f>
        <v>858.2</v>
      </c>
      <c r="S132" s="354">
        <f>'Haver Pivoted'!HD83</f>
        <v>889.5</v>
      </c>
      <c r="T132" s="354">
        <f>'Haver Pivoted'!HE83</f>
        <v>919.1</v>
      </c>
      <c r="U132" s="354">
        <f>'Haver Pivoted'!HF83</f>
        <v>963.6</v>
      </c>
      <c r="V132" s="354">
        <f>'Haver Pivoted'!HG83</f>
        <v>984.1</v>
      </c>
      <c r="W132" s="354">
        <f>'Haver Pivoted'!HH83</f>
        <v>995</v>
      </c>
      <c r="X132" s="354">
        <f>'Haver Pivoted'!HI83</f>
        <v>1013.6</v>
      </c>
      <c r="Y132" s="354">
        <f>'Haver Pivoted'!HJ83</f>
        <v>1046.0999999999999</v>
      </c>
      <c r="Z132" s="354">
        <f>'Haver Pivoted'!HK83</f>
        <v>1053.4000000000001</v>
      </c>
      <c r="AA132" s="354">
        <f>'Haver Pivoted'!HL83</f>
        <v>1055.7</v>
      </c>
      <c r="AB132" s="354">
        <f>'Haver Pivoted'!HM83</f>
        <v>1072.2</v>
      </c>
      <c r="AC132" s="354">
        <f>'Haver Pivoted'!HN83</f>
        <v>1091.8</v>
      </c>
      <c r="AD132" s="354">
        <f>'Haver Pivoted'!HO83</f>
        <v>1090.7</v>
      </c>
      <c r="AE132" s="329"/>
      <c r="AF132" s="329"/>
      <c r="AG132" s="329"/>
      <c r="AH132" s="329"/>
      <c r="AI132" s="329"/>
      <c r="AJ132" s="329"/>
      <c r="AK132" s="329"/>
      <c r="AL132" s="329"/>
      <c r="AM132" s="329"/>
      <c r="AN132" s="329"/>
    </row>
    <row r="133" spans="4:40" x14ac:dyDescent="0.35">
      <c r="D133" s="863" t="s">
        <v>512</v>
      </c>
      <c r="E133" s="249" t="s">
        <v>782</v>
      </c>
      <c r="F133" s="778">
        <f>'Haver Pivoted'!GQ84</f>
        <v>2961.5</v>
      </c>
      <c r="G133" s="441">
        <f>'Haver Pivoted'!GR84</f>
        <v>2962.7</v>
      </c>
      <c r="H133" s="441">
        <f>'Haver Pivoted'!GS84</f>
        <v>2955.4</v>
      </c>
      <c r="I133" s="441">
        <f>'Haver Pivoted'!GT84</f>
        <v>2932.4</v>
      </c>
      <c r="J133" s="441">
        <f>'Haver Pivoted'!GU84</f>
        <v>2874</v>
      </c>
      <c r="K133" s="441">
        <f>'Haver Pivoted'!GV84</f>
        <v>2862.9</v>
      </c>
      <c r="L133" s="441">
        <f>'Haver Pivoted'!GW84</f>
        <v>2980.3</v>
      </c>
      <c r="M133" s="441">
        <f>'Haver Pivoted'!GX84</f>
        <v>3048</v>
      </c>
      <c r="N133" s="441">
        <f>'Haver Pivoted'!GY84</f>
        <v>3158.1</v>
      </c>
      <c r="O133" s="441">
        <f>'Haver Pivoted'!GZ84</f>
        <v>3225.4</v>
      </c>
      <c r="P133" s="441">
        <f>'Haver Pivoted'!HA84</f>
        <v>3291.3</v>
      </c>
      <c r="Q133" s="441">
        <f>'Haver Pivoted'!HB84</f>
        <v>3333.6</v>
      </c>
      <c r="R133" s="441">
        <f>'Haver Pivoted'!HC84</f>
        <v>3424.9</v>
      </c>
      <c r="S133" s="354">
        <f>'Haver Pivoted'!HD84</f>
        <v>3509.5</v>
      </c>
      <c r="T133" s="354">
        <f>'Haver Pivoted'!HE84</f>
        <v>3628.2</v>
      </c>
      <c r="U133" s="354">
        <f>'Haver Pivoted'!HF84</f>
        <v>3729.9</v>
      </c>
      <c r="V133" s="354">
        <f>'Haver Pivoted'!HG84</f>
        <v>3806.4</v>
      </c>
      <c r="W133" s="354">
        <f>'Haver Pivoted'!HH84</f>
        <v>3836.2</v>
      </c>
      <c r="X133" s="354">
        <f>'Haver Pivoted'!HI84</f>
        <v>3919.1</v>
      </c>
      <c r="Y133" s="354">
        <f>'Haver Pivoted'!HJ84</f>
        <v>3938.9</v>
      </c>
      <c r="Z133" s="354">
        <f>'Haver Pivoted'!HK84</f>
        <v>3950.2</v>
      </c>
      <c r="AA133" s="354">
        <f>'Haver Pivoted'!HL84</f>
        <v>3938.8</v>
      </c>
      <c r="AB133" s="354">
        <f>'Haver Pivoted'!HM84</f>
        <v>3958.3</v>
      </c>
      <c r="AC133" s="354">
        <f>'Haver Pivoted'!HN84</f>
        <v>4007.7</v>
      </c>
      <c r="AD133" s="354">
        <f>'Haver Pivoted'!HO84</f>
        <v>4005.6</v>
      </c>
      <c r="AE133" s="329"/>
      <c r="AF133" s="329"/>
      <c r="AG133" s="329"/>
      <c r="AH133" s="329"/>
      <c r="AI133" s="329"/>
      <c r="AJ133" s="329"/>
      <c r="AK133" s="329"/>
      <c r="AL133" s="329"/>
      <c r="AM133" s="329"/>
      <c r="AN133" s="329"/>
    </row>
    <row r="134" spans="4:40" x14ac:dyDescent="0.35">
      <c r="D134" s="683" t="s">
        <v>499</v>
      </c>
      <c r="F134" s="778">
        <f>F130</f>
        <v>9285</v>
      </c>
      <c r="G134" s="441">
        <f t="shared" ref="G134:AB134" si="52">G130</f>
        <v>9341</v>
      </c>
      <c r="H134" s="441">
        <f t="shared" si="52"/>
        <v>9488.7999999999993</v>
      </c>
      <c r="I134" s="441">
        <f t="shared" si="52"/>
        <v>9636.5</v>
      </c>
      <c r="J134" s="441">
        <f t="shared" si="52"/>
        <v>9005.2999999999993</v>
      </c>
      <c r="K134" s="441">
        <f t="shared" si="52"/>
        <v>9441.7999999999993</v>
      </c>
      <c r="L134" s="441">
        <f t="shared" si="52"/>
        <v>9809.5</v>
      </c>
      <c r="M134" s="441">
        <f t="shared" si="52"/>
        <v>9889.7999999999993</v>
      </c>
      <c r="N134" s="441">
        <f t="shared" si="52"/>
        <v>10182.5</v>
      </c>
      <c r="O134" s="441">
        <f t="shared" si="52"/>
        <v>10462.799999999999</v>
      </c>
      <c r="P134" s="441">
        <f t="shared" si="52"/>
        <v>10772</v>
      </c>
      <c r="Q134" s="441">
        <f t="shared" si="52"/>
        <v>10909.7</v>
      </c>
      <c r="R134" s="441">
        <f t="shared" si="52"/>
        <v>11012.9</v>
      </c>
      <c r="S134" s="354">
        <f t="shared" si="52"/>
        <v>11296.3</v>
      </c>
      <c r="T134" s="354">
        <f t="shared" si="52"/>
        <v>11343.1</v>
      </c>
      <c r="U134" s="354">
        <f t="shared" si="52"/>
        <v>11499.3</v>
      </c>
      <c r="V134" s="354">
        <f t="shared" si="52"/>
        <v>11660.4</v>
      </c>
      <c r="W134" s="354">
        <f t="shared" si="52"/>
        <v>11843.5</v>
      </c>
      <c r="X134" s="354">
        <f t="shared" si="52"/>
        <v>11975.4</v>
      </c>
      <c r="Y134" s="354">
        <f t="shared" si="52"/>
        <v>12270.7</v>
      </c>
      <c r="Z134" s="354">
        <f t="shared" si="52"/>
        <v>12363.5</v>
      </c>
      <c r="AA134" s="354">
        <f t="shared" si="52"/>
        <v>12425.1</v>
      </c>
      <c r="AB134" s="354">
        <f t="shared" si="52"/>
        <v>12627.8</v>
      </c>
      <c r="AC134" s="354">
        <f>AC130</f>
        <v>12788.7</v>
      </c>
      <c r="AD134" s="354">
        <f>AD130</f>
        <v>12941.1</v>
      </c>
      <c r="AE134" s="329"/>
      <c r="AF134" s="329"/>
      <c r="AG134" s="329"/>
      <c r="AH134" s="329"/>
      <c r="AI134" s="329"/>
      <c r="AJ134" s="329"/>
      <c r="AK134" s="329"/>
      <c r="AL134" s="329"/>
      <c r="AM134" s="329"/>
      <c r="AN134" s="329"/>
    </row>
    <row r="135" spans="4:40" x14ac:dyDescent="0.35">
      <c r="D135" s="683" t="s">
        <v>500</v>
      </c>
      <c r="E135" s="249" t="s">
        <v>516</v>
      </c>
      <c r="F135" s="778">
        <f>'Haver Pivoted'!GQ5</f>
        <v>14350.7</v>
      </c>
      <c r="G135" s="441">
        <f>'Haver Pivoted'!GR5</f>
        <v>14548.3</v>
      </c>
      <c r="H135" s="441">
        <f>'Haver Pivoted'!GS5</f>
        <v>14701</v>
      </c>
      <c r="I135" s="441">
        <f>'Haver Pivoted'!GT5</f>
        <v>14496.2</v>
      </c>
      <c r="J135" s="441">
        <f>'Haver Pivoted'!GU5</f>
        <v>13175.6</v>
      </c>
      <c r="K135" s="441">
        <f>'Haver Pivoted'!GV5</f>
        <v>14478</v>
      </c>
      <c r="L135" s="441">
        <f>'Haver Pivoted'!GW5</f>
        <v>14752.7</v>
      </c>
      <c r="M135" s="441">
        <f>'Haver Pivoted'!GX5</f>
        <v>15259.4</v>
      </c>
      <c r="N135" s="441">
        <f>'Haver Pivoted'!GY5</f>
        <v>16016.3</v>
      </c>
      <c r="O135" s="441">
        <f>'Haver Pivoted'!GZ5</f>
        <v>16363.9</v>
      </c>
      <c r="P135" s="441">
        <f>'Haver Pivoted'!HA5</f>
        <v>16816.099999999999</v>
      </c>
      <c r="Q135" s="441">
        <f>'Haver Pivoted'!HB5</f>
        <v>17175.099999999999</v>
      </c>
      <c r="R135" s="441">
        <f>'Haver Pivoted'!HC5</f>
        <v>17603.8</v>
      </c>
      <c r="S135" s="354">
        <f>'Haver Pivoted'!HD5</f>
        <v>17876.2</v>
      </c>
      <c r="T135" s="354">
        <f>'Haver Pivoted'!HE5</f>
        <v>18108.3</v>
      </c>
      <c r="U135" s="354">
        <f>'Haver Pivoted'!HF5</f>
        <v>18506.2</v>
      </c>
      <c r="V135" s="354">
        <f>'Haver Pivoted'!HG5</f>
        <v>18685.7</v>
      </c>
      <c r="W135" s="354">
        <f>'Haver Pivoted'!HH5</f>
        <v>18929</v>
      </c>
      <c r="X135" s="354">
        <f>'Haver Pivoted'!HI5</f>
        <v>19170.2</v>
      </c>
      <c r="Y135" s="354">
        <f>'Haver Pivoted'!HJ5</f>
        <v>19424.8</v>
      </c>
      <c r="Z135" s="354">
        <f>'Haver Pivoted'!HK5</f>
        <v>19682.7</v>
      </c>
      <c r="AA135" s="354">
        <f>'Haver Pivoted'!HL5</f>
        <v>19938.400000000001</v>
      </c>
      <c r="AB135" s="354">
        <f>'Haver Pivoted'!HM5</f>
        <v>20255.5</v>
      </c>
      <c r="AC135" s="354">
        <f>'Haver Pivoted'!HN5</f>
        <v>20461.599999999999</v>
      </c>
      <c r="AD135" s="354">
        <f>'Haver Pivoted'!HO5</f>
        <v>20640.900000000001</v>
      </c>
      <c r="AE135" s="329"/>
      <c r="AF135" s="329"/>
      <c r="AG135" s="329"/>
      <c r="AH135" s="329"/>
      <c r="AI135" s="329"/>
      <c r="AJ135" s="329"/>
      <c r="AK135" s="329"/>
      <c r="AL135" s="329"/>
      <c r="AM135" s="329"/>
      <c r="AN135" s="329"/>
    </row>
    <row r="136" spans="4:40" x14ac:dyDescent="0.35">
      <c r="D136" s="683" t="s">
        <v>513</v>
      </c>
      <c r="E136" s="249" t="s">
        <v>781</v>
      </c>
      <c r="F136" s="778">
        <f>'Haver Pivoted'!GQ85</f>
        <v>1906.5</v>
      </c>
      <c r="G136" s="441">
        <f>'Haver Pivoted'!GR85</f>
        <v>1968.1</v>
      </c>
      <c r="H136" s="441">
        <f>'Haver Pivoted'!GS85</f>
        <v>2003.2</v>
      </c>
      <c r="I136" s="441">
        <f>'Haver Pivoted'!GT85</f>
        <v>1752.6</v>
      </c>
      <c r="J136" s="441">
        <f>'Haver Pivoted'!GU85</f>
        <v>1686.1</v>
      </c>
      <c r="K136" s="441">
        <f>'Haver Pivoted'!GV85</f>
        <v>2323.9</v>
      </c>
      <c r="L136" s="441">
        <f>'Haver Pivoted'!GW85</f>
        <v>2101.5</v>
      </c>
      <c r="M136" s="441">
        <f>'Haver Pivoted'!GX85</f>
        <v>2438.6999999999998</v>
      </c>
      <c r="N136" s="441">
        <f>'Haver Pivoted'!GY85</f>
        <v>2763.8</v>
      </c>
      <c r="O136" s="441">
        <f>'Haver Pivoted'!GZ85</f>
        <v>2747.4</v>
      </c>
      <c r="P136" s="441">
        <f>'Haver Pivoted'!HA85</f>
        <v>2751.8</v>
      </c>
      <c r="Q136" s="441">
        <f>'Haver Pivoted'!HB85</f>
        <v>2738.7</v>
      </c>
      <c r="R136" s="354">
        <f>'Haver Pivoted'!HC85</f>
        <v>2876.9</v>
      </c>
      <c r="S136" s="354">
        <f>'Haver Pivoted'!HD85</f>
        <v>2950.7</v>
      </c>
      <c r="T136" s="354">
        <f>'Haver Pivoted'!HE85</f>
        <v>2921.1</v>
      </c>
      <c r="U136" s="354">
        <f>'Haver Pivoted'!HF85</f>
        <v>2941.2</v>
      </c>
      <c r="V136" s="354">
        <f>'Haver Pivoted'!HG85</f>
        <v>2953.4</v>
      </c>
      <c r="W136" s="354">
        <f>'Haver Pivoted'!HH85</f>
        <v>3079.7</v>
      </c>
      <c r="X136" s="354">
        <f>'Haver Pivoted'!HI85</f>
        <v>3253.6</v>
      </c>
      <c r="Y136" s="354">
        <f>'Haver Pivoted'!HJ85</f>
        <v>3186.2</v>
      </c>
      <c r="Z136" s="354">
        <f>'Haver Pivoted'!HK85</f>
        <v>3337.4</v>
      </c>
      <c r="AA136" s="354">
        <f>'Haver Pivoted'!HL85</f>
        <v>3365.3</v>
      </c>
      <c r="AB136" s="354">
        <f>'Haver Pivoted'!HM85</f>
        <v>3487.8</v>
      </c>
      <c r="AC136" s="354">
        <f>'Haver Pivoted'!HN85</f>
        <v>3435.2</v>
      </c>
      <c r="AD136" s="354">
        <f>'Haver Pivoted'!HO85</f>
        <v>0</v>
      </c>
      <c r="AE136" s="329"/>
      <c r="AF136" s="329"/>
      <c r="AG136" s="329"/>
      <c r="AH136" s="329"/>
      <c r="AI136" s="329"/>
      <c r="AJ136" s="329"/>
      <c r="AK136" s="329"/>
      <c r="AL136" s="329"/>
      <c r="AM136" s="329"/>
      <c r="AN136" s="329"/>
    </row>
    <row r="137" spans="4:40" x14ac:dyDescent="0.35">
      <c r="D137" s="289" t="s">
        <v>514</v>
      </c>
      <c r="F137" s="276"/>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row>
    <row r="138" spans="4:40" x14ac:dyDescent="0.35">
      <c r="D138" s="812" t="s">
        <v>484</v>
      </c>
      <c r="F138" s="784">
        <f t="shared" ref="F138:AB138" si="53">F25/F129</f>
        <v>3.670955208815823E-2</v>
      </c>
      <c r="G138" s="808">
        <f t="shared" si="53"/>
        <v>3.4027243765791498E-2</v>
      </c>
      <c r="H138" s="808">
        <f t="shared" si="53"/>
        <v>3.3265006923139578E-2</v>
      </c>
      <c r="I138" s="808">
        <f t="shared" si="53"/>
        <v>3.3107240570318434E-2</v>
      </c>
      <c r="J138" s="808">
        <f t="shared" si="53"/>
        <v>3.4570962386621919E-2</v>
      </c>
      <c r="K138" s="808">
        <f t="shared" si="53"/>
        <v>3.4672757216149E-2</v>
      </c>
      <c r="L138" s="808">
        <f t="shared" si="53"/>
        <v>3.4751040755526034E-2</v>
      </c>
      <c r="M138" s="808">
        <f t="shared" si="53"/>
        <v>3.6343777022150851E-2</v>
      </c>
      <c r="N138" s="808">
        <f t="shared" si="53"/>
        <v>3.6751381076895101E-2</v>
      </c>
      <c r="O138" s="808">
        <f t="shared" si="53"/>
        <v>3.528295534539222E-2</v>
      </c>
      <c r="P138" s="808">
        <f t="shared" si="53"/>
        <v>3.5842486897839046E-2</v>
      </c>
      <c r="Q138" s="808">
        <f t="shared" si="53"/>
        <v>3.8878922970356826E-2</v>
      </c>
      <c r="R138" s="808">
        <f t="shared" si="53"/>
        <v>4.0423186613865542E-2</v>
      </c>
      <c r="S138" s="806">
        <f t="shared" si="53"/>
        <v>3.3915841415301358E-2</v>
      </c>
      <c r="T138" s="806">
        <f t="shared" si="53"/>
        <v>3.4123520855446787E-2</v>
      </c>
      <c r="U138" s="781">
        <f t="shared" si="53"/>
        <v>3.1885257205902635E-2</v>
      </c>
      <c r="V138" s="781">
        <f t="shared" si="53"/>
        <v>3.1630183548606389E-2</v>
      </c>
      <c r="W138" s="781">
        <f t="shared" si="53"/>
        <v>3.2502563166624622E-2</v>
      </c>
      <c r="X138" s="781">
        <f t="shared" si="53"/>
        <v>3.2423642084520768E-2</v>
      </c>
      <c r="Y138" s="781">
        <f t="shared" si="53"/>
        <v>3.1698894309281349E-2</v>
      </c>
      <c r="Z138" s="781">
        <f t="shared" si="53"/>
        <v>3.2525529959627042E-2</v>
      </c>
      <c r="AA138" s="781">
        <f t="shared" si="53"/>
        <v>3.3731108263735585E-2</v>
      </c>
      <c r="AB138" s="781">
        <f t="shared" si="53"/>
        <v>3.4046248057764371E-2</v>
      </c>
      <c r="AC138" s="781">
        <f>AC25/AC129</f>
        <v>3.3979560111125594E-2</v>
      </c>
      <c r="AD138" s="781">
        <f>AD25/AD129</f>
        <v>3.4369576136742276E-2</v>
      </c>
      <c r="AE138" s="807">
        <f t="shared" ref="AE138:AG141" si="54">AD138</f>
        <v>3.4369576136742276E-2</v>
      </c>
      <c r="AF138" s="807">
        <f t="shared" si="54"/>
        <v>3.4369576136742276E-2</v>
      </c>
      <c r="AG138" s="807">
        <f>AF138</f>
        <v>3.4369576136742276E-2</v>
      </c>
      <c r="AH138" s="807">
        <f t="shared" ref="AH138:AN141" si="55">AG138</f>
        <v>3.4369576136742276E-2</v>
      </c>
      <c r="AI138" s="807">
        <f t="shared" si="55"/>
        <v>3.4369576136742276E-2</v>
      </c>
      <c r="AJ138" s="807">
        <f t="shared" si="55"/>
        <v>3.4369576136742276E-2</v>
      </c>
      <c r="AK138" s="807">
        <f t="shared" si="55"/>
        <v>3.4369576136742276E-2</v>
      </c>
      <c r="AL138" s="807">
        <f t="shared" si="55"/>
        <v>3.4369576136742276E-2</v>
      </c>
      <c r="AM138" s="807">
        <f t="shared" si="55"/>
        <v>3.4369576136742276E-2</v>
      </c>
      <c r="AN138" s="807">
        <f t="shared" si="55"/>
        <v>3.4369576136742276E-2</v>
      </c>
    </row>
    <row r="139" spans="4:40" x14ac:dyDescent="0.35">
      <c r="D139" s="812" t="s">
        <v>481</v>
      </c>
      <c r="F139" s="784">
        <f t="shared" ref="F139:AB141" si="56">F27/F134</f>
        <v>2.2401723209477652E-3</v>
      </c>
      <c r="G139" s="808">
        <f t="shared" si="56"/>
        <v>2.2053313349748422E-3</v>
      </c>
      <c r="H139" s="808">
        <f t="shared" si="56"/>
        <v>2.1604417839979767E-3</v>
      </c>
      <c r="I139" s="808">
        <f t="shared" si="56"/>
        <v>2.1065739635759873E-3</v>
      </c>
      <c r="J139" s="808">
        <f t="shared" si="56"/>
        <v>2.1431823481727428E-3</v>
      </c>
      <c r="K139" s="808">
        <f t="shared" si="56"/>
        <v>2.1076489652396787E-3</v>
      </c>
      <c r="L139" s="808">
        <f t="shared" si="56"/>
        <v>2.1000050970997504E-3</v>
      </c>
      <c r="M139" s="808">
        <f t="shared" si="56"/>
        <v>2.153734150336711E-3</v>
      </c>
      <c r="N139" s="808">
        <f t="shared" si="56"/>
        <v>2.1605696047139701E-3</v>
      </c>
      <c r="O139" s="808">
        <f t="shared" si="56"/>
        <v>2.1600336430018735E-3</v>
      </c>
      <c r="P139" s="808">
        <f t="shared" si="56"/>
        <v>2.1444485703676201E-3</v>
      </c>
      <c r="Q139" s="808">
        <f t="shared" si="56"/>
        <v>2.1448802441863661E-3</v>
      </c>
      <c r="R139" s="808">
        <f t="shared" si="56"/>
        <v>2.0975401574517159E-3</v>
      </c>
      <c r="S139" s="806">
        <f t="shared" si="56"/>
        <v>2.009507537866381E-3</v>
      </c>
      <c r="T139" s="806">
        <f t="shared" si="56"/>
        <v>1.9218732092637816E-3</v>
      </c>
      <c r="U139" s="781">
        <f t="shared" si="56"/>
        <v>1.808805753393685E-3</v>
      </c>
      <c r="V139" s="781">
        <f t="shared" si="56"/>
        <v>1.7580872011251759E-3</v>
      </c>
      <c r="W139" s="781">
        <f t="shared" si="56"/>
        <v>1.7900113986574913E-3</v>
      </c>
      <c r="X139" s="781">
        <f t="shared" si="56"/>
        <v>1.9039030011523625E-3</v>
      </c>
      <c r="Y139" s="781">
        <f t="shared" si="56"/>
        <v>2.0373735809693008E-3</v>
      </c>
      <c r="Z139" s="781">
        <f t="shared" si="56"/>
        <v>2.1595826424556154E-3</v>
      </c>
      <c r="AA139" s="781">
        <f t="shared" si="56"/>
        <v>2.2132618650956529E-3</v>
      </c>
      <c r="AB139" s="781">
        <f t="shared" si="56"/>
        <v>2.1856538747842065E-3</v>
      </c>
      <c r="AC139" s="781">
        <f>AC27/AC134</f>
        <v>2.1112388280278682E-3</v>
      </c>
      <c r="AD139" s="781">
        <f>AD27/AD134</f>
        <v>2.0941032833375834E-3</v>
      </c>
      <c r="AE139" s="807">
        <f t="shared" si="54"/>
        <v>2.0941032833375834E-3</v>
      </c>
      <c r="AF139" s="807">
        <f t="shared" si="54"/>
        <v>2.0941032833375834E-3</v>
      </c>
      <c r="AG139" s="807">
        <f>AF139</f>
        <v>2.0941032833375834E-3</v>
      </c>
      <c r="AH139" s="807">
        <f t="shared" si="55"/>
        <v>2.0941032833375834E-3</v>
      </c>
      <c r="AI139" s="807">
        <f t="shared" si="55"/>
        <v>2.0941032833375834E-3</v>
      </c>
      <c r="AJ139" s="807">
        <f t="shared" si="55"/>
        <v>2.0941032833375834E-3</v>
      </c>
      <c r="AK139" s="807">
        <f t="shared" si="55"/>
        <v>2.0941032833375834E-3</v>
      </c>
      <c r="AL139" s="807">
        <f t="shared" si="55"/>
        <v>2.0941032833375834E-3</v>
      </c>
      <c r="AM139" s="807">
        <f t="shared" si="55"/>
        <v>2.0941032833375834E-3</v>
      </c>
      <c r="AN139" s="807">
        <f t="shared" si="55"/>
        <v>2.0941032833375834E-3</v>
      </c>
    </row>
    <row r="140" spans="4:40" x14ac:dyDescent="0.35">
      <c r="D140" s="812" t="s">
        <v>482</v>
      </c>
      <c r="F140" s="784">
        <f t="shared" si="56"/>
        <v>9.414174918296668E-2</v>
      </c>
      <c r="G140" s="808">
        <f t="shared" si="56"/>
        <v>9.4636486737282019E-2</v>
      </c>
      <c r="H140" s="808">
        <f t="shared" si="56"/>
        <v>9.343582069246989E-2</v>
      </c>
      <c r="I140" s="808">
        <f t="shared" si="56"/>
        <v>9.4721375256963877E-2</v>
      </c>
      <c r="J140" s="808">
        <f t="shared" si="56"/>
        <v>9.7809587419168773E-2</v>
      </c>
      <c r="K140" s="808">
        <f t="shared" si="56"/>
        <v>9.6021549937836723E-2</v>
      </c>
      <c r="L140" s="808">
        <f t="shared" si="56"/>
        <v>9.569095826526669E-2</v>
      </c>
      <c r="M140" s="808">
        <f t="shared" si="56"/>
        <v>9.4119034824436093E-2</v>
      </c>
      <c r="N140" s="808">
        <f t="shared" si="56"/>
        <v>9.5171793735132335E-2</v>
      </c>
      <c r="O140" s="808">
        <f t="shared" si="56"/>
        <v>9.4005707685820616E-2</v>
      </c>
      <c r="P140" s="808">
        <f t="shared" si="56"/>
        <v>9.3915949595922962E-2</v>
      </c>
      <c r="Q140" s="808">
        <f t="shared" si="56"/>
        <v>9.3466704706231696E-2</v>
      </c>
      <c r="R140" s="808">
        <f t="shared" si="56"/>
        <v>9.3400288574057883E-2</v>
      </c>
      <c r="S140" s="806">
        <f t="shared" si="56"/>
        <v>9.3319609312941226E-2</v>
      </c>
      <c r="T140" s="806">
        <f t="shared" si="56"/>
        <v>9.2603944047757111E-2</v>
      </c>
      <c r="U140" s="781">
        <f t="shared" si="56"/>
        <v>9.1742226929353396E-2</v>
      </c>
      <c r="V140" s="781">
        <f t="shared" si="56"/>
        <v>9.1481721316300696E-2</v>
      </c>
      <c r="W140" s="781">
        <f t="shared" si="56"/>
        <v>9.1077183158117178E-2</v>
      </c>
      <c r="X140" s="781">
        <f t="shared" si="56"/>
        <v>9.0990182679366927E-2</v>
      </c>
      <c r="Y140" s="781">
        <f t="shared" si="56"/>
        <v>9.0647007948601782E-2</v>
      </c>
      <c r="Z140" s="781">
        <f t="shared" si="56"/>
        <v>9.0551601152280933E-2</v>
      </c>
      <c r="AA140" s="781">
        <f t="shared" si="56"/>
        <v>9.0002206796934547E-2</v>
      </c>
      <c r="AB140" s="781">
        <f t="shared" si="56"/>
        <v>8.99360667473032E-2</v>
      </c>
      <c r="AC140" s="781">
        <f>AC28/AC135</f>
        <v>9.0212886577784743E-2</v>
      </c>
      <c r="AD140" s="781">
        <f>AD28/AD135</f>
        <v>9.0427258501325034E-2</v>
      </c>
      <c r="AE140" s="807">
        <f t="shared" si="54"/>
        <v>9.0427258501325034E-2</v>
      </c>
      <c r="AF140" s="807">
        <f t="shared" si="54"/>
        <v>9.0427258501325034E-2</v>
      </c>
      <c r="AG140" s="807">
        <f t="shared" si="54"/>
        <v>9.0427258501325034E-2</v>
      </c>
      <c r="AH140" s="807">
        <f t="shared" si="55"/>
        <v>9.0427258501325034E-2</v>
      </c>
      <c r="AI140" s="807">
        <f t="shared" si="55"/>
        <v>9.0427258501325034E-2</v>
      </c>
      <c r="AJ140" s="807">
        <f t="shared" si="55"/>
        <v>9.0427258501325034E-2</v>
      </c>
      <c r="AK140" s="807">
        <f t="shared" si="55"/>
        <v>9.0427258501325034E-2</v>
      </c>
      <c r="AL140" s="807">
        <f t="shared" si="55"/>
        <v>9.0427258501325034E-2</v>
      </c>
      <c r="AM140" s="807">
        <f t="shared" si="55"/>
        <v>9.0427258501325034E-2</v>
      </c>
      <c r="AN140" s="807">
        <f t="shared" si="55"/>
        <v>9.0427258501325034E-2</v>
      </c>
    </row>
    <row r="141" spans="4:40" x14ac:dyDescent="0.35">
      <c r="D141" s="773" t="s">
        <v>515</v>
      </c>
      <c r="E141" s="370"/>
      <c r="F141" s="776">
        <f t="shared" si="56"/>
        <v>4.028324154209284E-2</v>
      </c>
      <c r="G141" s="777">
        <f t="shared" si="56"/>
        <v>3.7650525887912199E-2</v>
      </c>
      <c r="H141" s="777">
        <f t="shared" si="56"/>
        <v>3.5093849840255591E-2</v>
      </c>
      <c r="I141" s="777">
        <f t="shared" si="56"/>
        <v>3.6802464909277646E-2</v>
      </c>
      <c r="J141" s="777">
        <f t="shared" si="56"/>
        <v>3.9380819642963055E-2</v>
      </c>
      <c r="K141" s="777">
        <f t="shared" si="56"/>
        <v>3.5070355867292048E-2</v>
      </c>
      <c r="L141" s="777">
        <f t="shared" si="56"/>
        <v>3.9210088032357843E-2</v>
      </c>
      <c r="M141" s="777">
        <f t="shared" si="56"/>
        <v>3.4075532045762087E-2</v>
      </c>
      <c r="N141" s="777">
        <f t="shared" si="56"/>
        <v>3.3902597872494389E-2</v>
      </c>
      <c r="O141" s="777">
        <f t="shared" si="56"/>
        <v>4.3422872534032174E-2</v>
      </c>
      <c r="P141" s="777">
        <f t="shared" si="56"/>
        <v>6.1087288320372114E-2</v>
      </c>
      <c r="Q141" s="777">
        <f t="shared" si="56"/>
        <v>6.2365355825756752E-2</v>
      </c>
      <c r="R141" s="782">
        <f t="shared" si="56"/>
        <v>5.4781188084396394E-2</v>
      </c>
      <c r="S141" s="782">
        <f t="shared" si="56"/>
        <v>5.391940895380757E-2</v>
      </c>
      <c r="T141" s="885">
        <f t="shared" si="56"/>
        <v>5.5527027489644311E-2</v>
      </c>
      <c r="U141" s="809">
        <f t="shared" si="56"/>
        <v>5.3957568339453282E-2</v>
      </c>
      <c r="V141" s="809">
        <f t="shared" si="56"/>
        <v>5.4987472066093314E-2</v>
      </c>
      <c r="W141" s="809">
        <f t="shared" si="56"/>
        <v>5.3868883332792161E-2</v>
      </c>
      <c r="X141" s="809">
        <f t="shared" si="56"/>
        <v>5.1297024834030001E-2</v>
      </c>
      <c r="Y141" s="809">
        <f t="shared" si="56"/>
        <v>5.348063523947022E-2</v>
      </c>
      <c r="Z141" s="809">
        <f t="shared" si="56"/>
        <v>4.9140049140049137E-2</v>
      </c>
      <c r="AA141" s="809">
        <f t="shared" si="56"/>
        <v>4.8316643389890938E-2</v>
      </c>
      <c r="AB141" s="809">
        <f t="shared" si="56"/>
        <v>4.7078387522220308E-2</v>
      </c>
      <c r="AC141" s="809">
        <f>AC29/AC136</f>
        <v>5.0855845365626456E-2</v>
      </c>
      <c r="AD141" s="807">
        <f t="shared" ref="AD141" si="57">AC141</f>
        <v>5.0855845365626456E-2</v>
      </c>
      <c r="AE141" s="807">
        <f t="shared" si="54"/>
        <v>5.0855845365626456E-2</v>
      </c>
      <c r="AF141" s="807">
        <f>AE141</f>
        <v>5.0855845365626456E-2</v>
      </c>
      <c r="AG141" s="807">
        <f>AF141</f>
        <v>5.0855845365626456E-2</v>
      </c>
      <c r="AH141" s="807">
        <f t="shared" si="55"/>
        <v>5.0855845365626456E-2</v>
      </c>
      <c r="AI141" s="807">
        <f t="shared" si="55"/>
        <v>5.0855845365626456E-2</v>
      </c>
      <c r="AJ141" s="807">
        <f t="shared" si="55"/>
        <v>5.0855845365626456E-2</v>
      </c>
      <c r="AK141" s="807">
        <f t="shared" si="55"/>
        <v>5.0855845365626456E-2</v>
      </c>
      <c r="AL141" s="807">
        <f t="shared" si="55"/>
        <v>5.0855845365626456E-2</v>
      </c>
      <c r="AM141" s="807">
        <f t="shared" si="55"/>
        <v>5.0855845365626456E-2</v>
      </c>
      <c r="AN141" s="807">
        <f t="shared" si="55"/>
        <v>5.0855845365626456E-2</v>
      </c>
    </row>
    <row r="145" spans="4:29" x14ac:dyDescent="0.35">
      <c r="D145" s="1420" t="s">
        <v>1698</v>
      </c>
      <c r="E145" s="1420"/>
      <c r="F145" s="1420"/>
      <c r="G145" s="1420"/>
      <c r="H145" s="1420"/>
      <c r="I145" s="1420"/>
      <c r="J145" s="1420"/>
      <c r="K145" s="1420"/>
      <c r="L145" s="1420"/>
      <c r="M145" s="1420"/>
      <c r="N145" s="1420"/>
      <c r="O145" s="1420"/>
      <c r="P145" s="1420"/>
      <c r="Q145" s="1420"/>
      <c r="R145" s="1420"/>
      <c r="S145" s="1420"/>
      <c r="T145" s="1420"/>
      <c r="U145" s="1420"/>
      <c r="V145" s="1420"/>
      <c r="W145" s="1420"/>
      <c r="X145" s="1420"/>
      <c r="Y145" s="1420"/>
      <c r="Z145" s="1420"/>
      <c r="AA145" s="1420"/>
      <c r="AB145" s="1420"/>
      <c r="AC145" s="1420"/>
    </row>
    <row r="146" spans="4:29" x14ac:dyDescent="0.35">
      <c r="D146" s="751" t="s">
        <v>1691</v>
      </c>
      <c r="E146" s="746"/>
      <c r="F146" s="288"/>
      <c r="G146" s="288"/>
      <c r="H146" s="288"/>
      <c r="I146" s="288"/>
      <c r="J146" s="288"/>
      <c r="K146" s="288"/>
      <c r="L146" s="288"/>
      <c r="M146" s="288"/>
      <c r="N146" s="288"/>
      <c r="O146" s="288"/>
      <c r="P146" s="288"/>
      <c r="Q146" s="288"/>
      <c r="R146" s="288"/>
      <c r="S146" s="779"/>
      <c r="T146" s="288"/>
      <c r="U146" s="295"/>
      <c r="V146" s="295"/>
      <c r="W146" s="295"/>
      <c r="X146" s="295"/>
      <c r="Y146" s="295"/>
      <c r="Z146" s="295"/>
      <c r="AA146" s="295"/>
      <c r="AB146" s="295"/>
      <c r="AC146" s="228"/>
    </row>
    <row r="147" spans="4:29" x14ac:dyDescent="0.35">
      <c r="D147" s="886" t="s">
        <v>509</v>
      </c>
      <c r="E147" s="887"/>
      <c r="F147" s="888"/>
      <c r="G147" s="888">
        <f>(G129/F129)^4-1</f>
        <v>2.7913001349364253E-2</v>
      </c>
      <c r="H147" s="888">
        <f t="shared" ref="H147:S147" si="58">(H129/G129)^4-1</f>
        <v>4.7056786044947341E-2</v>
      </c>
      <c r="I147" s="888">
        <f t="shared" si="58"/>
        <v>3.9308941340777448E-2</v>
      </c>
      <c r="J147" s="888">
        <f t="shared" si="58"/>
        <v>-0.20767330318048161</v>
      </c>
      <c r="K147" s="888">
        <f t="shared" si="58"/>
        <v>0.22160650997768916</v>
      </c>
      <c r="L147" s="888">
        <f t="shared" si="58"/>
        <v>0.12774612606997193</v>
      </c>
      <c r="M147" s="888">
        <f t="shared" si="58"/>
        <v>4.7000819432919894E-2</v>
      </c>
      <c r="N147" s="888">
        <f t="shared" si="58"/>
        <v>0.15575354729693691</v>
      </c>
      <c r="O147" s="888">
        <f t="shared" si="58"/>
        <v>0.10114329593307891</v>
      </c>
      <c r="P147" s="888">
        <f t="shared" si="58"/>
        <v>9.5894303203679421E-2</v>
      </c>
      <c r="Q147" s="888">
        <f t="shared" si="58"/>
        <v>4.2812972925388104E-2</v>
      </c>
      <c r="R147" s="888">
        <f t="shared" si="58"/>
        <v>6.1818398365929728E-2</v>
      </c>
      <c r="S147" s="888">
        <f t="shared" si="58"/>
        <v>0.10779959808936046</v>
      </c>
      <c r="T147" s="889"/>
      <c r="U147" s="329"/>
      <c r="V147" s="329"/>
      <c r="W147" s="329"/>
      <c r="X147" s="329"/>
      <c r="Y147" s="329"/>
      <c r="Z147" s="329"/>
      <c r="AA147" s="329"/>
      <c r="AB147" s="329"/>
      <c r="AC147" s="438"/>
    </row>
    <row r="148" spans="4:29" x14ac:dyDescent="0.35">
      <c r="D148" s="890" t="s">
        <v>783</v>
      </c>
      <c r="E148" s="891"/>
      <c r="F148" s="888"/>
      <c r="G148" s="888">
        <f t="shared" ref="G148:S154" si="59">(G130/F130)^4-1</f>
        <v>2.4344066214849969E-2</v>
      </c>
      <c r="H148" s="888">
        <f t="shared" si="59"/>
        <v>6.4808926543423739E-2</v>
      </c>
      <c r="I148" s="888">
        <f t="shared" si="59"/>
        <v>6.3731772577288348E-2</v>
      </c>
      <c r="J148" s="888">
        <f t="shared" si="59"/>
        <v>-0.23736727268240676</v>
      </c>
      <c r="K148" s="888">
        <f t="shared" si="59"/>
        <v>0.20844376621817839</v>
      </c>
      <c r="L148" s="888">
        <f t="shared" si="59"/>
        <v>0.16511367309277247</v>
      </c>
      <c r="M148" s="888">
        <f t="shared" si="59"/>
        <v>3.314802533242589E-2</v>
      </c>
      <c r="N148" s="888">
        <f t="shared" si="59"/>
        <v>0.12374465481168762</v>
      </c>
      <c r="O148" s="888">
        <f t="shared" si="59"/>
        <v>0.11474111578039969</v>
      </c>
      <c r="P148" s="888">
        <f t="shared" si="59"/>
        <v>0.12355331155960547</v>
      </c>
      <c r="Q148" s="888">
        <f t="shared" si="59"/>
        <v>5.2121400356726078E-2</v>
      </c>
      <c r="R148" s="888">
        <f t="shared" si="59"/>
        <v>3.8378170832219727E-2</v>
      </c>
      <c r="S148" s="888">
        <f t="shared" si="59"/>
        <v>0.10697569974210452</v>
      </c>
      <c r="T148" s="889"/>
      <c r="U148" s="329"/>
      <c r="V148" s="329"/>
      <c r="W148" s="329"/>
      <c r="X148" s="329"/>
      <c r="Y148" s="329"/>
      <c r="Z148" s="329"/>
      <c r="AA148" s="329"/>
      <c r="AB148" s="329"/>
      <c r="AC148" s="438"/>
    </row>
    <row r="149" spans="4:29" x14ac:dyDescent="0.35">
      <c r="D149" s="890" t="s">
        <v>510</v>
      </c>
      <c r="E149" s="891"/>
      <c r="F149" s="888"/>
      <c r="G149" s="888">
        <f t="shared" si="59"/>
        <v>9.5170520378034862E-2</v>
      </c>
      <c r="H149" s="888">
        <f t="shared" si="59"/>
        <v>3.0386715102811657E-2</v>
      </c>
      <c r="I149" s="888">
        <f t="shared" si="59"/>
        <v>-1.2576877927581664E-2</v>
      </c>
      <c r="J149" s="888">
        <f t="shared" si="59"/>
        <v>-0.33559918291781621</v>
      </c>
      <c r="K149" s="888">
        <f t="shared" si="59"/>
        <v>1.0567645594940451</v>
      </c>
      <c r="L149" s="888">
        <f t="shared" si="59"/>
        <v>-8.5516467937984397E-2</v>
      </c>
      <c r="M149" s="888">
        <f t="shared" si="59"/>
        <v>7.2385177080469099E-2</v>
      </c>
      <c r="N149" s="888">
        <f t="shared" si="59"/>
        <v>0.39706645948874297</v>
      </c>
      <c r="O149" s="888">
        <f t="shared" si="59"/>
        <v>4.7644934993231525E-2</v>
      </c>
      <c r="P149" s="888">
        <f t="shared" si="59"/>
        <v>-3.4465830968520295E-2</v>
      </c>
      <c r="Q149" s="888">
        <f t="shared" si="59"/>
        <v>-3.7288431797324884E-2</v>
      </c>
      <c r="R149" s="888">
        <f t="shared" si="59"/>
        <v>3.7162148806803685E-2</v>
      </c>
      <c r="S149" s="888">
        <f t="shared" si="59"/>
        <v>0.10136440863642315</v>
      </c>
      <c r="T149" s="889"/>
      <c r="U149" s="329"/>
      <c r="V149" s="329"/>
      <c r="W149" s="329"/>
      <c r="X149" s="329"/>
      <c r="Y149" s="329"/>
      <c r="Z149" s="329"/>
      <c r="AA149" s="329"/>
      <c r="AB149" s="329"/>
      <c r="AC149" s="438"/>
    </row>
    <row r="150" spans="4:29" x14ac:dyDescent="0.35">
      <c r="D150" s="890" t="s">
        <v>511</v>
      </c>
      <c r="E150" s="891"/>
      <c r="F150" s="888"/>
      <c r="G150" s="888">
        <f t="shared" si="59"/>
        <v>4.4060751620176752E-2</v>
      </c>
      <c r="H150" s="888">
        <f t="shared" si="59"/>
        <v>9.6622128532301677E-2</v>
      </c>
      <c r="I150" s="888">
        <f t="shared" si="59"/>
        <v>0.13675802614067245</v>
      </c>
      <c r="J150" s="888">
        <f t="shared" si="59"/>
        <v>1.0461745960318236E-2</v>
      </c>
      <c r="K150" s="888">
        <f t="shared" si="59"/>
        <v>7.5343951398924913E-2</v>
      </c>
      <c r="L150" s="888">
        <f t="shared" si="59"/>
        <v>1.5126690012599919E-2</v>
      </c>
      <c r="M150" s="888">
        <f t="shared" si="59"/>
        <v>-9.5986507456689019E-3</v>
      </c>
      <c r="N150" s="888">
        <f t="shared" si="59"/>
        <v>8.8639640354544413E-2</v>
      </c>
      <c r="O150" s="888">
        <f t="shared" si="59"/>
        <v>0.10698362579219722</v>
      </c>
      <c r="P150" s="888">
        <f t="shared" si="59"/>
        <v>0.10364747893427251</v>
      </c>
      <c r="Q150" s="888">
        <f t="shared" si="59"/>
        <v>6.9691205228084696E-2</v>
      </c>
      <c r="R150" s="888">
        <f t="shared" si="59"/>
        <v>0.23371913760147933</v>
      </c>
      <c r="S150" s="888">
        <f t="shared" si="59"/>
        <v>0.15406366806084937</v>
      </c>
      <c r="T150" s="889"/>
      <c r="U150" s="329"/>
      <c r="V150" s="329"/>
      <c r="W150" s="329"/>
      <c r="X150" s="329"/>
      <c r="Y150" s="329"/>
      <c r="Z150" s="329"/>
      <c r="AA150" s="329"/>
      <c r="AB150" s="329"/>
      <c r="AC150" s="438"/>
    </row>
    <row r="151" spans="4:29" x14ac:dyDescent="0.35">
      <c r="D151" s="890" t="s">
        <v>512</v>
      </c>
      <c r="E151" s="891"/>
      <c r="F151" s="888"/>
      <c r="G151" s="888">
        <f t="shared" si="59"/>
        <v>1.6217856588427448E-3</v>
      </c>
      <c r="H151" s="888">
        <f t="shared" si="59"/>
        <v>-9.8195076585786412E-3</v>
      </c>
      <c r="I151" s="888">
        <f t="shared" si="59"/>
        <v>-3.0767948453107596E-2</v>
      </c>
      <c r="J151" s="888">
        <f t="shared" si="59"/>
        <v>-7.7313403452727636E-2</v>
      </c>
      <c r="K151" s="888">
        <f t="shared" si="59"/>
        <v>-1.5359581864805461E-2</v>
      </c>
      <c r="L151" s="888">
        <f t="shared" si="59"/>
        <v>0.17439776752664971</v>
      </c>
      <c r="M151" s="888">
        <f t="shared" si="59"/>
        <v>9.4006543160045863E-2</v>
      </c>
      <c r="N151" s="888">
        <f t="shared" si="59"/>
        <v>0.15250723378892039</v>
      </c>
      <c r="O151" s="888">
        <f t="shared" si="59"/>
        <v>8.8004811201423561E-2</v>
      </c>
      <c r="P151" s="888">
        <f t="shared" si="59"/>
        <v>8.4265283746917774E-2</v>
      </c>
      <c r="Q151" s="888">
        <f t="shared" si="59"/>
        <v>5.2407830182700454E-2</v>
      </c>
      <c r="R151" s="888">
        <f t="shared" si="59"/>
        <v>0.11413452453651107</v>
      </c>
      <c r="S151" s="888">
        <f t="shared" si="59"/>
        <v>0.10252743449255797</v>
      </c>
      <c r="T151" s="889"/>
      <c r="U151" s="329"/>
      <c r="V151" s="329"/>
      <c r="W151" s="329"/>
      <c r="X151" s="329"/>
      <c r="Y151" s="329"/>
      <c r="Z151" s="329"/>
      <c r="AA151" s="329"/>
      <c r="AB151" s="329"/>
      <c r="AC151" s="438"/>
    </row>
    <row r="152" spans="4:29" x14ac:dyDescent="0.35">
      <c r="D152" s="886" t="s">
        <v>499</v>
      </c>
      <c r="E152" s="887"/>
      <c r="F152" s="888"/>
      <c r="G152" s="888">
        <f t="shared" si="59"/>
        <v>2.4344066214849969E-2</v>
      </c>
      <c r="H152" s="888">
        <f t="shared" si="59"/>
        <v>6.4808926543423739E-2</v>
      </c>
      <c r="I152" s="888">
        <f t="shared" si="59"/>
        <v>6.3731772577288348E-2</v>
      </c>
      <c r="J152" s="888">
        <f t="shared" si="59"/>
        <v>-0.23736727268240676</v>
      </c>
      <c r="K152" s="888">
        <f t="shared" si="59"/>
        <v>0.20844376621817839</v>
      </c>
      <c r="L152" s="888">
        <f t="shared" si="59"/>
        <v>0.16511367309277247</v>
      </c>
      <c r="M152" s="888">
        <f t="shared" si="59"/>
        <v>3.314802533242589E-2</v>
      </c>
      <c r="N152" s="888">
        <f t="shared" si="59"/>
        <v>0.12374465481168762</v>
      </c>
      <c r="O152" s="888">
        <f t="shared" si="59"/>
        <v>0.11474111578039969</v>
      </c>
      <c r="P152" s="888">
        <f t="shared" si="59"/>
        <v>0.12355331155960547</v>
      </c>
      <c r="Q152" s="888">
        <f t="shared" si="59"/>
        <v>5.2121400356726078E-2</v>
      </c>
      <c r="R152" s="888">
        <f t="shared" si="59"/>
        <v>3.8378170832219727E-2</v>
      </c>
      <c r="S152" s="888">
        <f t="shared" si="59"/>
        <v>0.10697569974210452</v>
      </c>
      <c r="T152" s="889"/>
      <c r="U152" s="329"/>
      <c r="V152" s="329"/>
      <c r="W152" s="329"/>
      <c r="X152" s="329"/>
      <c r="Y152" s="329"/>
      <c r="Z152" s="329"/>
      <c r="AA152" s="329"/>
      <c r="AB152" s="329"/>
      <c r="AC152" s="438"/>
    </row>
    <row r="153" spans="4:29" x14ac:dyDescent="0.35">
      <c r="D153" s="886" t="s">
        <v>500</v>
      </c>
      <c r="E153" s="891"/>
      <c r="F153" s="888"/>
      <c r="G153" s="888">
        <f t="shared" si="59"/>
        <v>5.6225503215933115E-2</v>
      </c>
      <c r="H153" s="888">
        <f t="shared" si="59"/>
        <v>4.2649929393125507E-2</v>
      </c>
      <c r="I153" s="888">
        <f t="shared" si="59"/>
        <v>-5.4570436543737832E-2</v>
      </c>
      <c r="J153" s="888">
        <f t="shared" si="59"/>
        <v>-0.31755930379794983</v>
      </c>
      <c r="K153" s="888">
        <f t="shared" si="59"/>
        <v>0.45798374797974395</v>
      </c>
      <c r="L153" s="888">
        <f t="shared" si="59"/>
        <v>7.8081900447835251E-2</v>
      </c>
      <c r="M153" s="888">
        <f t="shared" si="59"/>
        <v>0.14462647249539784</v>
      </c>
      <c r="N153" s="888">
        <f t="shared" si="59"/>
        <v>0.21366534100957191</v>
      </c>
      <c r="O153" s="888">
        <f t="shared" si="59"/>
        <v>8.9678764816876422E-2</v>
      </c>
      <c r="P153" s="888">
        <f t="shared" si="59"/>
        <v>0.1152028170216266</v>
      </c>
      <c r="Q153" s="888">
        <f t="shared" si="59"/>
        <v>8.8168054860614076E-2</v>
      </c>
      <c r="R153" s="888">
        <f t="shared" si="59"/>
        <v>0.10364298156306018</v>
      </c>
      <c r="S153" s="888">
        <f t="shared" si="59"/>
        <v>6.3347260248833859E-2</v>
      </c>
      <c r="T153" s="889"/>
      <c r="U153" s="329"/>
      <c r="V153" s="329"/>
      <c r="W153" s="329"/>
      <c r="X153" s="329"/>
      <c r="Y153" s="329"/>
      <c r="Z153" s="329"/>
      <c r="AA153" s="329"/>
      <c r="AB153" s="329"/>
      <c r="AC153" s="438"/>
    </row>
    <row r="154" spans="4:29" x14ac:dyDescent="0.35">
      <c r="D154" s="892" t="s">
        <v>513</v>
      </c>
      <c r="E154" s="748"/>
      <c r="F154" s="749"/>
      <c r="G154" s="749">
        <f t="shared" si="59"/>
        <v>0.13564189817892713</v>
      </c>
      <c r="H154" s="749">
        <f t="shared" si="59"/>
        <v>7.3269037673770798E-2</v>
      </c>
      <c r="I154" s="749">
        <f t="shared" si="59"/>
        <v>-0.41408585427253519</v>
      </c>
      <c r="J154" s="749">
        <f t="shared" si="59"/>
        <v>-0.1433526334649271</v>
      </c>
      <c r="K154" s="749">
        <f t="shared" si="59"/>
        <v>2.6085807680777386</v>
      </c>
      <c r="L154" s="749">
        <f t="shared" si="59"/>
        <v>-0.33127457784416303</v>
      </c>
      <c r="M154" s="749">
        <f t="shared" si="59"/>
        <v>0.81349321781472628</v>
      </c>
      <c r="N154" s="749">
        <f t="shared" si="59"/>
        <v>0.64965427523107366</v>
      </c>
      <c r="O154" s="749">
        <f t="shared" si="59"/>
        <v>-2.3525007110185348E-2</v>
      </c>
      <c r="P154" s="749">
        <f t="shared" si="59"/>
        <v>6.4214621581073494E-3</v>
      </c>
      <c r="Q154" s="749">
        <f t="shared" si="59"/>
        <v>-1.8906537249130384E-2</v>
      </c>
      <c r="R154" s="749">
        <f t="shared" si="59"/>
        <v>0.2176464803225644</v>
      </c>
      <c r="S154" s="749">
        <f t="shared" si="59"/>
        <v>0.10662674433130115</v>
      </c>
      <c r="T154" s="750"/>
      <c r="U154" s="273"/>
      <c r="V154" s="273"/>
      <c r="W154" s="273"/>
      <c r="X154" s="273"/>
      <c r="Y154" s="273"/>
      <c r="Z154" s="273"/>
      <c r="AA154" s="273"/>
      <c r="AB154" s="273"/>
      <c r="AC154" s="301"/>
    </row>
    <row r="157" spans="4:29" ht="14.9" customHeight="1" x14ac:dyDescent="0.35"/>
  </sheetData>
  <mergeCells count="44">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G48:AJ48"/>
    <mergeCell ref="O76:V76"/>
    <mergeCell ref="P77:S77"/>
    <mergeCell ref="D109:E110"/>
    <mergeCell ref="F109:H109"/>
    <mergeCell ref="I109:L109"/>
    <mergeCell ref="M109:P109"/>
    <mergeCell ref="Q109:T109"/>
    <mergeCell ref="AC109:AF109"/>
    <mergeCell ref="AG109:AJ109"/>
    <mergeCell ref="F48:H48"/>
    <mergeCell ref="I48:L48"/>
    <mergeCell ref="M48:P48"/>
    <mergeCell ref="Q48:T48"/>
    <mergeCell ref="Y48:AB48"/>
    <mergeCell ref="AC48:AF48"/>
    <mergeCell ref="AC6:AF6"/>
    <mergeCell ref="AG6:AJ6"/>
    <mergeCell ref="AK6:AN6"/>
    <mergeCell ref="D35:F35"/>
    <mergeCell ref="F47:V47"/>
    <mergeCell ref="W47:AH47"/>
    <mergeCell ref="D1:AC1"/>
    <mergeCell ref="D2:AC3"/>
    <mergeCell ref="D5:E7"/>
    <mergeCell ref="F5:AB5"/>
    <mergeCell ref="AC5:AN5"/>
    <mergeCell ref="F6:H6"/>
    <mergeCell ref="I6:L6"/>
    <mergeCell ref="M6:P6"/>
    <mergeCell ref="Q6:T6"/>
    <mergeCell ref="U6:X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E384-8E61-4E65-B96D-0E7E4F793E19}">
  <dimension ref="A1:G26"/>
  <sheetViews>
    <sheetView workbookViewId="0">
      <selection activeCell="G2" sqref="G2:G26"/>
    </sheetView>
  </sheetViews>
  <sheetFormatPr defaultRowHeight="14.5" x14ac:dyDescent="0.35"/>
  <sheetData>
    <row r="1" spans="1:7" x14ac:dyDescent="0.35">
      <c r="A1">
        <v>70</v>
      </c>
    </row>
    <row r="2" spans="1:7" x14ac:dyDescent="0.35">
      <c r="A2">
        <v>79.900000000000006</v>
      </c>
      <c r="D2">
        <v>97.9</v>
      </c>
      <c r="E2">
        <v>1.3</v>
      </c>
      <c r="F2">
        <f>D2+E2</f>
        <v>99.2</v>
      </c>
      <c r="G2">
        <v>99.2</v>
      </c>
    </row>
    <row r="3" spans="1:7" x14ac:dyDescent="0.35">
      <c r="A3">
        <v>85.4</v>
      </c>
      <c r="D3">
        <v>95.6</v>
      </c>
      <c r="E3">
        <v>1.3</v>
      </c>
      <c r="F3">
        <f t="shared" ref="F3:F26" si="0">D3+E3</f>
        <v>96.899999999999991</v>
      </c>
      <c r="G3">
        <v>96.899999999999991</v>
      </c>
    </row>
    <row r="4" spans="1:7" x14ac:dyDescent="0.35">
      <c r="A4">
        <v>80.099999999999994</v>
      </c>
      <c r="D4">
        <v>92.2</v>
      </c>
      <c r="E4">
        <v>1.3</v>
      </c>
      <c r="F4">
        <f t="shared" si="0"/>
        <v>93.5</v>
      </c>
      <c r="G4">
        <v>93.5</v>
      </c>
    </row>
    <row r="5" spans="1:7" x14ac:dyDescent="0.35">
      <c r="A5">
        <v>54.6</v>
      </c>
      <c r="D5">
        <v>102.7</v>
      </c>
      <c r="E5">
        <v>1.3</v>
      </c>
      <c r="F5">
        <f t="shared" si="0"/>
        <v>104</v>
      </c>
      <c r="G5">
        <v>104</v>
      </c>
    </row>
    <row r="6" spans="1:7" x14ac:dyDescent="0.35">
      <c r="A6">
        <v>66.099999999999994</v>
      </c>
      <c r="D6">
        <v>73.400000000000006</v>
      </c>
      <c r="E6">
        <v>1.3</v>
      </c>
      <c r="F6">
        <f t="shared" si="0"/>
        <v>74.7</v>
      </c>
      <c r="G6">
        <v>74.7</v>
      </c>
    </row>
    <row r="7" spans="1:7" x14ac:dyDescent="0.35">
      <c r="A7">
        <v>73.7</v>
      </c>
      <c r="D7">
        <v>81.900000000000006</v>
      </c>
      <c r="E7">
        <v>1.3</v>
      </c>
      <c r="F7">
        <f t="shared" si="0"/>
        <v>83.2</v>
      </c>
      <c r="G7">
        <v>83.2</v>
      </c>
    </row>
    <row r="8" spans="1:7" x14ac:dyDescent="0.35">
      <c r="A8">
        <v>81.5</v>
      </c>
      <c r="D8">
        <v>83.7</v>
      </c>
      <c r="E8">
        <v>1.3</v>
      </c>
      <c r="F8">
        <f t="shared" si="0"/>
        <v>85</v>
      </c>
      <c r="G8">
        <v>85</v>
      </c>
    </row>
    <row r="9" spans="1:7" x14ac:dyDescent="0.35">
      <c r="A9">
        <v>88.8</v>
      </c>
      <c r="D9">
        <v>79.3</v>
      </c>
      <c r="E9">
        <v>1.4</v>
      </c>
      <c r="F9">
        <f t="shared" si="0"/>
        <v>80.7</v>
      </c>
      <c r="G9">
        <v>80.7</v>
      </c>
    </row>
    <row r="10" spans="1:7" x14ac:dyDescent="0.35">
      <c r="A10">
        <v>88.9</v>
      </c>
      <c r="D10">
        <v>90.3</v>
      </c>
      <c r="E10">
        <v>1.4</v>
      </c>
      <c r="F10">
        <f t="shared" si="0"/>
        <v>91.7</v>
      </c>
      <c r="G10">
        <v>91.7</v>
      </c>
    </row>
    <row r="11" spans="1:7" x14ac:dyDescent="0.35">
      <c r="A11">
        <v>97.2</v>
      </c>
      <c r="D11">
        <v>93.5</v>
      </c>
      <c r="E11">
        <v>1.4</v>
      </c>
      <c r="F11">
        <f t="shared" si="0"/>
        <v>94.9</v>
      </c>
      <c r="G11">
        <v>94.9</v>
      </c>
    </row>
    <row r="12" spans="1:7" x14ac:dyDescent="0.35">
      <c r="A12">
        <v>108.4</v>
      </c>
      <c r="D12">
        <v>97.2</v>
      </c>
      <c r="E12">
        <v>1.4</v>
      </c>
      <c r="F12">
        <f t="shared" si="0"/>
        <v>98.600000000000009</v>
      </c>
      <c r="G12">
        <v>98.600000000000009</v>
      </c>
    </row>
    <row r="13" spans="1:7" x14ac:dyDescent="0.35">
      <c r="A13">
        <v>109</v>
      </c>
      <c r="D13">
        <v>97.3</v>
      </c>
      <c r="E13">
        <v>1.4</v>
      </c>
      <c r="F13">
        <f t="shared" si="0"/>
        <v>98.7</v>
      </c>
      <c r="G13">
        <v>98.7</v>
      </c>
    </row>
    <row r="14" spans="1:7" x14ac:dyDescent="0.35">
      <c r="A14">
        <v>101.3</v>
      </c>
      <c r="D14">
        <v>98.6</v>
      </c>
      <c r="E14">
        <v>1.4</v>
      </c>
      <c r="F14">
        <f t="shared" si="0"/>
        <v>100</v>
      </c>
      <c r="G14">
        <v>100</v>
      </c>
    </row>
    <row r="15" spans="1:7" x14ac:dyDescent="0.35">
      <c r="A15">
        <v>90.6</v>
      </c>
      <c r="D15">
        <v>97.6</v>
      </c>
      <c r="E15">
        <v>1.4</v>
      </c>
      <c r="F15">
        <f t="shared" si="0"/>
        <v>99</v>
      </c>
      <c r="G15">
        <v>99</v>
      </c>
    </row>
    <row r="16" spans="1:7" x14ac:dyDescent="0.35">
      <c r="A16">
        <v>85.3</v>
      </c>
      <c r="D16">
        <v>98</v>
      </c>
      <c r="E16">
        <v>1.4</v>
      </c>
      <c r="F16">
        <f t="shared" si="0"/>
        <v>99.4</v>
      </c>
      <c r="G16">
        <v>99.4</v>
      </c>
    </row>
    <row r="17" spans="1:7" x14ac:dyDescent="0.35">
      <c r="A17">
        <v>82.3</v>
      </c>
      <c r="D17">
        <v>92.9</v>
      </c>
      <c r="E17">
        <v>1.4</v>
      </c>
      <c r="F17">
        <f t="shared" si="0"/>
        <v>94.300000000000011</v>
      </c>
      <c r="G17">
        <v>94.300000000000011</v>
      </c>
    </row>
    <row r="18" spans="1:7" x14ac:dyDescent="0.35">
      <c r="A18">
        <v>79.3</v>
      </c>
      <c r="D18">
        <v>92</v>
      </c>
      <c r="E18">
        <v>1.4</v>
      </c>
      <c r="F18">
        <f t="shared" si="0"/>
        <v>93.4</v>
      </c>
      <c r="G18">
        <v>93.4</v>
      </c>
    </row>
    <row r="19" spans="1:7" x14ac:dyDescent="0.35">
      <c r="A19">
        <v>79.5</v>
      </c>
      <c r="D19">
        <v>91.5</v>
      </c>
      <c r="E19">
        <v>1.4</v>
      </c>
      <c r="F19">
        <f t="shared" si="0"/>
        <v>92.9</v>
      </c>
      <c r="G19">
        <v>92.9</v>
      </c>
    </row>
    <row r="20" spans="1:7" x14ac:dyDescent="0.35">
      <c r="A20">
        <v>82.2</v>
      </c>
      <c r="D20">
        <v>88.3</v>
      </c>
      <c r="E20">
        <v>1.4</v>
      </c>
      <c r="F20">
        <f t="shared" si="0"/>
        <v>89.7</v>
      </c>
      <c r="G20">
        <v>89.7</v>
      </c>
    </row>
    <row r="21" spans="1:7" x14ac:dyDescent="0.35">
      <c r="A21">
        <v>78.099999999999994</v>
      </c>
      <c r="D21">
        <v>93.5</v>
      </c>
      <c r="E21">
        <v>1.4</v>
      </c>
      <c r="F21">
        <f t="shared" si="0"/>
        <v>94.9</v>
      </c>
      <c r="G21">
        <v>94.9</v>
      </c>
    </row>
    <row r="22" spans="1:7" x14ac:dyDescent="0.35">
      <c r="A22">
        <v>85.1</v>
      </c>
      <c r="D22">
        <v>92.9</v>
      </c>
      <c r="E22">
        <v>1.4</v>
      </c>
      <c r="F22">
        <f t="shared" si="0"/>
        <v>94.300000000000011</v>
      </c>
      <c r="G22">
        <v>94.300000000000011</v>
      </c>
    </row>
    <row r="23" spans="1:7" x14ac:dyDescent="0.35">
      <c r="A23">
        <v>86.5</v>
      </c>
      <c r="D23">
        <v>94.8</v>
      </c>
      <c r="E23">
        <v>1.4</v>
      </c>
      <c r="F23">
        <f t="shared" si="0"/>
        <v>96.2</v>
      </c>
      <c r="G23">
        <v>96.2</v>
      </c>
    </row>
    <row r="24" spans="1:7" x14ac:dyDescent="0.35">
      <c r="A24">
        <v>96.3</v>
      </c>
      <c r="D24">
        <v>94.6</v>
      </c>
      <c r="E24">
        <v>1.4</v>
      </c>
      <c r="F24">
        <f t="shared" si="0"/>
        <v>96</v>
      </c>
      <c r="G24">
        <v>96</v>
      </c>
    </row>
    <row r="25" spans="1:7" x14ac:dyDescent="0.35">
      <c r="A25">
        <v>267</v>
      </c>
      <c r="D25">
        <v>93.6</v>
      </c>
      <c r="E25">
        <v>1.4</v>
      </c>
      <c r="F25">
        <f t="shared" si="0"/>
        <v>95</v>
      </c>
      <c r="G25">
        <v>95</v>
      </c>
    </row>
    <row r="26" spans="1:7" x14ac:dyDescent="0.35">
      <c r="D26">
        <v>95</v>
      </c>
      <c r="E26">
        <v>1.4</v>
      </c>
      <c r="F26">
        <f t="shared" si="0"/>
        <v>96.4</v>
      </c>
      <c r="G26">
        <v>96.4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Y35" activePane="bottomRight" state="frozen"/>
      <selection pane="topRight" activeCell="D1" sqref="D1"/>
      <selection pane="bottomLeft" activeCell="A5" sqref="A5"/>
      <selection pane="bottomRight" activeCell="AE45" sqref="AE45"/>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6" t="s">
        <v>1699</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2:40" x14ac:dyDescent="0.35">
      <c r="B2" s="1358" t="s">
        <v>1954</v>
      </c>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2:40" x14ac:dyDescent="0.35">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2:40" x14ac:dyDescent="0.35">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31" t="s">
        <v>1724</v>
      </c>
      <c r="C7" s="1431"/>
      <c r="D7" s="1432"/>
      <c r="E7" s="1432"/>
      <c r="F7" s="1432"/>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1" t="s">
        <v>1713</v>
      </c>
      <c r="C8" s="1322"/>
      <c r="D8" s="1345" t="s">
        <v>279</v>
      </c>
      <c r="E8" s="1346"/>
      <c r="F8" s="1346"/>
      <c r="G8" s="1346"/>
      <c r="H8" s="1346"/>
      <c r="I8" s="1346"/>
      <c r="J8" s="1346"/>
      <c r="K8" s="1346"/>
      <c r="L8" s="1346"/>
      <c r="M8" s="1346"/>
      <c r="N8" s="1346"/>
      <c r="O8" s="1346"/>
      <c r="P8" s="1346"/>
      <c r="Q8" s="1346"/>
      <c r="R8" s="1346"/>
      <c r="S8" s="1346"/>
      <c r="T8" s="1346"/>
      <c r="U8" s="1346"/>
      <c r="V8" s="1347"/>
      <c r="W8" s="900"/>
      <c r="X8" s="895"/>
      <c r="Y8" s="895"/>
      <c r="Z8" s="895"/>
      <c r="AA8" s="895"/>
      <c r="AB8" s="1348" t="s">
        <v>1739</v>
      </c>
      <c r="AC8" s="1329"/>
      <c r="AD8" s="1329"/>
      <c r="AE8" s="1329"/>
      <c r="AF8" s="1329"/>
      <c r="AG8" s="1329"/>
      <c r="AH8" s="1329"/>
      <c r="AI8" s="1329"/>
      <c r="AJ8" s="1329"/>
      <c r="AK8" s="1329"/>
      <c r="AL8" s="1329"/>
      <c r="AM8" s="1329"/>
      <c r="AN8" s="1330"/>
    </row>
    <row r="9" spans="2:40" x14ac:dyDescent="0.35">
      <c r="B9" s="1323"/>
      <c r="C9" s="1324"/>
      <c r="D9" s="897">
        <v>2018</v>
      </c>
      <c r="E9" s="1340">
        <v>2019</v>
      </c>
      <c r="F9" s="1352"/>
      <c r="G9" s="1352"/>
      <c r="H9" s="1342"/>
      <c r="I9" s="1340">
        <v>2020</v>
      </c>
      <c r="J9" s="1352"/>
      <c r="K9" s="1352"/>
      <c r="L9" s="1342"/>
      <c r="M9" s="1340">
        <v>2021</v>
      </c>
      <c r="N9" s="1352"/>
      <c r="O9" s="1352"/>
      <c r="P9" s="1342"/>
      <c r="Q9" s="1343">
        <v>2022</v>
      </c>
      <c r="R9" s="1344"/>
      <c r="S9" s="302"/>
      <c r="T9" s="309"/>
      <c r="U9" s="460"/>
      <c r="V9" s="302">
        <v>2023</v>
      </c>
      <c r="W9" s="302"/>
      <c r="X9" s="309"/>
      <c r="Y9" s="460"/>
      <c r="Z9" s="302">
        <v>2024</v>
      </c>
      <c r="AA9" s="302"/>
      <c r="AB9" s="309"/>
      <c r="AC9" s="1350">
        <v>2025</v>
      </c>
      <c r="AD9" s="1351"/>
      <c r="AE9" s="1351"/>
      <c r="AF9" s="1430"/>
      <c r="AG9" s="1351">
        <v>2026</v>
      </c>
      <c r="AH9" s="1351"/>
      <c r="AI9" s="1351"/>
      <c r="AJ9" s="1430"/>
      <c r="AK9" s="1327">
        <v>2027</v>
      </c>
      <c r="AL9" s="1328"/>
      <c r="AM9" s="1328"/>
      <c r="AN9" s="1332"/>
    </row>
    <row r="10" spans="2:40" x14ac:dyDescent="0.35">
      <c r="B10" s="1325"/>
      <c r="C10" s="1326"/>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6" t="s">
        <v>1723</v>
      </c>
      <c r="C11" s="1437"/>
      <c r="D11" s="1437"/>
      <c r="E11" s="1437"/>
      <c r="F11" s="1437"/>
      <c r="G11" s="1437"/>
      <c r="H11" s="1437"/>
      <c r="I11" s="1437"/>
      <c r="J11" s="1437"/>
      <c r="K11" s="1437"/>
      <c r="L11" s="1437"/>
      <c r="M11" s="1437"/>
      <c r="N11" s="1437"/>
      <c r="O11" s="1437"/>
      <c r="P11" s="1437"/>
      <c r="Q11" s="1437"/>
      <c r="R11" s="1437"/>
      <c r="S11" s="1437"/>
      <c r="T11" s="1437"/>
      <c r="U11" s="1437"/>
      <c r="V11" s="1437"/>
      <c r="W11" s="1437"/>
      <c r="X11" s="1437"/>
      <c r="Y11" s="1437"/>
      <c r="Z11" s="1437"/>
      <c r="AA11" s="1437"/>
      <c r="AB11" s="1437"/>
      <c r="AC11" s="1437"/>
      <c r="AD11" s="1437"/>
      <c r="AE11" s="1437"/>
      <c r="AF11" s="1437"/>
      <c r="AG11" s="1437"/>
      <c r="AH11" s="1437"/>
      <c r="AI11" s="1437"/>
      <c r="AJ11" s="1437"/>
      <c r="AK11" s="1437"/>
      <c r="AL11" s="1437"/>
      <c r="AM11" s="1437"/>
      <c r="AN11" s="1438"/>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3" t="s">
        <v>1727</v>
      </c>
      <c r="C22" s="1434"/>
      <c r="D22" s="1434"/>
      <c r="E22" s="1434"/>
      <c r="F22" s="1434"/>
      <c r="G22" s="1434"/>
      <c r="H22" s="1434"/>
      <c r="I22" s="1434"/>
      <c r="J22" s="1434"/>
      <c r="K22" s="1434"/>
      <c r="L22" s="1434"/>
      <c r="M22" s="1434"/>
      <c r="N22" s="1434"/>
      <c r="O22" s="1434"/>
      <c r="P22" s="1434"/>
      <c r="Q22" s="1434"/>
      <c r="R22" s="1434"/>
      <c r="S22" s="1434"/>
      <c r="T22" s="1434"/>
      <c r="U22" s="1434"/>
      <c r="V22" s="1434"/>
      <c r="W22" s="1434"/>
      <c r="X22" s="1434"/>
      <c r="Y22" s="1434"/>
      <c r="Z22" s="1434"/>
      <c r="AA22" s="1434"/>
      <c r="AB22" s="1434"/>
      <c r="AC22" s="1434"/>
      <c r="AD22" s="1434"/>
      <c r="AE22" s="1434"/>
      <c r="AF22" s="1434"/>
      <c r="AG22" s="1434"/>
      <c r="AH22" s="1434"/>
      <c r="AI22" s="1434"/>
      <c r="AJ22" s="1434"/>
      <c r="AK22" s="1434"/>
      <c r="AL22" s="1434"/>
      <c r="AM22" s="1434"/>
      <c r="AN22" s="1435"/>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1" t="s">
        <v>1701</v>
      </c>
      <c r="C42" s="1322"/>
      <c r="D42" s="1345" t="s">
        <v>1725</v>
      </c>
      <c r="E42" s="1346"/>
      <c r="F42" s="1346"/>
      <c r="G42" s="1346"/>
      <c r="H42" s="1346"/>
      <c r="I42" s="1346"/>
      <c r="J42" s="1346"/>
      <c r="K42" s="1346"/>
      <c r="L42" s="1346"/>
      <c r="M42" s="1346"/>
      <c r="N42" s="1346"/>
      <c r="O42" s="1346"/>
      <c r="P42" s="1346"/>
      <c r="Q42" s="1346"/>
      <c r="R42" s="1346"/>
      <c r="S42" s="1346"/>
      <c r="T42" s="1346"/>
      <c r="U42" s="1346"/>
      <c r="V42" s="1346"/>
      <c r="W42" s="1346"/>
      <c r="X42" s="1346"/>
      <c r="Y42" s="1346"/>
      <c r="Z42" s="1346"/>
      <c r="AA42" s="1346"/>
      <c r="AB42" s="1347"/>
      <c r="AC42" s="1348" t="s">
        <v>1733</v>
      </c>
      <c r="AD42" s="1329"/>
      <c r="AE42" s="1329"/>
      <c r="AF42" s="1329"/>
      <c r="AG42" s="1329"/>
      <c r="AH42" s="1329"/>
      <c r="AI42" s="1329"/>
      <c r="AJ42" s="1329"/>
      <c r="AK42" s="1329"/>
      <c r="AL42" s="1329"/>
      <c r="AM42" s="1329"/>
      <c r="AN42" s="1330"/>
    </row>
    <row r="43" spans="2:40" x14ac:dyDescent="0.35">
      <c r="B43" s="1323"/>
      <c r="C43" s="1324"/>
      <c r="D43" s="225">
        <v>2018</v>
      </c>
      <c r="E43" s="1318">
        <v>2019</v>
      </c>
      <c r="F43" s="1319"/>
      <c r="G43" s="1319"/>
      <c r="H43" s="1380"/>
      <c r="I43" s="1318">
        <v>2020</v>
      </c>
      <c r="J43" s="1319"/>
      <c r="K43" s="1319"/>
      <c r="L43" s="1319"/>
      <c r="M43" s="1318">
        <v>2021</v>
      </c>
      <c r="N43" s="1319"/>
      <c r="O43" s="1319"/>
      <c r="P43" s="1319"/>
      <c r="Q43" s="1340">
        <v>2022</v>
      </c>
      <c r="R43" s="1352"/>
      <c r="S43" s="1352"/>
      <c r="T43" s="1342"/>
      <c r="U43" s="460"/>
      <c r="V43" s="442">
        <v>2023</v>
      </c>
      <c r="W43" s="302"/>
      <c r="X43" s="302"/>
      <c r="Y43" s="460"/>
      <c r="Z43" s="302">
        <v>2024</v>
      </c>
      <c r="AA43" s="302"/>
      <c r="AB43" s="309"/>
      <c r="AC43" s="1327">
        <v>2025</v>
      </c>
      <c r="AD43" s="1328"/>
      <c r="AE43" s="1328"/>
      <c r="AF43" s="1328"/>
      <c r="AG43" s="1327">
        <v>2026</v>
      </c>
      <c r="AH43" s="1333"/>
      <c r="AI43" s="1333"/>
      <c r="AJ43" s="1332"/>
      <c r="AK43" s="1327">
        <v>2027</v>
      </c>
      <c r="AL43" s="1333"/>
      <c r="AM43" s="1333"/>
      <c r="AN43" s="1332"/>
    </row>
    <row r="44" spans="2:40" x14ac:dyDescent="0.35">
      <c r="B44" s="1325"/>
      <c r="C44" s="1326"/>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AE46+AE47</f>
        <v>2.3874932014508632E-2</v>
      </c>
      <c r="AF45" s="951">
        <f t="shared" ref="AF45" si="35">AF46+AF47</f>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10" t="s">
        <v>1726</v>
      </c>
      <c r="C62" s="1410"/>
      <c r="D62" s="1410"/>
      <c r="E62" s="1410"/>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40">
        <v>2019</v>
      </c>
      <c r="F63" s="1352"/>
      <c r="G63" s="1352"/>
      <c r="H63" s="1342"/>
      <c r="I63" s="1340">
        <v>2020</v>
      </c>
      <c r="J63" s="1352"/>
      <c r="K63" s="1352"/>
      <c r="L63" s="1352"/>
      <c r="M63" s="1340">
        <v>2021</v>
      </c>
      <c r="N63" s="1352"/>
      <c r="O63" s="1352"/>
      <c r="P63" s="1352"/>
      <c r="Q63" s="1343">
        <v>2022</v>
      </c>
      <c r="R63" s="1344"/>
      <c r="S63" s="302"/>
      <c r="T63" s="309"/>
      <c r="U63" s="1340">
        <v>2023</v>
      </c>
      <c r="V63" s="1352"/>
      <c r="W63" s="1352"/>
      <c r="X63" s="1342"/>
      <c r="Y63" s="460"/>
      <c r="Z63" s="302">
        <v>2024</v>
      </c>
      <c r="AA63" s="302"/>
      <c r="AB63" s="335"/>
      <c r="AC63" s="1327">
        <v>2025</v>
      </c>
      <c r="AD63" s="1328"/>
      <c r="AE63" s="1328"/>
      <c r="AF63" s="1332"/>
      <c r="AG63" s="1327">
        <v>2026</v>
      </c>
      <c r="AH63" s="1333"/>
      <c r="AI63" s="1333"/>
      <c r="AJ63" s="1332"/>
      <c r="AK63" s="1327">
        <v>2027</v>
      </c>
      <c r="AL63" s="1333"/>
      <c r="AM63" s="1333"/>
      <c r="AN63" s="1332"/>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07" t="s">
        <v>463</v>
      </c>
      <c r="C1" s="1407"/>
      <c r="D1" s="1407"/>
      <c r="E1" s="1407"/>
      <c r="F1" s="1407"/>
      <c r="G1" s="1407"/>
      <c r="H1" s="1407"/>
      <c r="I1" s="1407"/>
      <c r="J1" s="1407"/>
      <c r="K1" s="1407"/>
      <c r="L1" s="1407"/>
      <c r="M1" s="1407"/>
      <c r="N1" s="1407"/>
      <c r="O1" s="1407"/>
      <c r="P1" s="1407"/>
      <c r="Q1" s="1407"/>
      <c r="R1" s="1407"/>
      <c r="S1" s="1407"/>
      <c r="T1" s="1407"/>
      <c r="U1" s="1407"/>
      <c r="V1" s="1407"/>
      <c r="W1" s="1407"/>
      <c r="X1" s="1407"/>
      <c r="Y1" s="1407"/>
      <c r="Z1" s="1407"/>
      <c r="AA1" s="1407"/>
      <c r="AB1" s="1407"/>
      <c r="AC1" s="1407"/>
    </row>
    <row r="2" spans="1:29" ht="34.5" hidden="1" customHeight="1" outlineLevel="1" x14ac:dyDescent="0.35">
      <c r="B2" s="1317" t="s">
        <v>858</v>
      </c>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row>
    <row r="3" spans="1:29" ht="3" hidden="1" customHeight="1" outlineLevel="1" x14ac:dyDescent="0.35">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row>
    <row r="4" spans="1:29" ht="10.4" hidden="1" customHeight="1" outlineLevel="1" x14ac:dyDescent="0.35">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row>
    <row r="5" spans="1:29" ht="14.25" hidden="1" customHeight="1" outlineLevel="1" x14ac:dyDescent="0.35">
      <c r="B5" s="1358"/>
      <c r="C5" s="1358"/>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row>
    <row r="6" spans="1:29" ht="14.25" hidden="1" customHeight="1" outlineLevel="1" x14ac:dyDescent="0.35">
      <c r="B6" s="1358"/>
      <c r="C6" s="1358"/>
      <c r="D6" s="1358"/>
      <c r="E6" s="1358"/>
      <c r="F6" s="1358"/>
      <c r="G6" s="1358"/>
      <c r="H6" s="1358"/>
      <c r="I6" s="1358"/>
      <c r="J6" s="1358"/>
      <c r="K6" s="1358"/>
      <c r="L6" s="1358"/>
      <c r="M6" s="1358"/>
      <c r="N6" s="1358"/>
      <c r="O6" s="1358"/>
      <c r="P6" s="1358"/>
      <c r="Q6" s="1358"/>
      <c r="R6" s="1358"/>
      <c r="S6" s="1358"/>
      <c r="T6" s="1358"/>
      <c r="U6" s="1358"/>
      <c r="V6" s="1358"/>
      <c r="W6" s="1358"/>
      <c r="X6" s="1358"/>
      <c r="Y6" s="1358"/>
      <c r="Z6" s="1358"/>
      <c r="AA6" s="1358"/>
      <c r="AB6" s="1358"/>
      <c r="AC6" s="1358"/>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67"/>
      <c r="Q8" s="1367"/>
      <c r="R8" s="1367"/>
      <c r="S8" s="1367"/>
      <c r="T8" s="1367"/>
      <c r="U8" s="1367"/>
      <c r="V8" s="1326"/>
      <c r="W8" s="1348" t="s">
        <v>280</v>
      </c>
      <c r="X8" s="1329"/>
      <c r="Y8" s="1329"/>
      <c r="Z8" s="1329"/>
      <c r="AA8" s="1329"/>
      <c r="AB8" s="1329"/>
      <c r="AC8" s="1330"/>
    </row>
    <row r="9" spans="1:29" ht="14.9" customHeight="1" x14ac:dyDescent="0.35">
      <c r="B9" s="697"/>
      <c r="C9" s="698"/>
      <c r="D9" s="296">
        <v>2018</v>
      </c>
      <c r="E9" s="1340">
        <v>2019</v>
      </c>
      <c r="F9" s="1341"/>
      <c r="G9" s="1341"/>
      <c r="H9" s="1342"/>
      <c r="I9" s="1340">
        <v>2020</v>
      </c>
      <c r="J9" s="1341"/>
      <c r="K9" s="1341"/>
      <c r="L9" s="1341"/>
      <c r="M9" s="1340">
        <v>2021</v>
      </c>
      <c r="N9" s="1341"/>
      <c r="O9" s="1341"/>
      <c r="P9" s="1341"/>
      <c r="Q9" s="1340">
        <v>2022</v>
      </c>
      <c r="R9" s="1352"/>
      <c r="S9" s="1352"/>
      <c r="T9" s="1342"/>
      <c r="U9" s="302"/>
      <c r="V9" s="302">
        <v>2023</v>
      </c>
      <c r="W9" s="638"/>
      <c r="X9" s="335"/>
      <c r="Y9" s="1327">
        <v>2024</v>
      </c>
      <c r="Z9" s="1333"/>
      <c r="AA9" s="1333"/>
      <c r="AB9" s="1332"/>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08" t="s">
        <v>464</v>
      </c>
      <c r="C11" s="1409"/>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08" t="s">
        <v>471</v>
      </c>
      <c r="C43" s="1409"/>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5"/>
      <c r="C51" s="1355"/>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5"/>
      <c r="C68" s="1355"/>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9"/>
      <c r="V75" s="1439"/>
      <c r="W75" s="1439"/>
      <c r="X75" s="1439"/>
    </row>
    <row r="76" spans="2:39" x14ac:dyDescent="0.35">
      <c r="U76" s="1439"/>
      <c r="V76" s="1439"/>
      <c r="W76" s="1439"/>
      <c r="X76" s="1439"/>
    </row>
    <row r="77" spans="2:39" x14ac:dyDescent="0.35">
      <c r="U77" s="1439"/>
      <c r="V77" s="1439"/>
      <c r="W77" s="1439"/>
      <c r="X77" s="1439"/>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10" t="s">
        <v>475</v>
      </c>
      <c r="C81" s="1410"/>
      <c r="D81" s="1410"/>
      <c r="E81" s="1410"/>
      <c r="F81" s="1410"/>
      <c r="G81" s="1410"/>
      <c r="H81" s="1410"/>
      <c r="I81" s="1410"/>
      <c r="J81" s="1410"/>
      <c r="K81" s="1410"/>
      <c r="L81" s="1410"/>
      <c r="M81" s="1410"/>
      <c r="N81" s="1410"/>
      <c r="O81" s="1410"/>
      <c r="P81" s="1410"/>
      <c r="Q81" s="1410"/>
      <c r="R81" s="1410"/>
      <c r="S81" s="1410"/>
      <c r="T81" s="1410"/>
      <c r="U81" s="1410"/>
      <c r="V81" s="1410"/>
      <c r="W81" s="1410"/>
      <c r="X81" s="1410"/>
      <c r="Y81" s="1410"/>
      <c r="Z81" s="1410"/>
      <c r="AA81" s="1410"/>
      <c r="AB81" s="1410"/>
      <c r="AC81" s="1410"/>
    </row>
    <row r="82" spans="2:33" ht="14.9" customHeight="1" x14ac:dyDescent="0.35">
      <c r="B82" s="1323" t="s">
        <v>476</v>
      </c>
      <c r="C82" s="1324"/>
      <c r="D82" s="1345" t="s">
        <v>279</v>
      </c>
      <c r="E82" s="1346"/>
      <c r="F82" s="1346"/>
      <c r="G82" s="1346"/>
      <c r="H82" s="1346"/>
      <c r="I82" s="1346"/>
      <c r="J82" s="1346"/>
      <c r="K82" s="1346"/>
      <c r="L82" s="1346"/>
      <c r="M82" s="1346"/>
      <c r="N82" s="1346"/>
      <c r="O82" s="1346"/>
      <c r="P82" s="1346"/>
      <c r="Q82" s="1346"/>
      <c r="R82" s="1346"/>
      <c r="S82" s="1346"/>
      <c r="T82" s="1346"/>
      <c r="U82" s="1346"/>
      <c r="V82" s="1347"/>
      <c r="W82" s="1406" t="s">
        <v>280</v>
      </c>
      <c r="X82" s="1404"/>
      <c r="Y82" s="1404"/>
      <c r="Z82" s="1404"/>
      <c r="AA82" s="1404"/>
      <c r="AB82" s="1404"/>
      <c r="AC82" s="1404"/>
      <c r="AD82" s="1404"/>
      <c r="AE82" s="1404"/>
      <c r="AF82" s="1404"/>
      <c r="AG82" s="1404"/>
    </row>
    <row r="83" spans="2:33" x14ac:dyDescent="0.35">
      <c r="B83" s="1323"/>
      <c r="C83" s="1324"/>
      <c r="D83" s="296">
        <v>2018</v>
      </c>
      <c r="E83" s="1340">
        <v>2019</v>
      </c>
      <c r="F83" s="1341"/>
      <c r="G83" s="1341"/>
      <c r="H83" s="1342"/>
      <c r="I83" s="1340">
        <v>2020</v>
      </c>
      <c r="J83" s="1341"/>
      <c r="K83" s="1341"/>
      <c r="L83" s="1341"/>
      <c r="M83" s="1340">
        <v>2021</v>
      </c>
      <c r="N83" s="1341"/>
      <c r="O83" s="1341"/>
      <c r="P83" s="1341"/>
      <c r="Q83" s="1340">
        <v>2022</v>
      </c>
      <c r="R83" s="1352"/>
      <c r="S83" s="1352"/>
      <c r="T83" s="1342"/>
      <c r="U83" s="302"/>
      <c r="V83" s="442">
        <v>2023</v>
      </c>
      <c r="W83" s="638"/>
      <c r="X83" s="335"/>
      <c r="Y83" s="1327">
        <v>2024</v>
      </c>
      <c r="Z83" s="1333"/>
      <c r="AA83" s="1333"/>
      <c r="AB83" s="1332"/>
      <c r="AC83" s="1327">
        <v>2025</v>
      </c>
      <c r="AD83" s="1333"/>
      <c r="AE83" s="1333"/>
      <c r="AF83" s="1332"/>
      <c r="AG83" s="973">
        <v>2026</v>
      </c>
    </row>
    <row r="84" spans="2:33" x14ac:dyDescent="0.35">
      <c r="B84" s="1325"/>
      <c r="C84" s="1326"/>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11" t="s">
        <v>802</v>
      </c>
      <c r="C93" s="1412"/>
      <c r="D93" s="1325" t="s">
        <v>279</v>
      </c>
      <c r="E93" s="1367"/>
      <c r="F93" s="1367"/>
      <c r="G93" s="1367"/>
      <c r="H93" s="1367"/>
      <c r="I93" s="1367"/>
      <c r="J93" s="1367"/>
      <c r="K93" s="1367"/>
      <c r="L93" s="1367"/>
      <c r="M93" s="1367"/>
      <c r="N93" s="1367"/>
      <c r="O93" s="1367"/>
      <c r="P93" s="1367"/>
      <c r="Q93" s="1367"/>
      <c r="R93" s="1367"/>
      <c r="S93" s="1367"/>
      <c r="T93" s="1367"/>
      <c r="U93" s="1367"/>
      <c r="V93" s="1326"/>
      <c r="W93" s="1406" t="s">
        <v>280</v>
      </c>
      <c r="X93" s="1404"/>
      <c r="Y93" s="1404"/>
      <c r="Z93" s="1404"/>
      <c r="AA93" s="1404"/>
      <c r="AB93" s="1404"/>
      <c r="AC93" s="1404"/>
      <c r="AD93" s="1404"/>
      <c r="AE93" s="1404"/>
      <c r="AF93" s="1404"/>
      <c r="AG93" s="1404"/>
    </row>
    <row r="94" spans="2:33" x14ac:dyDescent="0.35">
      <c r="B94" s="1413"/>
      <c r="C94" s="1414"/>
      <c r="D94" s="296">
        <v>2018</v>
      </c>
      <c r="E94" s="1340">
        <v>2019</v>
      </c>
      <c r="F94" s="1341"/>
      <c r="G94" s="1341"/>
      <c r="H94" s="1342"/>
      <c r="I94" s="1340">
        <v>2020</v>
      </c>
      <c r="J94" s="1341"/>
      <c r="K94" s="1341"/>
      <c r="L94" s="1341"/>
      <c r="M94" s="1340">
        <v>2021</v>
      </c>
      <c r="N94" s="1341"/>
      <c r="O94" s="1341"/>
      <c r="P94" s="1341"/>
      <c r="Q94" s="1340">
        <v>2022</v>
      </c>
      <c r="R94" s="1352"/>
      <c r="S94" s="1352"/>
      <c r="T94" s="1342"/>
      <c r="U94" s="302"/>
      <c r="V94" s="442">
        <v>2023</v>
      </c>
      <c r="W94" s="638"/>
      <c r="X94" s="335"/>
      <c r="Y94" s="1327">
        <v>2024</v>
      </c>
      <c r="Z94" s="1333"/>
      <c r="AA94" s="1333"/>
      <c r="AB94" s="1332"/>
      <c r="AC94" s="1327">
        <v>2025</v>
      </c>
      <c r="AD94" s="1333"/>
      <c r="AE94" s="1333"/>
      <c r="AF94" s="1332"/>
      <c r="AG94" s="973">
        <v>2026</v>
      </c>
    </row>
    <row r="95" spans="2:33" x14ac:dyDescent="0.35">
      <c r="B95" s="1413"/>
      <c r="C95" s="1414"/>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6" t="s">
        <v>315</v>
      </c>
      <c r="I1" s="1316"/>
      <c r="J1" s="1316"/>
      <c r="K1" s="1316"/>
      <c r="L1" s="1316"/>
      <c r="M1" s="1316"/>
      <c r="N1" s="1316"/>
      <c r="O1" s="1316"/>
      <c r="P1" s="1316"/>
      <c r="Q1" s="1316"/>
      <c r="R1" s="1316"/>
      <c r="S1" s="1316"/>
    </row>
    <row r="2" spans="8:22" x14ac:dyDescent="0.35">
      <c r="H2" s="1358" t="s">
        <v>316</v>
      </c>
      <c r="I2" s="1358"/>
      <c r="J2" s="1358"/>
      <c r="K2" s="1358"/>
      <c r="L2" s="1358"/>
      <c r="M2" s="1358"/>
      <c r="N2" s="1358"/>
      <c r="O2" s="1358"/>
      <c r="P2" s="1358"/>
      <c r="Q2" s="1358"/>
      <c r="R2" s="1358"/>
      <c r="S2" s="1358"/>
    </row>
    <row r="3" spans="8:22" x14ac:dyDescent="0.35">
      <c r="H3" s="1358"/>
      <c r="I3" s="1358"/>
      <c r="J3" s="1358"/>
      <c r="K3" s="1358"/>
      <c r="L3" s="1358"/>
      <c r="M3" s="1358"/>
      <c r="N3" s="1358"/>
      <c r="O3" s="1358"/>
      <c r="P3" s="1358"/>
      <c r="Q3" s="1358"/>
      <c r="R3" s="1358"/>
      <c r="S3" s="1358"/>
    </row>
    <row r="4" spans="8:22" x14ac:dyDescent="0.35">
      <c r="H4" s="1358"/>
      <c r="I4" s="1358"/>
      <c r="J4" s="1358"/>
      <c r="K4" s="1358"/>
      <c r="L4" s="1358"/>
      <c r="M4" s="1358"/>
      <c r="N4" s="1358"/>
      <c r="O4" s="1358"/>
      <c r="P4" s="1358"/>
      <c r="Q4" s="1358"/>
      <c r="R4" s="1358"/>
      <c r="S4" s="1358"/>
    </row>
    <row r="5" spans="8:22" ht="54.75" customHeight="1" x14ac:dyDescent="0.35">
      <c r="H5" s="1358"/>
      <c r="I5" s="1358"/>
      <c r="J5" s="1358"/>
      <c r="K5" s="1358"/>
      <c r="L5" s="1358"/>
      <c r="M5" s="1358"/>
      <c r="N5" s="1358"/>
      <c r="O5" s="1358"/>
      <c r="P5" s="1358"/>
      <c r="Q5" s="1358"/>
      <c r="R5" s="1358"/>
      <c r="S5" s="1358"/>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40">
        <v>2020</v>
      </c>
      <c r="M9" s="1341"/>
      <c r="N9" s="1341"/>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11" t="s">
        <v>324</v>
      </c>
      <c r="I50" s="1412"/>
      <c r="J50" s="1345" t="s">
        <v>279</v>
      </c>
      <c r="K50" s="1346"/>
      <c r="L50" s="1346"/>
      <c r="M50" s="1365"/>
      <c r="N50" s="1365"/>
      <c r="O50" s="1365"/>
      <c r="P50" s="1322"/>
      <c r="Q50" s="529"/>
      <c r="R50" s="529"/>
      <c r="S50" s="529"/>
      <c r="T50" s="529"/>
      <c r="U50" s="529"/>
      <c r="V50" s="529"/>
      <c r="W50" s="529"/>
      <c r="X50" s="529"/>
      <c r="Y50" s="529"/>
    </row>
    <row r="51" spans="8:29" x14ac:dyDescent="0.35">
      <c r="H51" s="1413"/>
      <c r="I51" s="1414"/>
      <c r="J51" s="1340">
        <v>2020</v>
      </c>
      <c r="K51" s="1341"/>
      <c r="L51" s="1341"/>
      <c r="M51" s="1340">
        <v>2021</v>
      </c>
      <c r="N51" s="1341"/>
      <c r="O51" s="1341"/>
      <c r="P51" s="1342"/>
      <c r="Q51" s="1356"/>
      <c r="R51" s="1356"/>
      <c r="S51" s="1356"/>
      <c r="T51" s="1356"/>
      <c r="U51" s="1356"/>
      <c r="V51" s="1356"/>
      <c r="W51" s="1356"/>
      <c r="X51" s="1356"/>
    </row>
    <row r="52" spans="8:29" x14ac:dyDescent="0.35">
      <c r="H52" s="1440"/>
      <c r="I52" s="1441"/>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2" t="s">
        <v>152</v>
      </c>
      <c r="C1" s="1292"/>
      <c r="D1" s="1292"/>
      <c r="E1" s="1292"/>
      <c r="F1" s="1292"/>
      <c r="G1" s="1292"/>
      <c r="H1" s="1292"/>
      <c r="I1" s="1292"/>
      <c r="J1" s="1292"/>
      <c r="K1" s="1292"/>
      <c r="L1" s="1292"/>
      <c r="M1" s="1292"/>
      <c r="N1" s="1292"/>
      <c r="O1" s="1292"/>
      <c r="P1" s="1292"/>
      <c r="Q1" s="1292"/>
      <c r="R1" s="1292"/>
      <c r="S1" s="1292"/>
      <c r="T1" s="1292"/>
    </row>
    <row r="2" spans="1:22" x14ac:dyDescent="0.35">
      <c r="B2" s="1442" t="s">
        <v>854</v>
      </c>
      <c r="C2" s="1442"/>
      <c r="D2" s="1442"/>
      <c r="E2" s="1442"/>
      <c r="F2" s="1442"/>
      <c r="G2" s="1442"/>
      <c r="H2" s="1442"/>
      <c r="I2" s="1442"/>
      <c r="J2" s="1442"/>
      <c r="K2" s="1442"/>
      <c r="L2" s="1442"/>
      <c r="M2" s="1442"/>
      <c r="N2" s="1442"/>
      <c r="O2" s="1442"/>
      <c r="P2" s="1442"/>
      <c r="Q2" s="1442"/>
      <c r="R2" s="1442"/>
      <c r="S2" s="1442"/>
      <c r="T2" s="1442"/>
    </row>
    <row r="3" spans="1:22" x14ac:dyDescent="0.35">
      <c r="B3" s="1442"/>
      <c r="C3" s="1442"/>
      <c r="D3" s="1442"/>
      <c r="E3" s="1442"/>
      <c r="F3" s="1442"/>
      <c r="G3" s="1442"/>
      <c r="H3" s="1442"/>
      <c r="I3" s="1442"/>
      <c r="J3" s="1442"/>
      <c r="K3" s="1442"/>
      <c r="L3" s="1442"/>
      <c r="M3" s="1442"/>
      <c r="N3" s="1442"/>
      <c r="O3" s="1442"/>
      <c r="P3" s="1442"/>
      <c r="Q3" s="1442"/>
      <c r="R3" s="1442"/>
      <c r="S3" s="1442"/>
      <c r="T3" s="1442"/>
    </row>
    <row r="4" spans="1:22" x14ac:dyDescent="0.35">
      <c r="B4" s="1442"/>
      <c r="C4" s="1442"/>
      <c r="D4" s="1442"/>
      <c r="E4" s="1442"/>
      <c r="F4" s="1442"/>
      <c r="G4" s="1442"/>
      <c r="H4" s="1442"/>
      <c r="I4" s="1442"/>
      <c r="J4" s="1442"/>
      <c r="K4" s="1442"/>
      <c r="L4" s="1442"/>
      <c r="M4" s="1442"/>
      <c r="N4" s="1442"/>
      <c r="O4" s="1442"/>
      <c r="P4" s="1442"/>
      <c r="Q4" s="1442"/>
      <c r="R4" s="1442"/>
      <c r="S4" s="1442"/>
      <c r="T4" s="1442"/>
    </row>
    <row r="5" spans="1:22" x14ac:dyDescent="0.35">
      <c r="B5" s="1442"/>
      <c r="C5" s="1442"/>
      <c r="D5" s="1442"/>
      <c r="E5" s="1442"/>
      <c r="F5" s="1442"/>
      <c r="G5" s="1442"/>
      <c r="H5" s="1442"/>
      <c r="I5" s="1442"/>
      <c r="J5" s="1442"/>
      <c r="K5" s="1442"/>
      <c r="L5" s="1442"/>
      <c r="M5" s="1442"/>
      <c r="N5" s="1442"/>
      <c r="O5" s="1442"/>
      <c r="P5" s="1442"/>
      <c r="Q5" s="1442"/>
      <c r="R5" s="1442"/>
      <c r="S5" s="1442"/>
      <c r="T5" s="1442"/>
    </row>
    <row r="6" spans="1:22" x14ac:dyDescent="0.35">
      <c r="B6" s="1442"/>
      <c r="C6" s="1442"/>
      <c r="D6" s="1442"/>
      <c r="E6" s="1442"/>
      <c r="F6" s="1442"/>
      <c r="G6" s="1442"/>
      <c r="H6" s="1442"/>
      <c r="I6" s="1442"/>
      <c r="J6" s="1442"/>
      <c r="K6" s="1442"/>
      <c r="L6" s="1442"/>
      <c r="M6" s="1442"/>
      <c r="N6" s="1442"/>
      <c r="O6" s="1442"/>
      <c r="P6" s="1442"/>
      <c r="Q6" s="1442"/>
      <c r="R6" s="1442"/>
      <c r="S6" s="1442"/>
      <c r="T6" s="1442"/>
    </row>
    <row r="7" spans="1:22" x14ac:dyDescent="0.35">
      <c r="J7" s="74"/>
      <c r="K7" s="74"/>
      <c r="M7" s="74"/>
    </row>
    <row r="9" spans="1:22" ht="14.9" customHeight="1" x14ac:dyDescent="0.35">
      <c r="A9" s="214"/>
      <c r="B9" s="1443" t="s">
        <v>303</v>
      </c>
      <c r="C9" s="1444"/>
      <c r="D9" s="1014">
        <v>2018</v>
      </c>
      <c r="E9" s="1449">
        <v>2019</v>
      </c>
      <c r="F9" s="1450"/>
      <c r="G9" s="1450"/>
      <c r="H9" s="1451"/>
      <c r="I9" s="1447">
        <v>2020</v>
      </c>
      <c r="J9" s="1448"/>
      <c r="K9" s="1448"/>
      <c r="L9" s="1448"/>
      <c r="M9" s="1452">
        <v>2021</v>
      </c>
      <c r="N9" s="1453"/>
      <c r="O9" s="1453"/>
      <c r="P9" s="1454"/>
      <c r="Q9" s="1447">
        <v>2022</v>
      </c>
      <c r="R9" s="1455"/>
      <c r="S9" s="1455"/>
      <c r="T9" s="1456"/>
    </row>
    <row r="10" spans="1:22" x14ac:dyDescent="0.35">
      <c r="B10" s="1445"/>
      <c r="C10" s="1446"/>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6" t="s">
        <v>56</v>
      </c>
      <c r="C1" s="1316"/>
      <c r="D1" s="1316"/>
      <c r="E1" s="1316"/>
      <c r="F1" s="1316"/>
      <c r="G1" s="1316"/>
      <c r="H1" s="1316"/>
      <c r="I1" s="1316"/>
      <c r="J1" s="1316"/>
      <c r="K1" s="1316"/>
      <c r="L1" s="1316"/>
      <c r="M1" s="1316"/>
      <c r="N1" s="1316"/>
      <c r="O1" s="1316"/>
      <c r="P1" s="1316"/>
      <c r="Q1" s="1316"/>
      <c r="R1" s="1316"/>
      <c r="S1" s="1316"/>
      <c r="T1" s="1316"/>
      <c r="U1" s="1316"/>
      <c r="V1" s="1316"/>
      <c r="W1" s="1316"/>
      <c r="X1" s="1316"/>
      <c r="Y1" s="1316"/>
      <c r="Z1" s="1316"/>
      <c r="AA1" s="1316"/>
      <c r="AB1" s="1316"/>
      <c r="AC1" s="1316"/>
    </row>
    <row r="2" spans="1:29" ht="14.9" customHeight="1" x14ac:dyDescent="0.35">
      <c r="B2" s="1317" t="s">
        <v>457</v>
      </c>
      <c r="C2" s="1317"/>
      <c r="D2" s="1317"/>
      <c r="E2" s="1317"/>
      <c r="F2" s="1317"/>
      <c r="G2" s="1317"/>
      <c r="H2" s="1317"/>
      <c r="I2" s="1317"/>
      <c r="J2" s="1317"/>
      <c r="K2" s="1317"/>
      <c r="L2" s="1317"/>
      <c r="M2" s="1317"/>
      <c r="N2" s="1317"/>
      <c r="O2" s="1317"/>
      <c r="P2" s="1317"/>
      <c r="Q2" s="1317"/>
      <c r="R2" s="1317"/>
      <c r="S2" s="1317"/>
      <c r="T2" s="1317"/>
      <c r="U2" s="1317"/>
      <c r="V2" s="1317"/>
      <c r="W2" s="1317"/>
      <c r="X2" s="1317"/>
      <c r="Y2" s="1317"/>
      <c r="Z2" s="1317"/>
      <c r="AA2" s="1317"/>
      <c r="AB2" s="1317"/>
      <c r="AC2" s="1317"/>
    </row>
    <row r="3" spans="1:29" x14ac:dyDescent="0.35">
      <c r="B3" s="1317"/>
      <c r="C3" s="1317"/>
      <c r="D3" s="1317"/>
      <c r="E3" s="1317"/>
      <c r="F3" s="1317"/>
      <c r="G3" s="1317"/>
      <c r="H3" s="1317"/>
      <c r="I3" s="1317"/>
      <c r="J3" s="1317"/>
      <c r="K3" s="1317"/>
      <c r="L3" s="1317"/>
      <c r="M3" s="1317"/>
      <c r="N3" s="1317"/>
      <c r="O3" s="1317"/>
      <c r="P3" s="1317"/>
      <c r="Q3" s="1317"/>
      <c r="R3" s="1317"/>
      <c r="S3" s="1317"/>
      <c r="T3" s="1317"/>
      <c r="U3" s="1317"/>
      <c r="V3" s="1317"/>
      <c r="W3" s="1317"/>
      <c r="X3" s="1317"/>
      <c r="Y3" s="1317"/>
      <c r="Z3" s="1317"/>
      <c r="AA3" s="1317"/>
      <c r="AB3" s="1317"/>
      <c r="AC3" s="1317"/>
    </row>
    <row r="4" spans="1:29" x14ac:dyDescent="0.35">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1" t="s">
        <v>402</v>
      </c>
      <c r="C6" s="1322"/>
      <c r="D6" s="1334" t="s">
        <v>279</v>
      </c>
      <c r="E6" s="1335"/>
      <c r="F6" s="1335"/>
      <c r="G6" s="1335"/>
      <c r="H6" s="1335"/>
      <c r="I6" s="1335"/>
      <c r="J6" s="1335"/>
      <c r="K6" s="1335"/>
      <c r="L6" s="1335"/>
      <c r="M6" s="1335"/>
      <c r="N6" s="1335"/>
      <c r="O6" s="1335"/>
      <c r="P6" s="1335"/>
      <c r="Q6" s="1362"/>
      <c r="R6" s="1362"/>
      <c r="S6" s="1362"/>
      <c r="T6" s="1322"/>
      <c r="U6" s="1338" t="s">
        <v>280</v>
      </c>
      <c r="V6" s="1338"/>
      <c r="W6" s="1338"/>
      <c r="X6" s="1338"/>
      <c r="Y6" s="1338"/>
      <c r="Z6" s="1338"/>
      <c r="AA6" s="1338"/>
      <c r="AB6" s="1338"/>
      <c r="AC6" s="1339"/>
    </row>
    <row r="7" spans="1:29" x14ac:dyDescent="0.35">
      <c r="B7" s="1323"/>
      <c r="C7" s="1324"/>
      <c r="D7" s="296">
        <v>2018</v>
      </c>
      <c r="E7" s="1340">
        <v>2019</v>
      </c>
      <c r="F7" s="1341"/>
      <c r="G7" s="1341"/>
      <c r="H7" s="1342"/>
      <c r="I7" s="1340">
        <v>2020</v>
      </c>
      <c r="J7" s="1341"/>
      <c r="K7" s="1341"/>
      <c r="L7" s="1341"/>
      <c r="M7" s="1340">
        <v>2021</v>
      </c>
      <c r="N7" s="1341"/>
      <c r="O7" s="1341"/>
      <c r="P7" s="1341"/>
      <c r="Q7" s="1340">
        <v>2022</v>
      </c>
      <c r="R7" s="1352"/>
      <c r="S7" s="1352"/>
      <c r="T7" s="1342"/>
      <c r="U7" s="1328">
        <v>2023</v>
      </c>
      <c r="V7" s="1333"/>
      <c r="W7" s="1333"/>
      <c r="X7" s="1333"/>
      <c r="Y7" s="1327">
        <v>2024</v>
      </c>
      <c r="Z7" s="1333"/>
      <c r="AA7" s="1333"/>
      <c r="AB7" s="1332"/>
      <c r="AC7" s="304">
        <v>2025</v>
      </c>
    </row>
    <row r="8" spans="1:29" x14ac:dyDescent="0.35">
      <c r="B8" s="1325"/>
      <c r="C8" s="1326"/>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7" t="s">
        <v>460</v>
      </c>
      <c r="C15" s="1447">
        <v>2021</v>
      </c>
      <c r="D15" s="1448"/>
      <c r="E15" s="1448"/>
      <c r="F15" s="1448"/>
      <c r="G15" s="67"/>
      <c r="K15" s="1417"/>
      <c r="L15" s="1417"/>
      <c r="M15" s="56"/>
      <c r="N15" s="56"/>
    </row>
    <row r="16" spans="1:29" x14ac:dyDescent="0.35">
      <c r="B16" s="1458"/>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60" t="s">
        <v>521</v>
      </c>
      <c r="B7" s="1461"/>
      <c r="C7" s="1461"/>
      <c r="D7" s="1461"/>
      <c r="E7" s="1461"/>
      <c r="F7" s="1461"/>
      <c r="G7" s="1461"/>
      <c r="H7" s="1461"/>
      <c r="I7" s="1461"/>
      <c r="J7" s="1461"/>
      <c r="K7" s="1461"/>
      <c r="L7" s="1461"/>
      <c r="M7" s="1461"/>
      <c r="N7" s="1461"/>
      <c r="O7" s="1461"/>
      <c r="P7" s="1461"/>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2" t="s">
        <v>311</v>
      </c>
      <c r="P10" s="1462"/>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5" t="s">
        <v>548</v>
      </c>
      <c r="B38" s="1465"/>
      <c r="C38" s="1465"/>
      <c r="D38" s="1465"/>
      <c r="E38" s="1465"/>
      <c r="F38" s="1465"/>
      <c r="G38" s="1465"/>
      <c r="H38" s="1465"/>
      <c r="I38" s="1465"/>
      <c r="J38" s="1465"/>
      <c r="K38" s="1465"/>
      <c r="L38" s="1465"/>
      <c r="M38" s="1465"/>
      <c r="N38" s="1465"/>
      <c r="O38" s="1465"/>
      <c r="P38" s="1465"/>
    </row>
    <row r="39" spans="1:16" x14ac:dyDescent="0.35">
      <c r="A39" s="1465"/>
      <c r="B39" s="1465"/>
      <c r="C39" s="1465"/>
      <c r="D39" s="1465"/>
      <c r="E39" s="1465"/>
      <c r="F39" s="1465"/>
      <c r="G39" s="1465"/>
      <c r="H39" s="1465"/>
      <c r="I39" s="1465"/>
      <c r="J39" s="1465"/>
      <c r="K39" s="1465"/>
      <c r="L39" s="1465"/>
      <c r="M39" s="1465"/>
      <c r="N39" s="1465"/>
      <c r="O39" s="1465"/>
      <c r="P39" s="1465"/>
    </row>
    <row r="40" spans="1:16" x14ac:dyDescent="0.35">
      <c r="A40" s="1465"/>
      <c r="B40" s="1465"/>
      <c r="C40" s="1465"/>
      <c r="D40" s="1465"/>
      <c r="E40" s="1465"/>
      <c r="F40" s="1465"/>
      <c r="G40" s="1465"/>
      <c r="H40" s="1465"/>
      <c r="I40" s="1465"/>
      <c r="J40" s="1465"/>
      <c r="K40" s="1465"/>
      <c r="L40" s="1465"/>
      <c r="M40" s="1465"/>
      <c r="N40" s="1465"/>
      <c r="O40" s="1465"/>
      <c r="P40" s="1465"/>
    </row>
    <row r="41" spans="1:16" x14ac:dyDescent="0.35">
      <c r="A41" s="1465"/>
      <c r="B41" s="1465"/>
      <c r="C41" s="1465"/>
      <c r="D41" s="1465"/>
      <c r="E41" s="1465"/>
      <c r="F41" s="1465"/>
      <c r="G41" s="1465"/>
      <c r="H41" s="1465"/>
      <c r="I41" s="1465"/>
      <c r="J41" s="1465"/>
      <c r="K41" s="1465"/>
      <c r="L41" s="1465"/>
      <c r="M41" s="1465"/>
      <c r="N41" s="1465"/>
      <c r="O41" s="1465"/>
      <c r="P41" s="1465"/>
    </row>
    <row r="42" spans="1:16" x14ac:dyDescent="0.35">
      <c r="A42" s="1465"/>
      <c r="B42" s="1465"/>
      <c r="C42" s="1465"/>
      <c r="D42" s="1465"/>
      <c r="E42" s="1465"/>
      <c r="F42" s="1465"/>
      <c r="G42" s="1465"/>
      <c r="H42" s="1465"/>
      <c r="I42" s="1465"/>
      <c r="J42" s="1465"/>
      <c r="K42" s="1465"/>
      <c r="L42" s="1465"/>
      <c r="M42" s="1465"/>
      <c r="N42" s="1465"/>
      <c r="O42" s="1465"/>
      <c r="P42" s="1465"/>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8" t="s">
        <v>549</v>
      </c>
      <c r="B44" s="1358"/>
      <c r="C44" s="1358"/>
      <c r="D44" s="1358"/>
      <c r="E44" s="1358"/>
      <c r="F44" s="1358"/>
      <c r="G44" s="1358"/>
      <c r="H44" s="1358"/>
      <c r="I44" s="1358"/>
      <c r="J44" s="1358"/>
      <c r="K44" s="1358"/>
      <c r="L44" s="1358"/>
      <c r="M44" s="1358"/>
      <c r="N44" s="1358"/>
      <c r="O44" s="1358"/>
      <c r="P44" s="1358"/>
    </row>
    <row r="45" spans="1:16" x14ac:dyDescent="0.35">
      <c r="A45" s="1358"/>
      <c r="B45" s="1358"/>
      <c r="C45" s="1358"/>
      <c r="D45" s="1358"/>
      <c r="E45" s="1358"/>
      <c r="F45" s="1358"/>
      <c r="G45" s="1358"/>
      <c r="H45" s="1358"/>
      <c r="I45" s="1358"/>
      <c r="J45" s="1358"/>
      <c r="K45" s="1358"/>
      <c r="L45" s="1358"/>
      <c r="M45" s="1358"/>
      <c r="N45" s="1358"/>
      <c r="O45" s="1358"/>
      <c r="P45" s="1358"/>
    </row>
    <row r="46" spans="1:16" x14ac:dyDescent="0.35">
      <c r="A46" s="1358"/>
      <c r="B46" s="1358"/>
      <c r="C46" s="1358"/>
      <c r="D46" s="1358"/>
      <c r="E46" s="1358"/>
      <c r="F46" s="1358"/>
      <c r="G46" s="1358"/>
      <c r="H46" s="1358"/>
      <c r="I46" s="1358"/>
      <c r="J46" s="1358"/>
      <c r="K46" s="1358"/>
      <c r="L46" s="1358"/>
      <c r="M46" s="1358"/>
      <c r="N46" s="1358"/>
      <c r="O46" s="1358"/>
      <c r="P46" s="1358"/>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3" t="s">
        <v>550</v>
      </c>
      <c r="B48" s="1464"/>
      <c r="C48" s="1464"/>
      <c r="D48" s="1464"/>
      <c r="E48" s="1464"/>
      <c r="F48" s="1464"/>
      <c r="G48" s="1464"/>
      <c r="H48" s="1464"/>
      <c r="I48" s="1464"/>
      <c r="J48" s="1464"/>
      <c r="K48" s="1464"/>
      <c r="L48" s="1464"/>
      <c r="M48" s="1464"/>
      <c r="N48" s="1464"/>
      <c r="O48" s="1464"/>
      <c r="P48" s="1464"/>
    </row>
    <row r="49" spans="1:16" x14ac:dyDescent="0.35">
      <c r="A49" s="1464"/>
      <c r="B49" s="1464"/>
      <c r="C49" s="1464"/>
      <c r="D49" s="1464"/>
      <c r="E49" s="1464"/>
      <c r="F49" s="1464"/>
      <c r="G49" s="1464"/>
      <c r="H49" s="1464"/>
      <c r="I49" s="1464"/>
      <c r="J49" s="1464"/>
      <c r="K49" s="1464"/>
      <c r="L49" s="1464"/>
      <c r="M49" s="1464"/>
      <c r="N49" s="1464"/>
      <c r="O49" s="1464"/>
      <c r="P49" s="1464"/>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9" t="s">
        <v>551</v>
      </c>
      <c r="B51" s="1459"/>
      <c r="C51" s="1459"/>
      <c r="D51" s="1459"/>
      <c r="E51" s="1459"/>
      <c r="F51" s="1459"/>
      <c r="G51" s="1459"/>
      <c r="H51" s="1459"/>
      <c r="I51" s="1459"/>
      <c r="J51" s="1459"/>
      <c r="K51" s="1459"/>
      <c r="L51" s="1459"/>
      <c r="M51" s="1459"/>
      <c r="N51" s="1459"/>
      <c r="O51" s="1459"/>
      <c r="P51" s="1459"/>
    </row>
    <row r="52" spans="1:16" x14ac:dyDescent="0.35">
      <c r="A52" s="1459"/>
      <c r="B52" s="1459"/>
      <c r="C52" s="1459"/>
      <c r="D52" s="1459"/>
      <c r="E52" s="1459"/>
      <c r="F52" s="1459"/>
      <c r="G52" s="1459"/>
      <c r="H52" s="1459"/>
      <c r="I52" s="1459"/>
      <c r="J52" s="1459"/>
      <c r="K52" s="1459"/>
      <c r="L52" s="1459"/>
      <c r="M52" s="1459"/>
      <c r="N52" s="1459"/>
      <c r="O52" s="1459"/>
      <c r="P52" s="1459"/>
    </row>
    <row r="53" spans="1:16" x14ac:dyDescent="0.35">
      <c r="A53" s="1459"/>
      <c r="B53" s="1459"/>
      <c r="C53" s="1459"/>
      <c r="D53" s="1459"/>
      <c r="E53" s="1459"/>
      <c r="F53" s="1459"/>
      <c r="G53" s="1459"/>
      <c r="H53" s="1459"/>
      <c r="I53" s="1459"/>
      <c r="J53" s="1459"/>
      <c r="K53" s="1459"/>
      <c r="L53" s="1459"/>
      <c r="M53" s="1459"/>
      <c r="N53" s="1459"/>
      <c r="O53" s="1459"/>
      <c r="P53" s="1459"/>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bestFit="1"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6" t="s">
        <v>1381</v>
      </c>
      <c r="D2" s="1466"/>
      <c r="E2" s="1466"/>
      <c r="F2" s="1466"/>
      <c r="G2" s="1466"/>
      <c r="H2" s="1466"/>
      <c r="I2" s="1466"/>
      <c r="J2" s="1466"/>
      <c r="K2" s="1466"/>
      <c r="L2" s="1466"/>
      <c r="M2" s="1466"/>
      <c r="N2" s="1466"/>
      <c r="O2" s="1466"/>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7" t="s">
        <v>1391</v>
      </c>
      <c r="D42" s="1467"/>
      <c r="E42" s="1467"/>
      <c r="F42" s="1467"/>
      <c r="G42" s="1467"/>
      <c r="H42" s="1467"/>
      <c r="I42" s="1467"/>
      <c r="J42" s="1467"/>
      <c r="K42" s="1467"/>
      <c r="L42" s="1467"/>
      <c r="M42" s="1467"/>
      <c r="N42" s="1467"/>
      <c r="O42" s="1467"/>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8" t="s">
        <v>1421</v>
      </c>
      <c r="D68" s="1469"/>
      <c r="E68" s="1469"/>
      <c r="F68" s="1469"/>
      <c r="G68" s="1469"/>
      <c r="H68" s="1469"/>
      <c r="I68" s="1469"/>
      <c r="J68" s="1469"/>
      <c r="K68" s="1469"/>
      <c r="L68" s="1469"/>
      <c r="M68" s="1469"/>
      <c r="N68" s="1469"/>
      <c r="O68" s="1470"/>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8" t="s">
        <v>1422</v>
      </c>
      <c r="D75" s="1469"/>
      <c r="E75" s="1469"/>
      <c r="F75" s="1469"/>
      <c r="G75" s="1469"/>
      <c r="H75" s="1469"/>
      <c r="I75" s="1469"/>
      <c r="J75" s="1469"/>
      <c r="K75" s="1469"/>
      <c r="L75" s="1469"/>
      <c r="M75" s="1469"/>
      <c r="N75" s="1469"/>
      <c r="O75" s="1470"/>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8" t="s">
        <v>1391</v>
      </c>
      <c r="D82" s="1469"/>
      <c r="E82" s="1469"/>
      <c r="F82" s="1469"/>
      <c r="G82" s="1469"/>
      <c r="H82" s="1469"/>
      <c r="I82" s="1469"/>
      <c r="J82" s="1469"/>
      <c r="K82" s="1469"/>
      <c r="L82" s="1469"/>
      <c r="M82" s="1469"/>
      <c r="N82" s="1469"/>
      <c r="O82" s="1470"/>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71" t="s">
        <v>558</v>
      </c>
      <c r="F3" s="1471"/>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2"/>
      <c r="J1" s="1472"/>
      <c r="K1" s="1472"/>
    </row>
    <row r="2" spans="1:62" ht="13.4" customHeight="1" x14ac:dyDescent="0.35">
      <c r="A2" s="1181"/>
      <c r="O2" s="1207" t="s">
        <v>793</v>
      </c>
      <c r="P2" s="1478" t="s">
        <v>622</v>
      </c>
      <c r="Q2" s="1478"/>
      <c r="R2" s="1478"/>
      <c r="S2" s="1478"/>
      <c r="T2" s="1210"/>
      <c r="U2" s="1210"/>
      <c r="V2" s="1210"/>
      <c r="W2" s="1210"/>
      <c r="X2" s="1210"/>
      <c r="Y2" s="1473" t="s">
        <v>623</v>
      </c>
      <c r="Z2" s="1474"/>
      <c r="AA2" s="1474"/>
      <c r="AB2" s="1474"/>
      <c r="AC2" s="1474"/>
      <c r="AD2" s="1474"/>
      <c r="AE2" s="1210"/>
      <c r="AF2" s="1210"/>
      <c r="AG2" s="1475" t="s">
        <v>624</v>
      </c>
      <c r="AH2" s="1474"/>
      <c r="AI2" s="1474"/>
      <c r="AJ2" s="1477" t="s">
        <v>625</v>
      </c>
      <c r="AK2" s="1477"/>
      <c r="AL2" s="1477"/>
      <c r="AM2" s="1477"/>
      <c r="AN2" s="1477"/>
      <c r="AO2" s="1477"/>
      <c r="AP2" s="1477"/>
      <c r="AQ2" s="1477"/>
      <c r="AR2" s="1477"/>
      <c r="AS2" s="1477"/>
      <c r="AT2" s="1211"/>
      <c r="AU2" s="1476" t="s">
        <v>384</v>
      </c>
      <c r="AV2" s="1476"/>
      <c r="AW2" s="1476"/>
      <c r="AX2" s="1476"/>
      <c r="AY2" s="1476"/>
      <c r="AZ2" s="1476"/>
      <c r="BA2" s="1476"/>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Sheet2</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Taxes - old</vt:lpstr>
      <vt:lpstr>Sheet1</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2025-08-01T14:33:26Z</dcterms:modified>
  <cp:category/>
  <cp:contentStatus/>
</cp:coreProperties>
</file>