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trlProps/ctrlProp132.xml" ContentType="application/vnd.ms-excel.controlpropertie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trlProps/ctrlProp136.xml" ContentType="application/vnd.ms-excel.controlproperties+xml"/>
  <Override PartName="/xl/drawings/drawing5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harts/chart25.xml" ContentType="application/vnd.openxmlformats-officedocument.drawingml.chart+xml"/>
  <Override PartName="/xl/drawings/drawing6.xml" ContentType="application/vnd.openxmlformats-officedocument.drawing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7.xml" ContentType="application/vnd.openxmlformats-officedocument.drawing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drawings/drawing8.xml" ContentType="application/vnd.openxmlformats-officedocument.drawing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9.xml" ContentType="application/vnd.openxmlformats-officedocument.drawing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INCOMING DMG %" sheetId="8" r:id="rId7"/>
    <sheet name="weapon proto" sheetId="1" r:id="rId8"/>
    <sheet name="proto1" sheetId="3" r:id="rId9"/>
    <sheet name="proto2" sheetId="4" r:id="rId10"/>
    <sheet name="proto3" sheetId="5" r:id="rId11"/>
    <sheet name="(OLD - IGNORE) ITEM STATS" sheetId="2" state="hidden" r:id="rId12"/>
    <sheet name="proto4" sheetId="9" r:id="rId13"/>
  </sheets>
  <calcPr calcId="145621"/>
</workbook>
</file>

<file path=xl/calcChain.xml><?xml version="1.0" encoding="utf-8"?>
<calcChain xmlns="http://schemas.openxmlformats.org/spreadsheetml/2006/main">
  <c r="S41" i="12" l="1"/>
  <c r="S42" i="12"/>
  <c r="S43" i="12"/>
  <c r="S44" i="12"/>
  <c r="S40" i="12"/>
  <c r="L221" i="6"/>
  <c r="L224" i="6" s="1"/>
  <c r="Q3" i="12"/>
  <c r="Q4" i="12"/>
  <c r="P4" i="12"/>
  <c r="P3" i="12"/>
  <c r="O4" i="12"/>
  <c r="O3" i="12"/>
  <c r="M3" i="12"/>
  <c r="B16" i="11"/>
  <c r="Q31" i="12"/>
  <c r="Q32" i="12"/>
  <c r="Q33" i="12"/>
  <c r="Q34" i="12"/>
  <c r="Q30" i="12"/>
  <c r="O21" i="12"/>
  <c r="O22" i="12"/>
  <c r="O23" i="12"/>
  <c r="O24" i="12"/>
  <c r="O20" i="12"/>
  <c r="N16" i="12"/>
  <c r="N17" i="12"/>
  <c r="N18" i="12"/>
  <c r="N19" i="12"/>
  <c r="N15" i="12"/>
  <c r="L213" i="6"/>
  <c r="B221" i="6"/>
  <c r="B224" i="6" s="1"/>
  <c r="R35" i="12" s="1"/>
  <c r="L206" i="6"/>
  <c r="L209" i="6" s="1"/>
  <c r="B206" i="6"/>
  <c r="B212" i="6" s="1"/>
  <c r="P28" i="12" s="1"/>
  <c r="B170" i="6"/>
  <c r="L191" i="6"/>
  <c r="L198" i="6" s="1"/>
  <c r="B191" i="6"/>
  <c r="B195" i="6" s="1"/>
  <c r="D183" i="6"/>
  <c r="B167" i="6"/>
  <c r="C167" i="6"/>
  <c r="L226" i="6" l="1"/>
  <c r="L227" i="6"/>
  <c r="L225" i="6"/>
  <c r="L228" i="6"/>
  <c r="B226" i="6"/>
  <c r="R37" i="12" s="1"/>
  <c r="B225" i="6"/>
  <c r="R36" i="12" s="1"/>
  <c r="B227" i="6"/>
  <c r="R38" i="12" s="1"/>
  <c r="B228" i="6"/>
  <c r="R39" i="12" s="1"/>
  <c r="B210" i="6"/>
  <c r="P26" i="12" s="1"/>
  <c r="L210" i="6"/>
  <c r="L212" i="6"/>
  <c r="L211" i="6"/>
  <c r="B211" i="6"/>
  <c r="P27" i="12" s="1"/>
  <c r="B209" i="6"/>
  <c r="P25" i="12" s="1"/>
  <c r="B213" i="6"/>
  <c r="P29" i="12" s="1"/>
  <c r="L194" i="6"/>
  <c r="B198" i="6"/>
  <c r="L195" i="6"/>
  <c r="L196" i="6"/>
  <c r="L197" i="6"/>
  <c r="B197" i="6"/>
  <c r="B196" i="6"/>
  <c r="B194" i="6"/>
  <c r="J110" i="2" l="1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D19" i="13" a="1"/>
  <c r="D19" i="13" s="1"/>
  <c r="C40" i="7"/>
  <c r="B40" i="7"/>
  <c r="B39" i="7"/>
  <c r="B38" i="7"/>
  <c r="C37" i="7"/>
  <c r="B37" i="7"/>
  <c r="B36" i="7"/>
  <c r="B35" i="7"/>
  <c r="C34" i="7"/>
  <c r="B34" i="7"/>
  <c r="B33" i="7"/>
  <c r="B32" i="7"/>
  <c r="C31" i="7"/>
  <c r="B31" i="7"/>
  <c r="B30" i="7"/>
  <c r="B29" i="7"/>
  <c r="C28" i="7"/>
  <c r="B28" i="7"/>
  <c r="B27" i="7"/>
  <c r="B26" i="7"/>
  <c r="C25" i="7"/>
  <c r="B25" i="7"/>
  <c r="B24" i="7"/>
  <c r="B23" i="7"/>
  <c r="C22" i="7"/>
  <c r="B22" i="7"/>
  <c r="B21" i="7"/>
  <c r="B20" i="7"/>
  <c r="C19" i="7"/>
  <c r="B19" i="7"/>
  <c r="B18" i="7"/>
  <c r="B17" i="7"/>
  <c r="C16" i="7"/>
  <c r="B16" i="7"/>
  <c r="B15" i="7"/>
  <c r="B14" i="7"/>
  <c r="C13" i="7"/>
  <c r="B13" i="7"/>
  <c r="B12" i="7"/>
  <c r="B11" i="7"/>
  <c r="C10" i="7"/>
  <c r="B10" i="7"/>
  <c r="B9" i="7"/>
  <c r="B8" i="7"/>
  <c r="B5" i="7"/>
  <c r="E106" i="10"/>
  <c r="E93" i="10"/>
  <c r="E80" i="10"/>
  <c r="D57" i="10"/>
  <c r="C57" i="10"/>
  <c r="B56" i="10"/>
  <c r="D31" i="10"/>
  <c r="D44" i="10" s="1"/>
  <c r="G25" i="10"/>
  <c r="B24" i="10"/>
  <c r="D23" i="10"/>
  <c r="B23" i="10"/>
  <c r="G22" i="10"/>
  <c r="D21" i="10"/>
  <c r="G20" i="10"/>
  <c r="B20" i="10"/>
  <c r="G17" i="10"/>
  <c r="G13" i="10"/>
  <c r="F12" i="10"/>
  <c r="F77" i="10" s="1"/>
  <c r="F103" i="10" s="1"/>
  <c r="J23" i="11" s="1"/>
  <c r="G11" i="10"/>
  <c r="G76" i="10" s="1"/>
  <c r="B11" i="10"/>
  <c r="F9" i="10"/>
  <c r="B9" i="10"/>
  <c r="B74" i="10" s="1"/>
  <c r="B7" i="10"/>
  <c r="F6" i="10"/>
  <c r="F71" i="10" s="1"/>
  <c r="F97" i="10" s="1"/>
  <c r="H179" i="6"/>
  <c r="I72" i="12" s="1"/>
  <c r="G179" i="6"/>
  <c r="H72" i="12" s="1"/>
  <c r="F179" i="6"/>
  <c r="D179" i="6"/>
  <c r="E72" i="12" s="1"/>
  <c r="C179" i="6"/>
  <c r="D72" i="12" s="1"/>
  <c r="H178" i="6"/>
  <c r="I71" i="12" s="1"/>
  <c r="G178" i="6"/>
  <c r="F178" i="6"/>
  <c r="E178" i="6"/>
  <c r="H25" i="10" s="1"/>
  <c r="D178" i="6"/>
  <c r="E71" i="12" s="1"/>
  <c r="C178" i="6"/>
  <c r="H177" i="6"/>
  <c r="G177" i="6"/>
  <c r="H70" i="12" s="1"/>
  <c r="F177" i="6"/>
  <c r="G70" i="12" s="1"/>
  <c r="D177" i="6"/>
  <c r="C177" i="6"/>
  <c r="H176" i="6"/>
  <c r="I69" i="12" s="1"/>
  <c r="G176" i="6"/>
  <c r="H69" i="12" s="1"/>
  <c r="F176" i="6"/>
  <c r="D176" i="6"/>
  <c r="C176" i="6"/>
  <c r="D69" i="12" s="1"/>
  <c r="H175" i="6"/>
  <c r="I68" i="12" s="1"/>
  <c r="J15" i="13" s="1" a="1"/>
  <c r="J15" i="13" s="1"/>
  <c r="G175" i="6"/>
  <c r="F175" i="6"/>
  <c r="D175" i="6"/>
  <c r="E68" i="12" s="1"/>
  <c r="F15" i="13" s="1" a="1"/>
  <c r="F15" i="13" s="1"/>
  <c r="C175" i="6"/>
  <c r="D68" i="12" s="1"/>
  <c r="E15" i="13" s="1" a="1"/>
  <c r="E15" i="13" s="1"/>
  <c r="H174" i="6"/>
  <c r="G174" i="6"/>
  <c r="F174" i="6"/>
  <c r="G67" i="12" s="1"/>
  <c r="E174" i="6"/>
  <c r="H21" i="10" s="1"/>
  <c r="D174" i="6"/>
  <c r="C174" i="6"/>
  <c r="H173" i="6"/>
  <c r="G173" i="6"/>
  <c r="H66" i="12" s="1"/>
  <c r="F173" i="6"/>
  <c r="D173" i="6"/>
  <c r="C173" i="6"/>
  <c r="H172" i="6"/>
  <c r="I65" i="12" s="1"/>
  <c r="G172" i="6"/>
  <c r="F172" i="6"/>
  <c r="D172" i="6"/>
  <c r="C172" i="6"/>
  <c r="D65" i="12" s="1"/>
  <c r="H171" i="6"/>
  <c r="G171" i="6"/>
  <c r="F171" i="6"/>
  <c r="D171" i="6"/>
  <c r="E64" i="12" s="1"/>
  <c r="C171" i="6"/>
  <c r="H170" i="6"/>
  <c r="G170" i="6"/>
  <c r="F170" i="6"/>
  <c r="G63" i="12" s="1"/>
  <c r="E170" i="6"/>
  <c r="D170" i="6"/>
  <c r="C170" i="6"/>
  <c r="H167" i="6"/>
  <c r="G167" i="6"/>
  <c r="F167" i="6"/>
  <c r="E167" i="6"/>
  <c r="E173" i="6" s="1"/>
  <c r="D167" i="6"/>
  <c r="B174" i="6"/>
  <c r="H158" i="6"/>
  <c r="I62" i="12" s="1"/>
  <c r="G158" i="6"/>
  <c r="H62" i="12" s="1"/>
  <c r="F158" i="6"/>
  <c r="G65" i="10" s="1"/>
  <c r="E158" i="6"/>
  <c r="D158" i="6"/>
  <c r="E62" i="12" s="1"/>
  <c r="C158" i="6"/>
  <c r="B158" i="6"/>
  <c r="G39" i="10" s="1"/>
  <c r="G52" i="10" s="1"/>
  <c r="H157" i="6"/>
  <c r="I61" i="12" s="1"/>
  <c r="G157" i="6"/>
  <c r="H61" i="12" s="1"/>
  <c r="F157" i="6"/>
  <c r="G61" i="12" s="1"/>
  <c r="E157" i="6"/>
  <c r="D157" i="6"/>
  <c r="C157" i="6"/>
  <c r="D61" i="12" s="1"/>
  <c r="B157" i="6"/>
  <c r="G38" i="10" s="1"/>
  <c r="G51" i="10" s="1"/>
  <c r="H156" i="6"/>
  <c r="G156" i="6"/>
  <c r="H60" i="12" s="1"/>
  <c r="F156" i="6"/>
  <c r="G63" i="10" s="1"/>
  <c r="E156" i="6"/>
  <c r="F60" i="12" s="1"/>
  <c r="D156" i="6"/>
  <c r="C156" i="6"/>
  <c r="B156" i="6"/>
  <c r="C60" i="12" s="1"/>
  <c r="H155" i="6"/>
  <c r="G155" i="6"/>
  <c r="F155" i="6"/>
  <c r="G62" i="10" s="1"/>
  <c r="E155" i="6"/>
  <c r="F59" i="12" s="1"/>
  <c r="D155" i="6"/>
  <c r="E59" i="12" s="1"/>
  <c r="C155" i="6"/>
  <c r="B155" i="6"/>
  <c r="H154" i="6"/>
  <c r="I58" i="12" s="1"/>
  <c r="G154" i="6"/>
  <c r="F154" i="6"/>
  <c r="E154" i="6"/>
  <c r="F58" i="12" s="1"/>
  <c r="D154" i="6"/>
  <c r="E58" i="12" s="1"/>
  <c r="C154" i="6"/>
  <c r="D58" i="12" s="1"/>
  <c r="B154" i="6"/>
  <c r="G35" i="10" s="1"/>
  <c r="H153" i="6"/>
  <c r="G153" i="6"/>
  <c r="H57" i="12" s="1"/>
  <c r="F153" i="6"/>
  <c r="G60" i="10" s="1"/>
  <c r="E153" i="6"/>
  <c r="D153" i="6"/>
  <c r="E57" i="12" s="1"/>
  <c r="C153" i="6"/>
  <c r="D57" i="12" s="1"/>
  <c r="B153" i="6"/>
  <c r="C57" i="12" s="1"/>
  <c r="H152" i="6"/>
  <c r="G152" i="6"/>
  <c r="F152" i="6"/>
  <c r="G56" i="12" s="1"/>
  <c r="E152" i="6"/>
  <c r="D152" i="6"/>
  <c r="C152" i="6"/>
  <c r="D56" i="12" s="1"/>
  <c r="B152" i="6"/>
  <c r="G33" i="10" s="1"/>
  <c r="G46" i="10" s="1"/>
  <c r="H151" i="6"/>
  <c r="I55" i="12" s="1"/>
  <c r="G151" i="6"/>
  <c r="F151" i="6"/>
  <c r="E151" i="6"/>
  <c r="F55" i="12" s="1"/>
  <c r="D151" i="6"/>
  <c r="C151" i="6"/>
  <c r="B151" i="6"/>
  <c r="G32" i="10" s="1"/>
  <c r="G45" i="10" s="1"/>
  <c r="H150" i="6"/>
  <c r="I54" i="12" s="1"/>
  <c r="G150" i="6"/>
  <c r="H54" i="12" s="1"/>
  <c r="F150" i="6"/>
  <c r="G18" i="10" s="1"/>
  <c r="E150" i="6"/>
  <c r="D150" i="6"/>
  <c r="E54" i="12" s="1"/>
  <c r="C150" i="6"/>
  <c r="B150" i="6"/>
  <c r="G31" i="10" s="1"/>
  <c r="G44" i="10" s="1"/>
  <c r="H149" i="6"/>
  <c r="I53" i="12" s="1"/>
  <c r="G149" i="6"/>
  <c r="H53" i="12" s="1"/>
  <c r="F149" i="6"/>
  <c r="G56" i="10" s="1"/>
  <c r="E149" i="6"/>
  <c r="D149" i="6"/>
  <c r="C149" i="6"/>
  <c r="D53" i="12" s="1"/>
  <c r="B149" i="6"/>
  <c r="G4" i="10" s="1"/>
  <c r="G69" i="10" s="1"/>
  <c r="H146" i="6"/>
  <c r="G146" i="6"/>
  <c r="F146" i="6"/>
  <c r="E146" i="6"/>
  <c r="D146" i="6"/>
  <c r="C146" i="6"/>
  <c r="B146" i="6"/>
  <c r="H137" i="6"/>
  <c r="G137" i="6"/>
  <c r="E137" i="6"/>
  <c r="F52" i="12" s="1"/>
  <c r="D137" i="6"/>
  <c r="E52" i="12" s="1"/>
  <c r="C137" i="6"/>
  <c r="D52" i="12" s="1"/>
  <c r="B137" i="6"/>
  <c r="H136" i="6"/>
  <c r="G136" i="6"/>
  <c r="E136" i="6"/>
  <c r="D136" i="6"/>
  <c r="C136" i="6"/>
  <c r="D51" i="12" s="1"/>
  <c r="B136" i="6"/>
  <c r="C51" i="12" s="1"/>
  <c r="H135" i="6"/>
  <c r="I50" i="12" s="1"/>
  <c r="G135" i="6"/>
  <c r="E135" i="6"/>
  <c r="D135" i="6"/>
  <c r="C135" i="6"/>
  <c r="B135" i="6"/>
  <c r="F11" i="10" s="1"/>
  <c r="F76" i="10" s="1"/>
  <c r="F102" i="10" s="1"/>
  <c r="H134" i="6"/>
  <c r="I49" i="12" s="1"/>
  <c r="G134" i="6"/>
  <c r="H49" i="12" s="1"/>
  <c r="E134" i="6"/>
  <c r="F49" i="12" s="1"/>
  <c r="D134" i="6"/>
  <c r="C134" i="6"/>
  <c r="B134" i="6"/>
  <c r="H133" i="6"/>
  <c r="G133" i="6"/>
  <c r="E133" i="6"/>
  <c r="F48" i="12" s="1"/>
  <c r="D133" i="6"/>
  <c r="E48" i="12" s="1"/>
  <c r="C133" i="6"/>
  <c r="D48" i="12" s="1"/>
  <c r="B133" i="6"/>
  <c r="H132" i="6"/>
  <c r="G132" i="6"/>
  <c r="E132" i="6"/>
  <c r="D132" i="6"/>
  <c r="C132" i="6"/>
  <c r="D47" i="12" s="1"/>
  <c r="E7" i="13" s="1" a="1"/>
  <c r="E7" i="13" s="1"/>
  <c r="B132" i="6"/>
  <c r="F8" i="10" s="1"/>
  <c r="F73" i="10" s="1"/>
  <c r="F99" i="10" s="1"/>
  <c r="H131" i="6"/>
  <c r="I46" i="12" s="1"/>
  <c r="G131" i="6"/>
  <c r="E131" i="6"/>
  <c r="D131" i="6"/>
  <c r="C131" i="6"/>
  <c r="B131" i="6"/>
  <c r="F7" i="10" s="1"/>
  <c r="F72" i="10" s="1"/>
  <c r="F98" i="10" s="1"/>
  <c r="J18" i="11" s="1"/>
  <c r="H130" i="6"/>
  <c r="I45" i="12" s="1"/>
  <c r="G130" i="6"/>
  <c r="H45" i="12" s="1"/>
  <c r="F130" i="6"/>
  <c r="G45" i="12" s="1"/>
  <c r="E130" i="6"/>
  <c r="D130" i="6"/>
  <c r="C130" i="6"/>
  <c r="B130" i="6"/>
  <c r="H129" i="6"/>
  <c r="G129" i="6"/>
  <c r="E129" i="6"/>
  <c r="F44" i="12" s="1"/>
  <c r="D129" i="6"/>
  <c r="E44" i="12" s="1"/>
  <c r="C129" i="6"/>
  <c r="B129" i="6"/>
  <c r="F5" i="10" s="1"/>
  <c r="F70" i="10" s="1"/>
  <c r="F96" i="10" s="1"/>
  <c r="J16" i="11" s="1"/>
  <c r="H128" i="6"/>
  <c r="G128" i="6"/>
  <c r="E128" i="6"/>
  <c r="D128" i="6"/>
  <c r="C128" i="6"/>
  <c r="D43" i="12" s="1"/>
  <c r="B128" i="6"/>
  <c r="C43" i="12" s="1"/>
  <c r="H125" i="6"/>
  <c r="G125" i="6"/>
  <c r="F125" i="6"/>
  <c r="F135" i="6" s="1"/>
  <c r="E125" i="6"/>
  <c r="D125" i="6"/>
  <c r="C125" i="6"/>
  <c r="B125" i="6"/>
  <c r="H116" i="6"/>
  <c r="I42" i="12" s="1"/>
  <c r="G116" i="6"/>
  <c r="E116" i="6"/>
  <c r="H115" i="6"/>
  <c r="G115" i="6"/>
  <c r="E115" i="6"/>
  <c r="H114" i="6"/>
  <c r="G114" i="6"/>
  <c r="H40" i="12" s="1"/>
  <c r="E114" i="6"/>
  <c r="F40" i="12" s="1"/>
  <c r="H113" i="6"/>
  <c r="G113" i="6"/>
  <c r="E113" i="6"/>
  <c r="H112" i="6"/>
  <c r="G112" i="6"/>
  <c r="E112" i="6"/>
  <c r="H111" i="6"/>
  <c r="I37" i="12" s="1"/>
  <c r="G111" i="6"/>
  <c r="H37" i="12" s="1"/>
  <c r="E111" i="6"/>
  <c r="H110" i="6"/>
  <c r="G110" i="6"/>
  <c r="E110" i="6"/>
  <c r="H109" i="6"/>
  <c r="G109" i="6"/>
  <c r="E109" i="6"/>
  <c r="F35" i="12" s="1"/>
  <c r="G3" i="13" s="1" a="1"/>
  <c r="G3" i="13" s="1"/>
  <c r="H108" i="6"/>
  <c r="I34" i="12" s="1"/>
  <c r="G108" i="6"/>
  <c r="E108" i="6"/>
  <c r="H107" i="6"/>
  <c r="G107" i="6"/>
  <c r="E107" i="6"/>
  <c r="H104" i="6"/>
  <c r="G104" i="6"/>
  <c r="F104" i="6"/>
  <c r="F116" i="6" s="1"/>
  <c r="E104" i="6"/>
  <c r="D104" i="6"/>
  <c r="D111" i="6" s="1"/>
  <c r="E37" i="12" s="1"/>
  <c r="C104" i="6"/>
  <c r="C109" i="6" s="1"/>
  <c r="D35" i="12" s="1"/>
  <c r="E3" i="13" s="1" a="1"/>
  <c r="E3" i="13" s="1"/>
  <c r="B104" i="6"/>
  <c r="B114" i="6" s="1"/>
  <c r="H95" i="6"/>
  <c r="G95" i="6"/>
  <c r="F95" i="6"/>
  <c r="D65" i="10" s="1"/>
  <c r="E95" i="6"/>
  <c r="D26" i="10" s="1"/>
  <c r="D95" i="6"/>
  <c r="E32" i="12" s="1"/>
  <c r="B95" i="6"/>
  <c r="D39" i="10" s="1"/>
  <c r="H94" i="6"/>
  <c r="I31" i="12" s="1"/>
  <c r="G94" i="6"/>
  <c r="H31" i="12" s="1"/>
  <c r="F94" i="6"/>
  <c r="D25" i="10" s="1"/>
  <c r="E94" i="6"/>
  <c r="D94" i="6"/>
  <c r="B94" i="6"/>
  <c r="D38" i="10" s="1"/>
  <c r="D51" i="10" s="1"/>
  <c r="H93" i="6"/>
  <c r="I30" i="12" s="1"/>
  <c r="G93" i="6"/>
  <c r="F93" i="6"/>
  <c r="D63" i="10" s="1"/>
  <c r="E93" i="6"/>
  <c r="F30" i="12" s="1"/>
  <c r="D93" i="6"/>
  <c r="B93" i="6"/>
  <c r="H92" i="6"/>
  <c r="G92" i="6"/>
  <c r="F92" i="6"/>
  <c r="E92" i="6"/>
  <c r="D92" i="6"/>
  <c r="E29" i="12" s="1"/>
  <c r="B92" i="6"/>
  <c r="D36" i="10" s="1"/>
  <c r="D49" i="10" s="1"/>
  <c r="H91" i="6"/>
  <c r="G91" i="6"/>
  <c r="F91" i="6"/>
  <c r="D61" i="10" s="1"/>
  <c r="E91" i="6"/>
  <c r="D91" i="6"/>
  <c r="E28" i="12" s="1"/>
  <c r="B91" i="6"/>
  <c r="D35" i="10" s="1"/>
  <c r="H90" i="6"/>
  <c r="I27" i="12" s="1"/>
  <c r="G90" i="6"/>
  <c r="H27" i="12" s="1"/>
  <c r="F90" i="6"/>
  <c r="E90" i="6"/>
  <c r="D90" i="6"/>
  <c r="B90" i="6"/>
  <c r="D34" i="10" s="1"/>
  <c r="D47" i="10" s="1"/>
  <c r="H89" i="6"/>
  <c r="I26" i="12" s="1"/>
  <c r="J11" i="13" s="1" a="1"/>
  <c r="J11" i="13" s="1"/>
  <c r="G89" i="6"/>
  <c r="F89" i="6"/>
  <c r="D59" i="10" s="1"/>
  <c r="E89" i="6"/>
  <c r="F26" i="12" s="1"/>
  <c r="G11" i="13" s="1" a="1"/>
  <c r="G11" i="13" s="1"/>
  <c r="D89" i="6"/>
  <c r="B89" i="6"/>
  <c r="H88" i="6"/>
  <c r="G88" i="6"/>
  <c r="F88" i="6"/>
  <c r="E88" i="6"/>
  <c r="D88" i="6"/>
  <c r="E25" i="12" s="1"/>
  <c r="B88" i="6"/>
  <c r="D32" i="10" s="1"/>
  <c r="D45" i="10" s="1"/>
  <c r="H87" i="6"/>
  <c r="G87" i="6"/>
  <c r="F87" i="6"/>
  <c r="E87" i="6"/>
  <c r="D5" i="10" s="1"/>
  <c r="D87" i="6"/>
  <c r="E24" i="12" s="1"/>
  <c r="B87" i="6"/>
  <c r="H86" i="6"/>
  <c r="I23" i="12" s="1"/>
  <c r="G86" i="6"/>
  <c r="H23" i="12" s="1"/>
  <c r="F86" i="6"/>
  <c r="D56" i="10" s="1"/>
  <c r="E86" i="6"/>
  <c r="D86" i="6"/>
  <c r="C86" i="6"/>
  <c r="D23" i="12" s="1"/>
  <c r="B86" i="6"/>
  <c r="D30" i="10" s="1"/>
  <c r="D43" i="10" s="1"/>
  <c r="H83" i="6"/>
  <c r="G83" i="6"/>
  <c r="F83" i="6"/>
  <c r="E83" i="6"/>
  <c r="D83" i="6"/>
  <c r="C83" i="6"/>
  <c r="C93" i="6" s="1"/>
  <c r="B83" i="6"/>
  <c r="H74" i="6"/>
  <c r="I22" i="12" s="1"/>
  <c r="G74" i="6"/>
  <c r="H22" i="12" s="1"/>
  <c r="F74" i="6"/>
  <c r="D74" i="6"/>
  <c r="C74" i="6"/>
  <c r="B74" i="6"/>
  <c r="C39" i="10" s="1"/>
  <c r="H73" i="6"/>
  <c r="I21" i="12" s="1"/>
  <c r="G73" i="6"/>
  <c r="F73" i="6"/>
  <c r="C64" i="10" s="1"/>
  <c r="D73" i="6"/>
  <c r="E21" i="12" s="1"/>
  <c r="C73" i="6"/>
  <c r="B73" i="6"/>
  <c r="H72" i="6"/>
  <c r="G72" i="6"/>
  <c r="F72" i="6"/>
  <c r="D72" i="6"/>
  <c r="C72" i="6"/>
  <c r="D20" i="12" s="1"/>
  <c r="B72" i="6"/>
  <c r="C37" i="10" s="1"/>
  <c r="H71" i="6"/>
  <c r="G71" i="6"/>
  <c r="F71" i="6"/>
  <c r="C62" i="10" s="1"/>
  <c r="D71" i="6"/>
  <c r="C71" i="6"/>
  <c r="D19" i="12" s="1"/>
  <c r="B71" i="6"/>
  <c r="C36" i="10" s="1"/>
  <c r="H70" i="6"/>
  <c r="I18" i="12" s="1"/>
  <c r="G70" i="6"/>
  <c r="H18" i="12" s="1"/>
  <c r="F70" i="6"/>
  <c r="D70" i="6"/>
  <c r="C70" i="6"/>
  <c r="B70" i="6"/>
  <c r="C35" i="10" s="1"/>
  <c r="H69" i="6"/>
  <c r="I17" i="12" s="1"/>
  <c r="G69" i="6"/>
  <c r="F69" i="6"/>
  <c r="C60" i="10" s="1"/>
  <c r="D69" i="6"/>
  <c r="E17" i="12" s="1"/>
  <c r="C69" i="6"/>
  <c r="B69" i="6"/>
  <c r="H68" i="6"/>
  <c r="G68" i="6"/>
  <c r="F68" i="6"/>
  <c r="D68" i="6"/>
  <c r="C68" i="6"/>
  <c r="D16" i="12" s="1"/>
  <c r="B68" i="6"/>
  <c r="C33" i="10" s="1"/>
  <c r="H67" i="6"/>
  <c r="G67" i="6"/>
  <c r="F67" i="6"/>
  <c r="C58" i="10" s="1"/>
  <c r="D67" i="6"/>
  <c r="C67" i="6"/>
  <c r="D15" i="12" s="1"/>
  <c r="B67" i="6"/>
  <c r="H66" i="6"/>
  <c r="I14" i="12" s="1"/>
  <c r="G66" i="6"/>
  <c r="H14" i="12" s="1"/>
  <c r="F66" i="6"/>
  <c r="D66" i="6"/>
  <c r="C66" i="6"/>
  <c r="B66" i="6"/>
  <c r="C31" i="10" s="1"/>
  <c r="H65" i="6"/>
  <c r="I13" i="12" s="1"/>
  <c r="G65" i="6"/>
  <c r="F65" i="6"/>
  <c r="C56" i="10" s="1"/>
  <c r="D65" i="6"/>
  <c r="E13" i="12" s="1"/>
  <c r="C65" i="6"/>
  <c r="B65" i="6"/>
  <c r="C30" i="10" s="1"/>
  <c r="H62" i="6"/>
  <c r="G62" i="6"/>
  <c r="F62" i="6"/>
  <c r="E62" i="6"/>
  <c r="E70" i="6" s="1"/>
  <c r="D62" i="6"/>
  <c r="C62" i="6"/>
  <c r="B62" i="6"/>
  <c r="H53" i="6"/>
  <c r="G53" i="6"/>
  <c r="F53" i="6"/>
  <c r="B26" i="10" s="1"/>
  <c r="E53" i="6"/>
  <c r="F12" i="12" s="1"/>
  <c r="D53" i="6"/>
  <c r="C53" i="6"/>
  <c r="B53" i="6"/>
  <c r="B39" i="10" s="1"/>
  <c r="B52" i="10" s="1"/>
  <c r="H52" i="6"/>
  <c r="G52" i="6"/>
  <c r="F52" i="6"/>
  <c r="E52" i="6"/>
  <c r="F11" i="12" s="1"/>
  <c r="D52" i="6"/>
  <c r="E11" i="12" s="1"/>
  <c r="C52" i="6"/>
  <c r="B52" i="6"/>
  <c r="B38" i="10" s="1"/>
  <c r="B51" i="10" s="1"/>
  <c r="H51" i="6"/>
  <c r="I10" i="12" s="1"/>
  <c r="G51" i="6"/>
  <c r="F51" i="6"/>
  <c r="B63" i="10" s="1"/>
  <c r="E51" i="6"/>
  <c r="D51" i="6"/>
  <c r="E10" i="12" s="1"/>
  <c r="C51" i="6"/>
  <c r="D10" i="12" s="1"/>
  <c r="B51" i="6"/>
  <c r="H50" i="6"/>
  <c r="G50" i="6"/>
  <c r="H9" i="12" s="1"/>
  <c r="F50" i="6"/>
  <c r="E50" i="6"/>
  <c r="D50" i="6"/>
  <c r="C50" i="6"/>
  <c r="D9" i="12" s="1"/>
  <c r="B50" i="6"/>
  <c r="B36" i="10" s="1"/>
  <c r="B49" i="10" s="1"/>
  <c r="H49" i="6"/>
  <c r="G49" i="6"/>
  <c r="F49" i="6"/>
  <c r="B61" i="10" s="1"/>
  <c r="E49" i="6"/>
  <c r="D49" i="6"/>
  <c r="C49" i="6"/>
  <c r="B49" i="6"/>
  <c r="H48" i="6"/>
  <c r="I7" i="12" s="1"/>
  <c r="G48" i="6"/>
  <c r="F48" i="6"/>
  <c r="B60" i="10" s="1"/>
  <c r="E48" i="6"/>
  <c r="F7" i="12" s="1"/>
  <c r="D48" i="6"/>
  <c r="C48" i="6"/>
  <c r="B48" i="6"/>
  <c r="H47" i="6"/>
  <c r="I6" i="12" s="1"/>
  <c r="G47" i="6"/>
  <c r="H6" i="12" s="1"/>
  <c r="F47" i="6"/>
  <c r="E47" i="6"/>
  <c r="D47" i="6"/>
  <c r="E6" i="12" s="1"/>
  <c r="C47" i="6"/>
  <c r="B47" i="6"/>
  <c r="B33" i="10" s="1"/>
  <c r="H46" i="6"/>
  <c r="G46" i="6"/>
  <c r="H5" i="12" s="1"/>
  <c r="F46" i="6"/>
  <c r="B58" i="10" s="1"/>
  <c r="E46" i="6"/>
  <c r="D46" i="6"/>
  <c r="C46" i="6"/>
  <c r="D5" i="12" s="1"/>
  <c r="B46" i="6"/>
  <c r="H45" i="6"/>
  <c r="G45" i="6"/>
  <c r="F45" i="6"/>
  <c r="B57" i="10" s="1"/>
  <c r="E45" i="6"/>
  <c r="F4" i="12" s="1"/>
  <c r="D45" i="6"/>
  <c r="C45" i="6"/>
  <c r="D4" i="12" s="1"/>
  <c r="B45" i="6"/>
  <c r="B5" i="10" s="1"/>
  <c r="B70" i="10" s="1"/>
  <c r="H44" i="6"/>
  <c r="G44" i="6"/>
  <c r="F44" i="6"/>
  <c r="B17" i="10" s="1"/>
  <c r="E44" i="6"/>
  <c r="D44" i="6"/>
  <c r="C44" i="6"/>
  <c r="B44" i="6"/>
  <c r="B30" i="10" s="1"/>
  <c r="B43" i="10" s="1"/>
  <c r="H41" i="6"/>
  <c r="G41" i="6"/>
  <c r="F41" i="6"/>
  <c r="E41" i="6"/>
  <c r="D41" i="6"/>
  <c r="C41" i="6"/>
  <c r="B41" i="6"/>
  <c r="H31" i="6"/>
  <c r="G31" i="6"/>
  <c r="F31" i="6"/>
  <c r="E31" i="6"/>
  <c r="D31" i="6"/>
  <c r="C31" i="6"/>
  <c r="B31" i="6"/>
  <c r="M27" i="6"/>
  <c r="H27" i="6"/>
  <c r="G27" i="6"/>
  <c r="C27" i="6"/>
  <c r="B27" i="6"/>
  <c r="M26" i="6"/>
  <c r="H26" i="6"/>
  <c r="G26" i="6"/>
  <c r="C26" i="6"/>
  <c r="B26" i="6"/>
  <c r="M25" i="6"/>
  <c r="H25" i="6"/>
  <c r="G25" i="6"/>
  <c r="C25" i="6"/>
  <c r="B25" i="6"/>
  <c r="M24" i="6"/>
  <c r="H24" i="6"/>
  <c r="G24" i="6"/>
  <c r="C24" i="6"/>
  <c r="B24" i="6"/>
  <c r="M23" i="6"/>
  <c r="H23" i="6"/>
  <c r="G23" i="6"/>
  <c r="C23" i="6"/>
  <c r="B23" i="6"/>
  <c r="M22" i="6"/>
  <c r="H22" i="6"/>
  <c r="G22" i="6"/>
  <c r="C22" i="6"/>
  <c r="B22" i="6"/>
  <c r="M21" i="6"/>
  <c r="H21" i="6"/>
  <c r="G21" i="6"/>
  <c r="C21" i="6"/>
  <c r="B21" i="6"/>
  <c r="M20" i="6"/>
  <c r="H20" i="6"/>
  <c r="G20" i="6"/>
  <c r="C20" i="6"/>
  <c r="B20" i="6"/>
  <c r="M19" i="6"/>
  <c r="H19" i="6"/>
  <c r="G19" i="6"/>
  <c r="C19" i="6"/>
  <c r="B19" i="6"/>
  <c r="M18" i="6"/>
  <c r="H18" i="6"/>
  <c r="G18" i="6"/>
  <c r="C18" i="6"/>
  <c r="B18" i="6"/>
  <c r="M14" i="6"/>
  <c r="N14" i="6" s="1"/>
  <c r="I14" i="6"/>
  <c r="H14" i="6"/>
  <c r="D14" i="6"/>
  <c r="C14" i="6"/>
  <c r="G72" i="12"/>
  <c r="H71" i="12"/>
  <c r="G71" i="12"/>
  <c r="D71" i="12"/>
  <c r="I70" i="12"/>
  <c r="E70" i="12"/>
  <c r="D70" i="12"/>
  <c r="G69" i="12"/>
  <c r="E69" i="12"/>
  <c r="H68" i="12"/>
  <c r="I15" i="13" s="1" a="1"/>
  <c r="I15" i="13" s="1"/>
  <c r="G68" i="12"/>
  <c r="H15" i="13" s="1" a="1"/>
  <c r="H15" i="13" s="1"/>
  <c r="I67" i="12"/>
  <c r="H67" i="12"/>
  <c r="E67" i="12"/>
  <c r="D67" i="12"/>
  <c r="I66" i="12"/>
  <c r="G66" i="12"/>
  <c r="E66" i="12"/>
  <c r="D66" i="12"/>
  <c r="H65" i="12"/>
  <c r="G65" i="12"/>
  <c r="E65" i="12"/>
  <c r="I64" i="12"/>
  <c r="H64" i="12"/>
  <c r="G64" i="12"/>
  <c r="D64" i="12"/>
  <c r="I63" i="12"/>
  <c r="H63" i="12"/>
  <c r="E63" i="12"/>
  <c r="D63" i="12"/>
  <c r="G62" i="12"/>
  <c r="F62" i="12"/>
  <c r="D62" i="12"/>
  <c r="C62" i="12"/>
  <c r="F61" i="12"/>
  <c r="E61" i="12"/>
  <c r="C61" i="12"/>
  <c r="I60" i="12"/>
  <c r="E60" i="12"/>
  <c r="D60" i="12"/>
  <c r="I59" i="12"/>
  <c r="H59" i="12"/>
  <c r="D59" i="12"/>
  <c r="C59" i="12"/>
  <c r="H58" i="12"/>
  <c r="G58" i="12"/>
  <c r="C58" i="12"/>
  <c r="I57" i="12"/>
  <c r="G57" i="12"/>
  <c r="F57" i="12"/>
  <c r="I56" i="12"/>
  <c r="H56" i="12"/>
  <c r="F56" i="12"/>
  <c r="E56" i="12"/>
  <c r="H55" i="12"/>
  <c r="G55" i="12"/>
  <c r="E55" i="12"/>
  <c r="D55" i="12"/>
  <c r="G54" i="12"/>
  <c r="F54" i="12"/>
  <c r="D54" i="12"/>
  <c r="C54" i="12"/>
  <c r="F53" i="12"/>
  <c r="E53" i="12"/>
  <c r="C53" i="12"/>
  <c r="I52" i="12"/>
  <c r="H52" i="12"/>
  <c r="C52" i="12"/>
  <c r="I51" i="12"/>
  <c r="H51" i="12"/>
  <c r="F51" i="12"/>
  <c r="E51" i="12"/>
  <c r="H50" i="12"/>
  <c r="F50" i="12"/>
  <c r="E50" i="12"/>
  <c r="D50" i="12"/>
  <c r="C50" i="12"/>
  <c r="E49" i="12"/>
  <c r="D49" i="12"/>
  <c r="C49" i="12"/>
  <c r="I48" i="12"/>
  <c r="H48" i="12"/>
  <c r="C48" i="12"/>
  <c r="I47" i="12"/>
  <c r="J7" i="13" s="1" a="1"/>
  <c r="J7" i="13" s="1"/>
  <c r="H47" i="12"/>
  <c r="I7" i="13" s="1" a="1"/>
  <c r="I7" i="13" s="1"/>
  <c r="F47" i="12"/>
  <c r="G7" i="13" s="1" a="1"/>
  <c r="G7" i="13" s="1"/>
  <c r="E47" i="12"/>
  <c r="F7" i="13" s="1" a="1"/>
  <c r="F7" i="13" s="1"/>
  <c r="H46" i="12"/>
  <c r="F46" i="12"/>
  <c r="E46" i="12"/>
  <c r="D46" i="12"/>
  <c r="C46" i="12"/>
  <c r="F45" i="12"/>
  <c r="E45" i="12"/>
  <c r="D45" i="12"/>
  <c r="C45" i="12"/>
  <c r="I44" i="12"/>
  <c r="H44" i="12"/>
  <c r="D44" i="12"/>
  <c r="C44" i="12"/>
  <c r="I43" i="12"/>
  <c r="H43" i="12"/>
  <c r="F43" i="12"/>
  <c r="E43" i="12"/>
  <c r="H42" i="12"/>
  <c r="F42" i="12"/>
  <c r="I41" i="12"/>
  <c r="H41" i="12"/>
  <c r="F41" i="12"/>
  <c r="I40" i="12"/>
  <c r="I39" i="12"/>
  <c r="H39" i="12"/>
  <c r="F39" i="12"/>
  <c r="I38" i="12"/>
  <c r="H38" i="12"/>
  <c r="F38" i="12"/>
  <c r="F37" i="12"/>
  <c r="I36" i="12"/>
  <c r="H36" i="12"/>
  <c r="F36" i="12"/>
  <c r="I35" i="12"/>
  <c r="J3" i="13" s="1" a="1"/>
  <c r="J3" i="13" s="1"/>
  <c r="H35" i="12"/>
  <c r="I3" i="13" s="1" a="1"/>
  <c r="I3" i="13" s="1"/>
  <c r="H34" i="12"/>
  <c r="F34" i="12"/>
  <c r="I33" i="12"/>
  <c r="H33" i="12"/>
  <c r="F33" i="12"/>
  <c r="I32" i="12"/>
  <c r="H32" i="12"/>
  <c r="G32" i="12"/>
  <c r="F32" i="12"/>
  <c r="C32" i="12"/>
  <c r="G31" i="12"/>
  <c r="F31" i="12"/>
  <c r="E31" i="12"/>
  <c r="C31" i="12"/>
  <c r="H30" i="12"/>
  <c r="E30" i="12"/>
  <c r="C30" i="12"/>
  <c r="I29" i="12"/>
  <c r="H29" i="12"/>
  <c r="F29" i="12"/>
  <c r="I28" i="12"/>
  <c r="H28" i="12"/>
  <c r="G28" i="12"/>
  <c r="F28" i="12"/>
  <c r="C28" i="12"/>
  <c r="G27" i="12"/>
  <c r="F27" i="12"/>
  <c r="E27" i="12"/>
  <c r="C27" i="12"/>
  <c r="H26" i="12"/>
  <c r="I11" i="13" s="1" a="1"/>
  <c r="I11" i="13" s="1"/>
  <c r="E26" i="12"/>
  <c r="F11" i="13" s="1" a="1"/>
  <c r="F11" i="13" s="1"/>
  <c r="C26" i="12"/>
  <c r="D11" i="13" s="1" a="1"/>
  <c r="D11" i="13" s="1"/>
  <c r="I25" i="12"/>
  <c r="H25" i="12"/>
  <c r="F25" i="12"/>
  <c r="I24" i="12"/>
  <c r="H24" i="12"/>
  <c r="G24" i="12"/>
  <c r="F24" i="12"/>
  <c r="C24" i="12"/>
  <c r="G23" i="12"/>
  <c r="F23" i="12"/>
  <c r="E23" i="12"/>
  <c r="C23" i="12"/>
  <c r="G22" i="12"/>
  <c r="E22" i="12"/>
  <c r="D22" i="12"/>
  <c r="C22" i="12"/>
  <c r="H21" i="12"/>
  <c r="D21" i="12"/>
  <c r="C21" i="12"/>
  <c r="I20" i="12"/>
  <c r="H20" i="12"/>
  <c r="E20" i="12"/>
  <c r="I19" i="12"/>
  <c r="H19" i="12"/>
  <c r="G19" i="12"/>
  <c r="E19" i="12"/>
  <c r="C19" i="12"/>
  <c r="G18" i="12"/>
  <c r="E18" i="12"/>
  <c r="D18" i="12"/>
  <c r="C18" i="12"/>
  <c r="H17" i="12"/>
  <c r="D17" i="12"/>
  <c r="C17" i="12"/>
  <c r="I16" i="12"/>
  <c r="H16" i="12"/>
  <c r="E16" i="12"/>
  <c r="I15" i="12"/>
  <c r="H15" i="12"/>
  <c r="G15" i="12"/>
  <c r="E15" i="12"/>
  <c r="C15" i="12"/>
  <c r="G14" i="12"/>
  <c r="E14" i="12"/>
  <c r="D14" i="12"/>
  <c r="C14" i="12"/>
  <c r="H13" i="12"/>
  <c r="D13" i="12"/>
  <c r="C13" i="12"/>
  <c r="I12" i="12"/>
  <c r="H12" i="12"/>
  <c r="E12" i="12"/>
  <c r="D12" i="12"/>
  <c r="I11" i="12"/>
  <c r="H11" i="12"/>
  <c r="G11" i="12"/>
  <c r="D11" i="12"/>
  <c r="C11" i="12"/>
  <c r="H10" i="12"/>
  <c r="G10" i="12"/>
  <c r="F10" i="12"/>
  <c r="C10" i="12"/>
  <c r="I9" i="12"/>
  <c r="G9" i="12"/>
  <c r="F9" i="12"/>
  <c r="E9" i="12"/>
  <c r="I8" i="12"/>
  <c r="H8" i="12"/>
  <c r="F8" i="12"/>
  <c r="E8" i="12"/>
  <c r="D8" i="12"/>
  <c r="H7" i="12"/>
  <c r="G7" i="12"/>
  <c r="E7" i="12"/>
  <c r="D7" i="12"/>
  <c r="C7" i="12"/>
  <c r="G6" i="12"/>
  <c r="F6" i="12"/>
  <c r="D6" i="12"/>
  <c r="C6" i="12"/>
  <c r="I5" i="12"/>
  <c r="F5" i="12"/>
  <c r="E5" i="12"/>
  <c r="C5" i="12"/>
  <c r="N4" i="12"/>
  <c r="M4" i="12"/>
  <c r="I4" i="12"/>
  <c r="H4" i="12"/>
  <c r="E4" i="12"/>
  <c r="N3" i="12"/>
  <c r="E19" i="13" s="1" a="1"/>
  <c r="E19" i="13" s="1"/>
  <c r="I3" i="12"/>
  <c r="H3" i="12"/>
  <c r="G3" i="12"/>
  <c r="F3" i="12"/>
  <c r="E3" i="12"/>
  <c r="D3" i="12"/>
  <c r="C3" i="12"/>
  <c r="H17" i="10" l="1"/>
  <c r="G7" i="10"/>
  <c r="G72" i="10" s="1"/>
  <c r="G85" i="10" s="1"/>
  <c r="G61" i="10"/>
  <c r="G8" i="10"/>
  <c r="G73" i="10" s="1"/>
  <c r="G99" i="10" s="1"/>
  <c r="G112" i="10" s="1"/>
  <c r="G12" i="10"/>
  <c r="G77" i="10" s="1"/>
  <c r="G103" i="10" s="1"/>
  <c r="G116" i="10" s="1"/>
  <c r="G21" i="10"/>
  <c r="G86" i="10" s="1"/>
  <c r="G26" i="10"/>
  <c r="G57" i="10"/>
  <c r="G78" i="10"/>
  <c r="G104" i="10" s="1"/>
  <c r="K24" i="11" s="1"/>
  <c r="G30" i="10"/>
  <c r="G43" i="10" s="1"/>
  <c r="G53" i="12"/>
  <c r="G58" i="10"/>
  <c r="G36" i="10"/>
  <c r="G49" i="10" s="1"/>
  <c r="G5" i="10"/>
  <c r="G70" i="10" s="1"/>
  <c r="G96" i="10" s="1"/>
  <c r="K16" i="11" s="1"/>
  <c r="G9" i="10"/>
  <c r="G74" i="10" s="1"/>
  <c r="G24" i="10"/>
  <c r="G89" i="10" s="1"/>
  <c r="G59" i="10"/>
  <c r="G37" i="10"/>
  <c r="G50" i="10" s="1"/>
  <c r="G48" i="10"/>
  <c r="G10" i="10"/>
  <c r="G75" i="10" s="1"/>
  <c r="G101" i="10" s="1"/>
  <c r="G114" i="10" s="1"/>
  <c r="G19" i="10"/>
  <c r="G23" i="10"/>
  <c r="C56" i="12"/>
  <c r="G60" i="12"/>
  <c r="C55" i="12"/>
  <c r="G59" i="12"/>
  <c r="G34" i="10"/>
  <c r="G47" i="10" s="1"/>
  <c r="G64" i="10"/>
  <c r="G6" i="10"/>
  <c r="G71" i="10" s="1"/>
  <c r="G97" i="10" s="1"/>
  <c r="G110" i="10" s="1"/>
  <c r="F13" i="10"/>
  <c r="F78" i="10" s="1"/>
  <c r="F104" i="10" s="1"/>
  <c r="J24" i="11" s="1"/>
  <c r="F74" i="10"/>
  <c r="F100" i="10" s="1"/>
  <c r="F10" i="10"/>
  <c r="F75" i="10" s="1"/>
  <c r="F101" i="10" s="1"/>
  <c r="J21" i="11" s="1"/>
  <c r="F4" i="10"/>
  <c r="F69" i="10" s="1"/>
  <c r="F95" i="10" s="1"/>
  <c r="J15" i="11" s="1"/>
  <c r="C47" i="12"/>
  <c r="D7" i="13" s="1" a="1"/>
  <c r="D7" i="13" s="1"/>
  <c r="D4" i="10"/>
  <c r="D69" i="10" s="1"/>
  <c r="D11" i="10"/>
  <c r="D20" i="10"/>
  <c r="D48" i="10"/>
  <c r="D52" i="10"/>
  <c r="D9" i="10"/>
  <c r="D17" i="10"/>
  <c r="D12" i="10"/>
  <c r="D18" i="10"/>
  <c r="G26" i="12"/>
  <c r="H11" i="13" s="1" a="1"/>
  <c r="H11" i="13" s="1"/>
  <c r="L11" i="13" s="1"/>
  <c r="G30" i="12"/>
  <c r="D10" i="10"/>
  <c r="D22" i="10"/>
  <c r="D58" i="10"/>
  <c r="D62" i="10"/>
  <c r="D7" i="10"/>
  <c r="D24" i="10"/>
  <c r="C25" i="12"/>
  <c r="C29" i="12"/>
  <c r="D33" i="10"/>
  <c r="D46" i="10" s="1"/>
  <c r="D37" i="10"/>
  <c r="D50" i="10" s="1"/>
  <c r="D8" i="10"/>
  <c r="D19" i="10"/>
  <c r="G25" i="12"/>
  <c r="G29" i="12"/>
  <c r="D60" i="10"/>
  <c r="D64" i="10"/>
  <c r="D6" i="10"/>
  <c r="D13" i="10"/>
  <c r="C32" i="10"/>
  <c r="C63" i="10"/>
  <c r="G13" i="12"/>
  <c r="G17" i="12"/>
  <c r="G21" i="12"/>
  <c r="C59" i="10"/>
  <c r="C34" i="10"/>
  <c r="C38" i="10"/>
  <c r="C16" i="12"/>
  <c r="C20" i="12"/>
  <c r="G16" i="12"/>
  <c r="G20" i="12"/>
  <c r="C61" i="10"/>
  <c r="C65" i="10"/>
  <c r="B59" i="10"/>
  <c r="B37" i="10"/>
  <c r="B50" i="10" s="1"/>
  <c r="B18" i="10"/>
  <c r="B65" i="10"/>
  <c r="G4" i="12"/>
  <c r="B34" i="10"/>
  <c r="B47" i="10" s="1"/>
  <c r="B64" i="10"/>
  <c r="B19" i="10"/>
  <c r="B84" i="10" s="1"/>
  <c r="B31" i="10"/>
  <c r="B44" i="10" s="1"/>
  <c r="C4" i="12"/>
  <c r="B72" i="10"/>
  <c r="B76" i="10"/>
  <c r="B102" i="10" s="1"/>
  <c r="B115" i="10" s="1"/>
  <c r="B13" i="10"/>
  <c r="B78" i="10" s="1"/>
  <c r="B91" i="10" s="1"/>
  <c r="B21" i="10"/>
  <c r="B35" i="10"/>
  <c r="B48" i="10" s="1"/>
  <c r="G5" i="12"/>
  <c r="C9" i="12"/>
  <c r="B46" i="10"/>
  <c r="B22" i="10"/>
  <c r="G8" i="12"/>
  <c r="C12" i="12"/>
  <c r="C8" i="12"/>
  <c r="G12" i="12"/>
  <c r="B32" i="10"/>
  <c r="B45" i="10" s="1"/>
  <c r="B62" i="10"/>
  <c r="B4" i="10"/>
  <c r="B69" i="10" s="1"/>
  <c r="B95" i="10" s="1"/>
  <c r="B108" i="10" s="1"/>
  <c r="B6" i="10"/>
  <c r="B71" i="10" s="1"/>
  <c r="B97" i="10" s="1"/>
  <c r="B8" i="10"/>
  <c r="B73" i="10" s="1"/>
  <c r="B86" i="10" s="1"/>
  <c r="B10" i="10"/>
  <c r="B75" i="10" s="1"/>
  <c r="B101" i="10" s="1"/>
  <c r="B114" i="10" s="1"/>
  <c r="B12" i="10"/>
  <c r="B77" i="10" s="1"/>
  <c r="B25" i="10"/>
  <c r="B90" i="10"/>
  <c r="B83" i="10"/>
  <c r="G87" i="10"/>
  <c r="G82" i="10"/>
  <c r="B85" i="10"/>
  <c r="B87" i="10"/>
  <c r="G98" i="10"/>
  <c r="G111" i="10" s="1"/>
  <c r="G91" i="10"/>
  <c r="B100" i="10"/>
  <c r="B113" i="10" s="1"/>
  <c r="G102" i="10"/>
  <c r="G115" i="10" s="1"/>
  <c r="G88" i="10"/>
  <c r="B103" i="10"/>
  <c r="F23" i="11" s="1"/>
  <c r="B89" i="10"/>
  <c r="B98" i="10"/>
  <c r="B111" i="10" s="1"/>
  <c r="G100" i="10"/>
  <c r="G113" i="10" s="1"/>
  <c r="L22" i="6"/>
  <c r="L24" i="6"/>
  <c r="L21" i="6"/>
  <c r="L26" i="6"/>
  <c r="L18" i="6"/>
  <c r="L25" i="6"/>
  <c r="L27" i="6"/>
  <c r="L23" i="6"/>
  <c r="L19" i="6"/>
  <c r="L20" i="6"/>
  <c r="G95" i="10"/>
  <c r="K15" i="11" s="1"/>
  <c r="K19" i="11"/>
  <c r="F15" i="11"/>
  <c r="B96" i="10"/>
  <c r="K23" i="11"/>
  <c r="F17" i="11"/>
  <c r="B110" i="10"/>
  <c r="K21" i="11"/>
  <c r="K18" i="11"/>
  <c r="F22" i="11"/>
  <c r="G117" i="10"/>
  <c r="H20" i="10"/>
  <c r="F66" i="12"/>
  <c r="F63" i="12"/>
  <c r="E172" i="6"/>
  <c r="E176" i="6"/>
  <c r="F67" i="12"/>
  <c r="E177" i="6"/>
  <c r="E171" i="6"/>
  <c r="E175" i="6"/>
  <c r="E179" i="6"/>
  <c r="F71" i="12"/>
  <c r="C48" i="10"/>
  <c r="C22" i="10"/>
  <c r="F18" i="12"/>
  <c r="C9" i="10"/>
  <c r="C74" i="10" s="1"/>
  <c r="E71" i="6"/>
  <c r="E66" i="6"/>
  <c r="E74" i="6"/>
  <c r="E65" i="6"/>
  <c r="E73" i="6"/>
  <c r="E68" i="6"/>
  <c r="E69" i="6"/>
  <c r="E67" i="6"/>
  <c r="E72" i="6"/>
  <c r="F107" i="6"/>
  <c r="E17" i="10" s="1"/>
  <c r="F111" i="6"/>
  <c r="G37" i="12" s="1"/>
  <c r="F109" i="6"/>
  <c r="F115" i="6"/>
  <c r="F113" i="6"/>
  <c r="G42" i="12"/>
  <c r="E26" i="10"/>
  <c r="F108" i="6"/>
  <c r="F110" i="6"/>
  <c r="F112" i="6"/>
  <c r="F114" i="6"/>
  <c r="E63" i="10" s="1"/>
  <c r="E21" i="10"/>
  <c r="B171" i="6"/>
  <c r="H5" i="10" s="1"/>
  <c r="H70" i="10" s="1"/>
  <c r="B179" i="6"/>
  <c r="H30" i="10"/>
  <c r="H43" i="10" s="1"/>
  <c r="B178" i="6"/>
  <c r="H12" i="10" s="1"/>
  <c r="H77" i="10" s="1"/>
  <c r="H103" i="10" s="1"/>
  <c r="H34" i="10"/>
  <c r="H47" i="10" s="1"/>
  <c r="H60" i="10"/>
  <c r="H8" i="10"/>
  <c r="H73" i="10" s="1"/>
  <c r="C67" i="12"/>
  <c r="B173" i="6"/>
  <c r="B172" i="6"/>
  <c r="B176" i="6"/>
  <c r="B175" i="6"/>
  <c r="B177" i="6"/>
  <c r="H65" i="10"/>
  <c r="F115" i="10"/>
  <c r="F63" i="10"/>
  <c r="F37" i="10"/>
  <c r="F50" i="10" s="1"/>
  <c r="F24" i="10"/>
  <c r="F89" i="10" s="1"/>
  <c r="G50" i="12"/>
  <c r="F134" i="6"/>
  <c r="F19" i="10"/>
  <c r="F84" i="10" s="1"/>
  <c r="F132" i="6"/>
  <c r="F131" i="6"/>
  <c r="F129" i="6"/>
  <c r="F137" i="6"/>
  <c r="F128" i="6"/>
  <c r="F136" i="6"/>
  <c r="F133" i="6"/>
  <c r="F110" i="10"/>
  <c r="F58" i="10"/>
  <c r="F32" i="10"/>
  <c r="F45" i="10" s="1"/>
  <c r="C90" i="6"/>
  <c r="D73" i="10" s="1"/>
  <c r="D86" i="10" s="1"/>
  <c r="C91" i="6"/>
  <c r="D74" i="10" s="1"/>
  <c r="C88" i="6"/>
  <c r="C92" i="6"/>
  <c r="C89" i="6"/>
  <c r="C94" i="6"/>
  <c r="D76" i="10"/>
  <c r="D30" i="12"/>
  <c r="D27" i="12"/>
  <c r="C87" i="6"/>
  <c r="C95" i="6"/>
  <c r="D107" i="6"/>
  <c r="E33" i="12" s="1"/>
  <c r="D109" i="6"/>
  <c r="E35" i="12" s="1"/>
  <c r="F3" i="13" s="1" a="1"/>
  <c r="F3" i="13" s="1"/>
  <c r="M3" i="13" s="1"/>
  <c r="D112" i="6"/>
  <c r="E38" i="12" s="1"/>
  <c r="D116" i="6"/>
  <c r="E42" i="12" s="1"/>
  <c r="D110" i="6"/>
  <c r="E36" i="12" s="1"/>
  <c r="D108" i="6"/>
  <c r="E34" i="12" s="1"/>
  <c r="D113" i="6"/>
  <c r="E39" i="12" s="1"/>
  <c r="D115" i="6"/>
  <c r="E41" i="12" s="1"/>
  <c r="D114" i="6"/>
  <c r="E40" i="12" s="1"/>
  <c r="M7" i="13"/>
  <c r="M15" i="13"/>
  <c r="C115" i="6"/>
  <c r="D41" i="12" s="1"/>
  <c r="C107" i="6"/>
  <c r="D33" i="12" s="1"/>
  <c r="C111" i="6"/>
  <c r="D37" i="12" s="1"/>
  <c r="C113" i="6"/>
  <c r="D39" i="12" s="1"/>
  <c r="C108" i="6"/>
  <c r="D34" i="12" s="1"/>
  <c r="C112" i="6"/>
  <c r="D38" i="12" s="1"/>
  <c r="C116" i="6"/>
  <c r="D42" i="12" s="1"/>
  <c r="C110" i="6"/>
  <c r="D36" i="12" s="1"/>
  <c r="C114" i="6"/>
  <c r="D40" i="12" s="1"/>
  <c r="B111" i="6"/>
  <c r="E8" i="10" s="1"/>
  <c r="E11" i="10"/>
  <c r="C40" i="12"/>
  <c r="B113" i="6"/>
  <c r="B112" i="6"/>
  <c r="B110" i="6"/>
  <c r="B109" i="6"/>
  <c r="B108" i="6"/>
  <c r="B116" i="6"/>
  <c r="B107" i="6"/>
  <c r="B115" i="6"/>
  <c r="J17" i="11"/>
  <c r="J20" i="11"/>
  <c r="J22" i="11"/>
  <c r="J19" i="11"/>
  <c r="H31" i="10" l="1"/>
  <c r="H44" i="10" s="1"/>
  <c r="H13" i="10"/>
  <c r="H78" i="10" s="1"/>
  <c r="H104" i="10" s="1"/>
  <c r="H117" i="10" s="1"/>
  <c r="H57" i="10"/>
  <c r="G84" i="10"/>
  <c r="G83" i="10"/>
  <c r="G90" i="10"/>
  <c r="N7" i="13"/>
  <c r="Q7" i="13" s="1"/>
  <c r="G33" i="12"/>
  <c r="D87" i="10"/>
  <c r="D77" i="10"/>
  <c r="D90" i="10" s="1"/>
  <c r="B82" i="10"/>
  <c r="B99" i="10"/>
  <c r="B112" i="10" s="1"/>
  <c r="B104" i="10"/>
  <c r="B117" i="10" s="1"/>
  <c r="B88" i="10"/>
  <c r="F21" i="11"/>
  <c r="F18" i="11"/>
  <c r="K17" i="11"/>
  <c r="F19" i="11"/>
  <c r="H4" i="10"/>
  <c r="H69" i="10" s="1"/>
  <c r="H95" i="10" s="1"/>
  <c r="C63" i="12"/>
  <c r="H64" i="10"/>
  <c r="C72" i="12"/>
  <c r="C64" i="12"/>
  <c r="B116" i="10"/>
  <c r="F24" i="11"/>
  <c r="F20" i="11"/>
  <c r="K22" i="11"/>
  <c r="K20" i="11"/>
  <c r="G108" i="10"/>
  <c r="G109" i="10"/>
  <c r="H90" i="10"/>
  <c r="F16" i="11"/>
  <c r="B109" i="10"/>
  <c r="H18" i="10"/>
  <c r="H83" i="10" s="1"/>
  <c r="F64" i="12"/>
  <c r="H24" i="10"/>
  <c r="F70" i="12"/>
  <c r="H96" i="10"/>
  <c r="L16" i="11" s="1"/>
  <c r="F69" i="12"/>
  <c r="H23" i="10"/>
  <c r="H19" i="10"/>
  <c r="F65" i="12"/>
  <c r="H26" i="10"/>
  <c r="H91" i="10" s="1"/>
  <c r="F72" i="12"/>
  <c r="H22" i="10"/>
  <c r="F68" i="12"/>
  <c r="G15" i="13" s="1" a="1"/>
  <c r="G15" i="13" s="1"/>
  <c r="C17" i="10"/>
  <c r="F13" i="12"/>
  <c r="C43" i="10"/>
  <c r="C4" i="10"/>
  <c r="C69" i="10" s="1"/>
  <c r="C50" i="10"/>
  <c r="C24" i="10"/>
  <c r="F20" i="12"/>
  <c r="C11" i="10"/>
  <c r="C76" i="10" s="1"/>
  <c r="C87" i="10"/>
  <c r="C100" i="10"/>
  <c r="C47" i="10"/>
  <c r="F17" i="12"/>
  <c r="C8" i="10"/>
  <c r="C73" i="10" s="1"/>
  <c r="C21" i="10"/>
  <c r="C52" i="10"/>
  <c r="C13" i="10"/>
  <c r="C78" i="10" s="1"/>
  <c r="F22" i="12"/>
  <c r="C26" i="10"/>
  <c r="C49" i="10"/>
  <c r="C10" i="10"/>
  <c r="C75" i="10" s="1"/>
  <c r="F19" i="12"/>
  <c r="C23" i="10"/>
  <c r="C45" i="10"/>
  <c r="C6" i="10"/>
  <c r="C71" i="10" s="1"/>
  <c r="F15" i="12"/>
  <c r="C19" i="10"/>
  <c r="C46" i="10"/>
  <c r="C7" i="10"/>
  <c r="C72" i="10" s="1"/>
  <c r="C20" i="10"/>
  <c r="F16" i="12"/>
  <c r="C44" i="10"/>
  <c r="C5" i="10"/>
  <c r="C70" i="10" s="1"/>
  <c r="F14" i="12"/>
  <c r="C18" i="10"/>
  <c r="C51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L24" i="11"/>
  <c r="C71" i="12"/>
  <c r="H116" i="10"/>
  <c r="L23" i="11"/>
  <c r="H39" i="10"/>
  <c r="H52" i="10" s="1"/>
  <c r="H56" i="10"/>
  <c r="H86" i="10"/>
  <c r="H99" i="10"/>
  <c r="H63" i="10"/>
  <c r="I63" i="10" s="1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113" i="10"/>
  <c r="F61" i="10"/>
  <c r="F35" i="10"/>
  <c r="F48" i="10" s="1"/>
  <c r="F22" i="10"/>
  <c r="F87" i="10" s="1"/>
  <c r="G48" i="12"/>
  <c r="F33" i="10"/>
  <c r="F46" i="10" s="1"/>
  <c r="F111" i="10"/>
  <c r="F59" i="10"/>
  <c r="F20" i="10"/>
  <c r="F85" i="10" s="1"/>
  <c r="G46" i="12"/>
  <c r="F112" i="10"/>
  <c r="F34" i="10"/>
  <c r="F47" i="10" s="1"/>
  <c r="F60" i="10"/>
  <c r="F21" i="10"/>
  <c r="F86" i="10" s="1"/>
  <c r="G47" i="12"/>
  <c r="H7" i="13" s="1" a="1"/>
  <c r="H7" i="13" s="1"/>
  <c r="L7" i="13" s="1"/>
  <c r="P7" i="13" s="1"/>
  <c r="F114" i="10"/>
  <c r="F62" i="10"/>
  <c r="F36" i="10"/>
  <c r="F49" i="10" s="1"/>
  <c r="F23" i="10"/>
  <c r="F88" i="10" s="1"/>
  <c r="G49" i="12"/>
  <c r="F116" i="10"/>
  <c r="F64" i="10"/>
  <c r="F38" i="10"/>
  <c r="F51" i="10" s="1"/>
  <c r="G51" i="12"/>
  <c r="F25" i="10"/>
  <c r="F90" i="10" s="1"/>
  <c r="G43" i="12"/>
  <c r="F56" i="10"/>
  <c r="F30" i="10"/>
  <c r="F43" i="10" s="1"/>
  <c r="F17" i="10"/>
  <c r="F82" i="10" s="1"/>
  <c r="F108" i="10"/>
  <c r="F39" i="10"/>
  <c r="F52" i="10" s="1"/>
  <c r="F117" i="10"/>
  <c r="F65" i="10"/>
  <c r="F26" i="10"/>
  <c r="F91" i="10" s="1"/>
  <c r="G52" i="12"/>
  <c r="F18" i="10"/>
  <c r="F83" i="10" s="1"/>
  <c r="G44" i="12"/>
  <c r="F109" i="10"/>
  <c r="F31" i="10"/>
  <c r="F44" i="10" s="1"/>
  <c r="F57" i="10"/>
  <c r="D100" i="10"/>
  <c r="D113" i="10" s="1"/>
  <c r="D28" i="12"/>
  <c r="D99" i="10"/>
  <c r="D31" i="12"/>
  <c r="D103" i="10"/>
  <c r="D116" i="10" s="1"/>
  <c r="D75" i="10"/>
  <c r="D29" i="12"/>
  <c r="D71" i="10"/>
  <c r="D25" i="12"/>
  <c r="D72" i="10"/>
  <c r="D26" i="12"/>
  <c r="E11" i="13" s="1" a="1"/>
  <c r="E11" i="13" s="1"/>
  <c r="M11" i="13" s="1"/>
  <c r="N11" i="13" s="1"/>
  <c r="O11" i="13" s="1"/>
  <c r="R11" i="13" s="1"/>
  <c r="D78" i="10"/>
  <c r="D32" i="12"/>
  <c r="D82" i="10"/>
  <c r="D95" i="10"/>
  <c r="D24" i="12"/>
  <c r="D70" i="10"/>
  <c r="D89" i="10"/>
  <c r="D102" i="10"/>
  <c r="D115" i="10" s="1"/>
  <c r="E73" i="10"/>
  <c r="E86" i="10" s="1"/>
  <c r="E76" i="10"/>
  <c r="E102" i="10" s="1"/>
  <c r="E115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E32" i="10"/>
  <c r="E45" i="10" s="1"/>
  <c r="C35" i="12"/>
  <c r="D3" i="13" s="1" a="1"/>
  <c r="D3" i="13" s="1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O7" i="13" l="1"/>
  <c r="R7" i="13" s="1"/>
  <c r="I58" i="10"/>
  <c r="H82" i="10"/>
  <c r="H20" i="11"/>
  <c r="H19" i="11"/>
  <c r="D112" i="10"/>
  <c r="H109" i="10"/>
  <c r="C96" i="10"/>
  <c r="C83" i="10"/>
  <c r="C84" i="10"/>
  <c r="C97" i="10"/>
  <c r="C91" i="10"/>
  <c r="C104" i="10"/>
  <c r="C89" i="10"/>
  <c r="C102" i="10"/>
  <c r="C86" i="10"/>
  <c r="I86" i="10" s="1"/>
  <c r="C99" i="10"/>
  <c r="C88" i="10"/>
  <c r="C101" i="10"/>
  <c r="C82" i="10"/>
  <c r="C95" i="10"/>
  <c r="C85" i="10"/>
  <c r="C98" i="10"/>
  <c r="C90" i="10"/>
  <c r="C103" i="10"/>
  <c r="G20" i="11"/>
  <c r="C113" i="10"/>
  <c r="H89" i="10"/>
  <c r="H102" i="10"/>
  <c r="H87" i="10"/>
  <c r="H100" i="10"/>
  <c r="N15" i="13"/>
  <c r="H108" i="10"/>
  <c r="L15" i="11"/>
  <c r="H84" i="10"/>
  <c r="H97" i="10"/>
  <c r="H112" i="10"/>
  <c r="L19" i="11"/>
  <c r="H88" i="10"/>
  <c r="H101" i="10"/>
  <c r="H85" i="10"/>
  <c r="H98" i="10"/>
  <c r="I57" i="10"/>
  <c r="I65" i="10"/>
  <c r="I62" i="10"/>
  <c r="I60" i="10"/>
  <c r="I61" i="10"/>
  <c r="I56" i="10"/>
  <c r="I59" i="10"/>
  <c r="I64" i="10"/>
  <c r="H23" i="11"/>
  <c r="Q11" i="13"/>
  <c r="D84" i="10"/>
  <c r="D97" i="10"/>
  <c r="D110" i="10" s="1"/>
  <c r="D88" i="10"/>
  <c r="D101" i="10"/>
  <c r="D114" i="10" s="1"/>
  <c r="D85" i="10"/>
  <c r="D98" i="10"/>
  <c r="D111" i="10" s="1"/>
  <c r="P11" i="13"/>
  <c r="D108" i="10"/>
  <c r="H15" i="11"/>
  <c r="D83" i="10"/>
  <c r="D96" i="10"/>
  <c r="H22" i="11"/>
  <c r="D91" i="10"/>
  <c r="D104" i="10"/>
  <c r="D117" i="10" s="1"/>
  <c r="E89" i="10"/>
  <c r="E99" i="10"/>
  <c r="E112" i="10" s="1"/>
  <c r="I76" i="10"/>
  <c r="I73" i="10"/>
  <c r="E84" i="10"/>
  <c r="E97" i="10"/>
  <c r="E110" i="10" s="1"/>
  <c r="I71" i="10"/>
  <c r="I70" i="10"/>
  <c r="E96" i="10"/>
  <c r="E83" i="10"/>
  <c r="N3" i="13"/>
  <c r="L3" i="13"/>
  <c r="P3" i="13" s="1"/>
  <c r="I22" i="11"/>
  <c r="E85" i="10"/>
  <c r="E98" i="10"/>
  <c r="E111" i="10" s="1"/>
  <c r="I72" i="10"/>
  <c r="E88" i="10"/>
  <c r="E101" i="10"/>
  <c r="E114" i="10" s="1"/>
  <c r="I75" i="10"/>
  <c r="E90" i="10"/>
  <c r="I77" i="10"/>
  <c r="E103" i="10"/>
  <c r="E116" i="10" s="1"/>
  <c r="I69" i="10"/>
  <c r="E95" i="10"/>
  <c r="E82" i="10"/>
  <c r="E87" i="10"/>
  <c r="I74" i="10"/>
  <c r="E100" i="10"/>
  <c r="E113" i="10" s="1"/>
  <c r="E91" i="10"/>
  <c r="I78" i="10"/>
  <c r="E104" i="10"/>
  <c r="E117" i="10" s="1"/>
  <c r="I82" i="10" l="1"/>
  <c r="I90" i="10"/>
  <c r="C111" i="10"/>
  <c r="G18" i="11"/>
  <c r="C115" i="10"/>
  <c r="G22" i="11"/>
  <c r="G21" i="11"/>
  <c r="C114" i="10"/>
  <c r="C110" i="10"/>
  <c r="G17" i="11"/>
  <c r="G15" i="11"/>
  <c r="C108" i="10"/>
  <c r="C117" i="10"/>
  <c r="G24" i="11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M15" i="11" l="1"/>
  <c r="M23" i="11"/>
  <c r="M22" i="11"/>
  <c r="M19" i="11"/>
  <c r="M16" i="11"/>
  <c r="M20" i="11"/>
  <c r="M18" i="11"/>
  <c r="M17" i="11"/>
  <c r="M21" i="11"/>
  <c r="M24" i="11"/>
  <c r="R3" i="13"/>
  <c r="O17" i="13"/>
</calcChain>
</file>

<file path=xl/sharedStrings.xml><?xml version="1.0" encoding="utf-8"?>
<sst xmlns="http://schemas.openxmlformats.org/spreadsheetml/2006/main" count="748" uniqueCount="197">
  <si>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</si>
  <si>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</si>
  <si>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</si>
  <si>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</si>
  <si>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</si>
  <si>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</si>
  <si>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</si>
  <si>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</si>
  <si>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</si>
  <si>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</si>
  <si>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</si>
  <si>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</si>
  <si>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</si>
  <si>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</si>
  <si>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</si>
  <si>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</si>
  <si>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</si>
  <si>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</si>
  <si>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</si>
  <si>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</si>
  <si>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</si>
  <si>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</si>
  <si>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</si>
  <si>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</si>
  <si>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</si>
  <si>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</si>
  <si>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</si>
  <si>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</si>
  <si>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</si>
  <si>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</si>
  <si>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</si>
  <si>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</si>
  <si>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</si>
  <si>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</si>
  <si>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</si>
  <si>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</si>
  <si>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</si>
  <si>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</si>
  <si>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</si>
  <si>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</si>
  <si>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</si>
  <si>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</si>
  <si>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</si>
  <si>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</si>
  <si>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</si>
  <si>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</si>
  <si>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</si>
  <si>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</si>
  <si>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</si>
  <si>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</si>
  <si>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</si>
  <si>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</si>
  <si>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</si>
  <si>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</si>
  <si>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</si>
  <si>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</si>
  <si>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</si>
  <si>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</si>
  <si>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</si>
  <si>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</si>
  <si>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</si>
  <si>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</si>
  <si>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</si>
  <si>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</si>
  <si>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</si>
  <si>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</si>
  <si>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</si>
  <si>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</si>
  <si>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</si>
  <si>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</si>
  <si>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</si>
  <si>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</si>
  <si>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</si>
  <si>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</si>
  <si>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</si>
  <si>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</si>
  <si>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</si>
  <si>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</si>
  <si>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itemLvl/10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</si>
  <si>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</si>
  <si>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</si>
  <si>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</si>
  <si>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</si>
  <si>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</si>
  <si>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</si>
  <si>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</si>
  <si>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</si>
  <si>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</si>
  <si>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</si>
  <si>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</si>
  <si>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</si>
  <si>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</si>
  <si>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</si>
  <si>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</si>
  <si>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</si>
  <si>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</si>
  <si>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</si>
  <si>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</si>
  <si>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</si>
  <si>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</si>
  <si>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</si>
  <si>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</si>
  <si>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</si>
  <si>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</si>
  <si>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</si>
  <si>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</si>
  <si>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</si>
  <si>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</si>
  <si>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</si>
  <si>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</si>
  <si>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</si>
  <si>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</si>
  <si>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</si>
  <si>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</si>
  <si>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</si>
  <si>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</si>
  <si>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</si>
  <si>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</si>
  <si>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</si>
  <si>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</si>
  <si>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</si>
  <si>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</si>
  <si>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</si>
  <si>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</si>
  <si>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</si>
  <si>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</si>
  <si>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</si>
  <si>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</si>
  <si>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</si>
  <si>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</si>
  <si>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</si>
  <si>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</si>
  <si>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</si>
  <si>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</si>
  <si>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</si>
  <si>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</si>
  <si>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</si>
  <si>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</si>
  <si>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</si>
  <si>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</si>
  <si>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</si>
  <si>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</si>
  <si>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</si>
  <si>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</si>
  <si>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</si>
  <si>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</si>
  <si>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</si>
  <si>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</si>
  <si>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</si>
  <si>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</si>
  <si>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</si>
  <si>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</si>
  <si>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</si>
  <si>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</si>
  <si>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</si>
  <si>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</si>
  <si>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</si>
  <si>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</si>
  <si>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</si>
  <si>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</si>
  <si>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</si>
  <si>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</si>
  <si>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</si>
  <si>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</si>
  <si>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</si>
  <si>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</si>
  <si>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</si>
  <si>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</si>
  <si>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</si>
  <si>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</si>
  <si>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</si>
  <si>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</si>
  <si>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</si>
  <si>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</si>
  <si>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</si>
  <si>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</si>
  <si>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</si>
  <si>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</si>
  <si>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hull health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</si>
  <si>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</si>
  <si>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</si>
  <si>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</si>
  <si>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</si>
  <si>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</si>
  <si>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</si>
  <si>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</si>
  <si>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</si>
  <si>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</si>
  <si>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</si>
  <si>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</si>
  <si>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</si>
  <si>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</si>
  <si>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</si>
  <si>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central overheat limit</t>
  </si>
  <si>
    <t>RADIATOR</t>
  </si>
  <si>
    <t>central overheat limi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</si>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</sst>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0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19</c:v>
                </c:pt>
                <c:pt idx="1">
                  <c:v>36</c:v>
                </c:pt>
                <c:pt idx="2">
                  <c:v>51</c:v>
                </c:pt>
                <c:pt idx="3">
                  <c:v>64</c:v>
                </c:pt>
                <c:pt idx="4">
                  <c:v>75</c:v>
                </c:pt>
                <c:pt idx="5">
                  <c:v>84</c:v>
                </c:pt>
                <c:pt idx="6">
                  <c:v>91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5200"/>
        <c:axId val="66836736"/>
      </c:lineChart>
      <c:catAx>
        <c:axId val="6683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66836736"/>
        <c:crosses val="autoZero"/>
        <c:auto val="1"/>
        <c:lblAlgn val="ctr"/>
        <c:lblOffset val="100"/>
        <c:noMultiLvlLbl val="0"/>
      </c:catAx>
      <c:valAx>
        <c:axId val="6683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83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75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10368"/>
        <c:axId val="77612160"/>
      </c:lineChart>
      <c:catAx>
        <c:axId val="7761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77612160"/>
        <c:crosses val="autoZero"/>
        <c:auto val="1"/>
        <c:lblAlgn val="ctr"/>
        <c:lblOffset val="100"/>
        <c:noMultiLvlLbl val="0"/>
      </c:catAx>
      <c:valAx>
        <c:axId val="7761216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61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64</c:v>
                </c:pt>
                <c:pt idx="1">
                  <c:v>67</c:v>
                </c:pt>
                <c:pt idx="2">
                  <c:v>70</c:v>
                </c:pt>
                <c:pt idx="3">
                  <c:v>73</c:v>
                </c:pt>
                <c:pt idx="4">
                  <c:v>77</c:v>
                </c:pt>
                <c:pt idx="5">
                  <c:v>79</c:v>
                </c:pt>
                <c:pt idx="6">
                  <c:v>82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46</c:v>
                </c:pt>
                <c:pt idx="1">
                  <c:v>51</c:v>
                </c:pt>
                <c:pt idx="2">
                  <c:v>55</c:v>
                </c:pt>
                <c:pt idx="3">
                  <c:v>59</c:v>
                </c:pt>
                <c:pt idx="4">
                  <c:v>63</c:v>
                </c:pt>
                <c:pt idx="5">
                  <c:v>65</c:v>
                </c:pt>
                <c:pt idx="6">
                  <c:v>67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66784"/>
        <c:axId val="188968320"/>
      </c:lineChart>
      <c:catAx>
        <c:axId val="188966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8968320"/>
        <c:crosses val="autoZero"/>
        <c:auto val="1"/>
        <c:lblAlgn val="ctr"/>
        <c:lblOffset val="100"/>
        <c:noMultiLvlLbl val="0"/>
      </c:catAx>
      <c:valAx>
        <c:axId val="18896832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96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58</c:v>
                </c:pt>
                <c:pt idx="1">
                  <c:v>61</c:v>
                </c:pt>
                <c:pt idx="2">
                  <c:v>64</c:v>
                </c:pt>
                <c:pt idx="3">
                  <c:v>66</c:v>
                </c:pt>
                <c:pt idx="4">
                  <c:v>69</c:v>
                </c:pt>
                <c:pt idx="5">
                  <c:v>71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84</c:v>
                </c:pt>
                <c:pt idx="1">
                  <c:v>87</c:v>
                </c:pt>
                <c:pt idx="2">
                  <c:v>90</c:v>
                </c:pt>
                <c:pt idx="3">
                  <c:v>93</c:v>
                </c:pt>
                <c:pt idx="4">
                  <c:v>95</c:v>
                </c:pt>
                <c:pt idx="5">
                  <c:v>97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28928"/>
        <c:axId val="189230464"/>
      </c:lineChart>
      <c:catAx>
        <c:axId val="18922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230464"/>
        <c:crosses val="autoZero"/>
        <c:auto val="1"/>
        <c:lblAlgn val="ctr"/>
        <c:lblOffset val="100"/>
        <c:noMultiLvlLbl val="0"/>
      </c:catAx>
      <c:valAx>
        <c:axId val="18923046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228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14</c:v>
                </c:pt>
                <c:pt idx="1">
                  <c:v>17</c:v>
                </c:pt>
                <c:pt idx="2">
                  <c:v>20</c:v>
                </c:pt>
                <c:pt idx="3">
                  <c:v>22</c:v>
                </c:pt>
                <c:pt idx="4">
                  <c:v>25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47</c:v>
                </c:pt>
                <c:pt idx="1">
                  <c:v>50</c:v>
                </c:pt>
                <c:pt idx="2">
                  <c:v>52</c:v>
                </c:pt>
                <c:pt idx="3">
                  <c:v>54</c:v>
                </c:pt>
                <c:pt idx="4">
                  <c:v>56</c:v>
                </c:pt>
                <c:pt idx="5">
                  <c:v>58</c:v>
                </c:pt>
                <c:pt idx="6">
                  <c:v>60</c:v>
                </c:pt>
                <c:pt idx="7">
                  <c:v>62</c:v>
                </c:pt>
                <c:pt idx="8">
                  <c:v>63</c:v>
                </c:pt>
                <c:pt idx="9">
                  <c:v>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44</c:v>
                </c:pt>
                <c:pt idx="1">
                  <c:v>47</c:v>
                </c:pt>
                <c:pt idx="2">
                  <c:v>50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16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67040"/>
        <c:axId val="189368576"/>
      </c:lineChart>
      <c:catAx>
        <c:axId val="18936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368576"/>
        <c:crosses val="autoZero"/>
        <c:auto val="1"/>
        <c:lblAlgn val="ctr"/>
        <c:lblOffset val="100"/>
        <c:noMultiLvlLbl val="0"/>
      </c:catAx>
      <c:valAx>
        <c:axId val="18936857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367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62</c:v>
                </c:pt>
                <c:pt idx="1">
                  <c:v>65</c:v>
                </c:pt>
                <c:pt idx="2">
                  <c:v>67</c:v>
                </c:pt>
                <c:pt idx="3">
                  <c:v>69</c:v>
                </c:pt>
                <c:pt idx="4">
                  <c:v>71</c:v>
                </c:pt>
                <c:pt idx="5">
                  <c:v>73</c:v>
                </c:pt>
                <c:pt idx="6">
                  <c:v>75</c:v>
                </c:pt>
                <c:pt idx="7">
                  <c:v>77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18880"/>
        <c:axId val="189432960"/>
      </c:lineChart>
      <c:catAx>
        <c:axId val="18941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432960"/>
        <c:crosses val="autoZero"/>
        <c:auto val="1"/>
        <c:lblAlgn val="ctr"/>
        <c:lblOffset val="100"/>
        <c:noMultiLvlLbl val="0"/>
      </c:catAx>
      <c:valAx>
        <c:axId val="18943296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41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31</c:v>
                </c:pt>
                <c:pt idx="3">
                  <c:v>36</c:v>
                </c:pt>
                <c:pt idx="4">
                  <c:v>40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72</c:v>
                </c:pt>
                <c:pt idx="1">
                  <c:v>75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65504"/>
        <c:axId val="189767040"/>
      </c:lineChart>
      <c:catAx>
        <c:axId val="18976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67040"/>
        <c:crosses val="autoZero"/>
        <c:auto val="1"/>
        <c:lblAlgn val="ctr"/>
        <c:lblOffset val="100"/>
        <c:noMultiLvlLbl val="0"/>
      </c:catAx>
      <c:valAx>
        <c:axId val="18976704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76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44</c:v>
                </c:pt>
                <c:pt idx="1">
                  <c:v>53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59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76</c:v>
                </c:pt>
                <c:pt idx="1">
                  <c:v>81</c:v>
                </c:pt>
                <c:pt idx="2">
                  <c:v>85</c:v>
                </c:pt>
                <c:pt idx="3">
                  <c:v>89</c:v>
                </c:pt>
                <c:pt idx="4">
                  <c:v>93</c:v>
                </c:pt>
                <c:pt idx="5">
                  <c:v>95</c:v>
                </c:pt>
                <c:pt idx="6">
                  <c:v>97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92864"/>
        <c:axId val="189898752"/>
      </c:lineChart>
      <c:catAx>
        <c:axId val="18989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89898752"/>
        <c:crosses val="autoZero"/>
        <c:auto val="1"/>
        <c:lblAlgn val="ctr"/>
        <c:lblOffset val="100"/>
        <c:noMultiLvlLbl val="0"/>
      </c:catAx>
      <c:valAx>
        <c:axId val="18989875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89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10400"/>
        <c:axId val="189920384"/>
      </c:barChart>
      <c:catAx>
        <c:axId val="189910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89920384"/>
        <c:crosses val="autoZero"/>
        <c:auto val="1"/>
        <c:lblAlgn val="ctr"/>
        <c:lblOffset val="100"/>
        <c:noMultiLvlLbl val="0"/>
      </c:catAx>
      <c:valAx>
        <c:axId val="189920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89910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14</c:v>
                </c:pt>
                <c:pt idx="1">
                  <c:v>18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57248"/>
        <c:axId val="189958784"/>
      </c:barChart>
      <c:catAx>
        <c:axId val="189957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9958784"/>
        <c:crosses val="autoZero"/>
        <c:auto val="1"/>
        <c:lblAlgn val="ctr"/>
        <c:lblOffset val="100"/>
        <c:noMultiLvlLbl val="0"/>
      </c:catAx>
      <c:valAx>
        <c:axId val="18995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9572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central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66976"/>
        <c:axId val="189968768"/>
      </c:barChart>
      <c:catAx>
        <c:axId val="18996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968768"/>
        <c:crosses val="autoZero"/>
        <c:auto val="1"/>
        <c:lblAlgn val="ctr"/>
        <c:lblOffset val="100"/>
        <c:noMultiLvlLbl val="0"/>
      </c:catAx>
      <c:valAx>
        <c:axId val="18996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9669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health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18</c:v>
                </c:pt>
                <c:pt idx="1">
                  <c:v>26</c:v>
                </c:pt>
                <c:pt idx="2">
                  <c:v>34</c:v>
                </c:pt>
                <c:pt idx="3">
                  <c:v>42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337408"/>
        <c:axId val="190338944"/>
      </c:barChart>
      <c:catAx>
        <c:axId val="19033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0338944"/>
        <c:crosses val="autoZero"/>
        <c:auto val="1"/>
        <c:lblAlgn val="ctr"/>
        <c:lblOffset val="100"/>
        <c:noMultiLvlLbl val="0"/>
      </c:catAx>
      <c:valAx>
        <c:axId val="19033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3374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363520"/>
        <c:axId val="190365056"/>
      </c:barChart>
      <c:catAx>
        <c:axId val="19036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0365056"/>
        <c:crosses val="autoZero"/>
        <c:auto val="1"/>
        <c:lblAlgn val="ctr"/>
        <c:lblOffset val="100"/>
        <c:noMultiLvlLbl val="0"/>
      </c:catAx>
      <c:valAx>
        <c:axId val="19036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363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389632"/>
        <c:axId val="190395520"/>
      </c:barChart>
      <c:catAx>
        <c:axId val="19038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395520"/>
        <c:crosses val="autoZero"/>
        <c:auto val="1"/>
        <c:lblAlgn val="ctr"/>
        <c:lblOffset val="100"/>
        <c:noMultiLvlLbl val="0"/>
      </c:catAx>
      <c:valAx>
        <c:axId val="19039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389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28</c:v>
                </c:pt>
                <c:pt idx="1">
                  <c:v>34</c:v>
                </c:pt>
                <c:pt idx="2">
                  <c:v>60</c:v>
                </c:pt>
                <c:pt idx="3">
                  <c:v>66</c:v>
                </c:pt>
                <c:pt idx="4">
                  <c:v>75</c:v>
                </c:pt>
                <c:pt idx="5">
                  <c:v>81</c:v>
                </c:pt>
                <c:pt idx="6">
                  <c:v>84</c:v>
                </c:pt>
                <c:pt idx="7">
                  <c:v>116</c:v>
                </c:pt>
                <c:pt idx="8">
                  <c:v>120</c:v>
                </c:pt>
                <c:pt idx="9">
                  <c:v>124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58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74</c:v>
                </c:pt>
                <c:pt idx="7">
                  <c:v>117</c:v>
                </c:pt>
                <c:pt idx="8">
                  <c:v>117</c:v>
                </c:pt>
                <c:pt idx="9">
                  <c:v>120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21</c:v>
                </c:pt>
                <c:pt idx="1">
                  <c:v>26</c:v>
                </c:pt>
                <c:pt idx="2">
                  <c:v>31</c:v>
                </c:pt>
                <c:pt idx="3">
                  <c:v>36</c:v>
                </c:pt>
                <c:pt idx="4">
                  <c:v>80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44</c:v>
                </c:pt>
                <c:pt idx="1">
                  <c:v>53</c:v>
                </c:pt>
                <c:pt idx="2">
                  <c:v>122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264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85664"/>
        <c:axId val="79995648"/>
      </c:lineChart>
      <c:catAx>
        <c:axId val="7998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79995648"/>
        <c:crosses val="autoZero"/>
        <c:auto val="1"/>
        <c:lblAlgn val="ctr"/>
        <c:lblOffset val="100"/>
        <c:noMultiLvlLbl val="0"/>
      </c:catAx>
      <c:valAx>
        <c:axId val="7999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8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52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32</c:v>
                </c:pt>
                <c:pt idx="1">
                  <c:v>32</c:v>
                </c:pt>
                <c:pt idx="2">
                  <c:v>51</c:v>
                </c:pt>
                <c:pt idx="3">
                  <c:v>51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21</c:v>
                </c:pt>
                <c:pt idx="2">
                  <c:v>44</c:v>
                </c:pt>
                <c:pt idx="3">
                  <c:v>44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06624"/>
        <c:axId val="80108160"/>
      </c:lineChart>
      <c:catAx>
        <c:axId val="8010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80108160"/>
        <c:crosses val="autoZero"/>
        <c:auto val="1"/>
        <c:lblAlgn val="ctr"/>
        <c:lblOffset val="100"/>
        <c:noMultiLvlLbl val="0"/>
      </c:catAx>
      <c:valAx>
        <c:axId val="8010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0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1.1100000000000001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1.05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0.88</c:v>
                </c:pt>
                <c:pt idx="1">
                  <c:v>1.06</c:v>
                </c:pt>
                <c:pt idx="2">
                  <c:v>1.18</c:v>
                </c:pt>
                <c:pt idx="3">
                  <c:v>1.29</c:v>
                </c:pt>
                <c:pt idx="4">
                  <c:v>1.39</c:v>
                </c:pt>
                <c:pt idx="5">
                  <c:v>1.5</c:v>
                </c:pt>
                <c:pt idx="6">
                  <c:v>1.56</c:v>
                </c:pt>
                <c:pt idx="7">
                  <c:v>1.53</c:v>
                </c:pt>
                <c:pt idx="8">
                  <c:v>1.58</c:v>
                </c:pt>
                <c:pt idx="9">
                  <c:v>1.63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1.29</c:v>
                </c:pt>
                <c:pt idx="2">
                  <c:v>1.32</c:v>
                </c:pt>
                <c:pt idx="3">
                  <c:v>1.45</c:v>
                </c:pt>
                <c:pt idx="4">
                  <c:v>1.48</c:v>
                </c:pt>
                <c:pt idx="5">
                  <c:v>1.57</c:v>
                </c:pt>
                <c:pt idx="6">
                  <c:v>1.61</c:v>
                </c:pt>
                <c:pt idx="7">
                  <c:v>1.63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1.91</c:v>
                </c:pt>
                <c:pt idx="1">
                  <c:v>2.36</c:v>
                </c:pt>
                <c:pt idx="2">
                  <c:v>2.58</c:v>
                </c:pt>
                <c:pt idx="3">
                  <c:v>3</c:v>
                </c:pt>
                <c:pt idx="4">
                  <c:v>3.08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1.47</c:v>
                </c:pt>
                <c:pt idx="1">
                  <c:v>1.77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2.93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33120"/>
        <c:axId val="66913024"/>
      </c:lineChart>
      <c:catAx>
        <c:axId val="80133120"/>
        <c:scaling>
          <c:orientation val="minMax"/>
        </c:scaling>
        <c:delete val="0"/>
        <c:axPos val="b"/>
        <c:majorTickMark val="out"/>
        <c:minorTickMark val="none"/>
        <c:tickLblPos val="nextTo"/>
        <c:crossAx val="66913024"/>
        <c:crosses val="autoZero"/>
        <c:auto val="1"/>
        <c:lblAlgn val="ctr"/>
        <c:lblOffset val="100"/>
        <c:noMultiLvlLbl val="0"/>
      </c:catAx>
      <c:valAx>
        <c:axId val="6691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3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1.1100000000000001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3.16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1.05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1.76</c:v>
                </c:pt>
                <c:pt idx="1">
                  <c:v>2.12</c:v>
                </c:pt>
                <c:pt idx="2">
                  <c:v>3.54</c:v>
                </c:pt>
                <c:pt idx="3">
                  <c:v>3.87</c:v>
                </c:pt>
                <c:pt idx="4">
                  <c:v>4.17</c:v>
                </c:pt>
                <c:pt idx="5">
                  <c:v>4.5</c:v>
                </c:pt>
                <c:pt idx="6">
                  <c:v>4.68</c:v>
                </c:pt>
                <c:pt idx="7">
                  <c:v>6.12</c:v>
                </c:pt>
                <c:pt idx="8">
                  <c:v>6.32</c:v>
                </c:pt>
                <c:pt idx="9">
                  <c:v>6.52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1.29</c:v>
                </c:pt>
                <c:pt idx="2">
                  <c:v>2.64</c:v>
                </c:pt>
                <c:pt idx="3">
                  <c:v>2.9</c:v>
                </c:pt>
                <c:pt idx="4">
                  <c:v>2.96</c:v>
                </c:pt>
                <c:pt idx="5">
                  <c:v>3.14</c:v>
                </c:pt>
                <c:pt idx="6">
                  <c:v>3.22</c:v>
                </c:pt>
                <c:pt idx="7">
                  <c:v>4.8899999999999997</c:v>
                </c:pt>
                <c:pt idx="8">
                  <c:v>4.8899999999999997</c:v>
                </c:pt>
                <c:pt idx="9">
                  <c:v>5.01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1.91</c:v>
                </c:pt>
                <c:pt idx="1">
                  <c:v>2.36</c:v>
                </c:pt>
                <c:pt idx="2">
                  <c:v>2.58</c:v>
                </c:pt>
                <c:pt idx="3">
                  <c:v>3</c:v>
                </c:pt>
                <c:pt idx="4">
                  <c:v>6.16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1.47</c:v>
                </c:pt>
                <c:pt idx="1">
                  <c:v>1.77</c:v>
                </c:pt>
                <c:pt idx="2">
                  <c:v>4.0599999999999996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8.7900000000000009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42080"/>
        <c:axId val="66943616"/>
      </c:lineChart>
      <c:catAx>
        <c:axId val="66942080"/>
        <c:scaling>
          <c:orientation val="minMax"/>
        </c:scaling>
        <c:delete val="0"/>
        <c:axPos val="b"/>
        <c:majorTickMark val="out"/>
        <c:minorTickMark val="none"/>
        <c:tickLblPos val="nextTo"/>
        <c:crossAx val="66943616"/>
        <c:crosses val="autoZero"/>
        <c:auto val="1"/>
        <c:lblAlgn val="ctr"/>
        <c:lblOffset val="100"/>
        <c:noMultiLvlLbl val="0"/>
      </c:catAx>
      <c:valAx>
        <c:axId val="6694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942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98</c:v>
                </c:pt>
                <c:pt idx="1">
                  <c:v>119</c:v>
                </c:pt>
                <c:pt idx="2">
                  <c:v>120</c:v>
                </c:pt>
                <c:pt idx="3">
                  <c:v>132</c:v>
                </c:pt>
                <c:pt idx="4">
                  <c:v>150</c:v>
                </c:pt>
                <c:pt idx="5">
                  <c:v>162</c:v>
                </c:pt>
                <c:pt idx="6">
                  <c:v>168</c:v>
                </c:pt>
                <c:pt idx="7">
                  <c:v>174</c:v>
                </c:pt>
                <c:pt idx="8">
                  <c:v>180</c:v>
                </c:pt>
                <c:pt idx="9">
                  <c:v>186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115</c:v>
                </c:pt>
                <c:pt idx="1">
                  <c:v>135</c:v>
                </c:pt>
                <c:pt idx="2">
                  <c:v>145</c:v>
                </c:pt>
                <c:pt idx="3">
                  <c:v>160</c:v>
                </c:pt>
                <c:pt idx="4">
                  <c:v>170</c:v>
                </c:pt>
                <c:pt idx="5">
                  <c:v>180</c:v>
                </c:pt>
                <c:pt idx="6">
                  <c:v>185</c:v>
                </c:pt>
                <c:pt idx="7">
                  <c:v>195</c:v>
                </c:pt>
                <c:pt idx="8">
                  <c:v>195</c:v>
                </c:pt>
                <c:pt idx="9">
                  <c:v>200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210</c:v>
                </c:pt>
                <c:pt idx="1">
                  <c:v>260</c:v>
                </c:pt>
                <c:pt idx="2">
                  <c:v>279</c:v>
                </c:pt>
                <c:pt idx="3">
                  <c:v>324</c:v>
                </c:pt>
                <c:pt idx="4">
                  <c:v>320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176</c:v>
                </c:pt>
                <c:pt idx="1">
                  <c:v>212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352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16032"/>
        <c:axId val="67126016"/>
      </c:lineChart>
      <c:catAx>
        <c:axId val="6711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67126016"/>
        <c:crosses val="autoZero"/>
        <c:auto val="1"/>
        <c:lblAlgn val="ctr"/>
        <c:lblOffset val="100"/>
        <c:noMultiLvlLbl val="0"/>
      </c:catAx>
      <c:valAx>
        <c:axId val="6712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1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23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63</c:v>
                </c:pt>
                <c:pt idx="5">
                  <c:v>70</c:v>
                </c:pt>
                <c:pt idx="6">
                  <c:v>75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29</c:v>
                </c:pt>
                <c:pt idx="1">
                  <c:v>37</c:v>
                </c:pt>
                <c:pt idx="2">
                  <c:v>44</c:v>
                </c:pt>
                <c:pt idx="3">
                  <c:v>50</c:v>
                </c:pt>
                <c:pt idx="4">
                  <c:v>57</c:v>
                </c:pt>
                <c:pt idx="5">
                  <c:v>62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13</c:v>
                </c:pt>
                <c:pt idx="1">
                  <c:v>17</c:v>
                </c:pt>
                <c:pt idx="2">
                  <c:v>31</c:v>
                </c:pt>
                <c:pt idx="3">
                  <c:v>36</c:v>
                </c:pt>
                <c:pt idx="4">
                  <c:v>42</c:v>
                </c:pt>
                <c:pt idx="5">
                  <c:v>47</c:v>
                </c:pt>
                <c:pt idx="6">
                  <c:v>50</c:v>
                </c:pt>
                <c:pt idx="7">
                  <c:v>72</c:v>
                </c:pt>
                <c:pt idx="8">
                  <c:v>76</c:v>
                </c:pt>
                <c:pt idx="9">
                  <c:v>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14</c:v>
                </c:pt>
                <c:pt idx="1">
                  <c:v>18</c:v>
                </c:pt>
                <c:pt idx="2">
                  <c:v>39</c:v>
                </c:pt>
                <c:pt idx="3">
                  <c:v>44</c:v>
                </c:pt>
                <c:pt idx="4">
                  <c:v>48</c:v>
                </c:pt>
                <c:pt idx="5">
                  <c:v>53</c:v>
                </c:pt>
                <c:pt idx="6">
                  <c:v>56</c:v>
                </c:pt>
                <c:pt idx="7">
                  <c:v>90</c:v>
                </c:pt>
                <c:pt idx="8">
                  <c:v>91</c:v>
                </c:pt>
                <c:pt idx="9">
                  <c:v>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65</c:v>
                </c:pt>
                <c:pt idx="5">
                  <c:v>71</c:v>
                </c:pt>
                <c:pt idx="6">
                  <c:v>77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24</c:v>
                </c:pt>
                <c:pt idx="1">
                  <c:v>31</c:v>
                </c:pt>
                <c:pt idx="2">
                  <c:v>78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230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67360"/>
        <c:axId val="67168896"/>
      </c:lineChart>
      <c:catAx>
        <c:axId val="6716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67168896"/>
        <c:crosses val="autoZero"/>
        <c:auto val="1"/>
        <c:lblAlgn val="ctr"/>
        <c:lblOffset val="100"/>
        <c:noMultiLvlLbl val="0"/>
      </c:catAx>
      <c:valAx>
        <c:axId val="67168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6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1.21</c:v>
                </c:pt>
                <c:pt idx="5">
                  <c:v>1.3</c:v>
                </c:pt>
                <c:pt idx="6">
                  <c:v>1.34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0.55000000000000004</c:v>
                </c:pt>
                <c:pt idx="1">
                  <c:v>0.65</c:v>
                </c:pt>
                <c:pt idx="2">
                  <c:v>0.75</c:v>
                </c:pt>
                <c:pt idx="3">
                  <c:v>0.81</c:v>
                </c:pt>
                <c:pt idx="4">
                  <c:v>0.89</c:v>
                </c:pt>
                <c:pt idx="5">
                  <c:v>0.94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0.41</c:v>
                </c:pt>
                <c:pt idx="1">
                  <c:v>0.53</c:v>
                </c:pt>
                <c:pt idx="2">
                  <c:v>0.61</c:v>
                </c:pt>
                <c:pt idx="3">
                  <c:v>0.71</c:v>
                </c:pt>
                <c:pt idx="4">
                  <c:v>0.78</c:v>
                </c:pt>
                <c:pt idx="5">
                  <c:v>0.87</c:v>
                </c:pt>
                <c:pt idx="6">
                  <c:v>0.93</c:v>
                </c:pt>
                <c:pt idx="7">
                  <c:v>0.95</c:v>
                </c:pt>
                <c:pt idx="8">
                  <c:v>1</c:v>
                </c:pt>
                <c:pt idx="9">
                  <c:v>1.07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0.67</c:v>
                </c:pt>
                <c:pt idx="1">
                  <c:v>0.86</c:v>
                </c:pt>
                <c:pt idx="2">
                  <c:v>0.89</c:v>
                </c:pt>
                <c:pt idx="3">
                  <c:v>1</c:v>
                </c:pt>
                <c:pt idx="4">
                  <c:v>1.04</c:v>
                </c:pt>
                <c:pt idx="5">
                  <c:v>1.1499999999999999</c:v>
                </c:pt>
                <c:pt idx="6">
                  <c:v>1.22</c:v>
                </c:pt>
                <c:pt idx="7">
                  <c:v>1.25</c:v>
                </c:pt>
                <c:pt idx="8">
                  <c:v>1.26</c:v>
                </c:pt>
                <c:pt idx="9">
                  <c:v>1.33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1.36</c:v>
                </c:pt>
                <c:pt idx="1">
                  <c:v>1.82</c:v>
                </c:pt>
                <c:pt idx="2">
                  <c:v>2</c:v>
                </c:pt>
                <c:pt idx="3">
                  <c:v>2.33</c:v>
                </c:pt>
                <c:pt idx="4">
                  <c:v>2.5</c:v>
                </c:pt>
                <c:pt idx="5">
                  <c:v>2.73</c:v>
                </c:pt>
                <c:pt idx="6">
                  <c:v>2.96</c:v>
                </c:pt>
                <c:pt idx="7">
                  <c:v>2.93</c:v>
                </c:pt>
                <c:pt idx="8">
                  <c:v>3.07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</c:v>
                </c:pt>
                <c:pt idx="1">
                  <c:v>1.03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2.56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56704"/>
        <c:axId val="80462592"/>
      </c:lineChart>
      <c:catAx>
        <c:axId val="8045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80462592"/>
        <c:crosses val="autoZero"/>
        <c:auto val="1"/>
        <c:lblAlgn val="ctr"/>
        <c:lblOffset val="100"/>
        <c:noMultiLvlLbl val="0"/>
      </c:catAx>
      <c:valAx>
        <c:axId val="8046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45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23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37.5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29</c:v>
                </c:pt>
                <c:pt idx="1">
                  <c:v>37</c:v>
                </c:pt>
                <c:pt idx="2">
                  <c:v>44</c:v>
                </c:pt>
                <c:pt idx="3">
                  <c:v>50</c:v>
                </c:pt>
                <c:pt idx="4">
                  <c:v>57</c:v>
                </c:pt>
                <c:pt idx="5">
                  <c:v>62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6.5</c:v>
                </c:pt>
                <c:pt idx="1">
                  <c:v>8.5</c:v>
                </c:pt>
                <c:pt idx="2">
                  <c:v>10.3</c:v>
                </c:pt>
                <c:pt idx="3">
                  <c:v>12</c:v>
                </c:pt>
                <c:pt idx="4">
                  <c:v>14</c:v>
                </c:pt>
                <c:pt idx="5">
                  <c:v>15.7</c:v>
                </c:pt>
                <c:pt idx="6">
                  <c:v>16.7</c:v>
                </c:pt>
                <c:pt idx="7">
                  <c:v>18</c:v>
                </c:pt>
                <c:pt idx="8">
                  <c:v>19</c:v>
                </c:pt>
                <c:pt idx="9">
                  <c:v>20.3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14</c:v>
                </c:pt>
                <c:pt idx="1">
                  <c:v>18</c:v>
                </c:pt>
                <c:pt idx="2">
                  <c:v>19.5</c:v>
                </c:pt>
                <c:pt idx="3">
                  <c:v>22</c:v>
                </c:pt>
                <c:pt idx="4">
                  <c:v>24</c:v>
                </c:pt>
                <c:pt idx="5">
                  <c:v>26.5</c:v>
                </c:pt>
                <c:pt idx="6">
                  <c:v>28</c:v>
                </c:pt>
                <c:pt idx="7">
                  <c:v>30</c:v>
                </c:pt>
                <c:pt idx="8">
                  <c:v>30.3</c:v>
                </c:pt>
                <c:pt idx="9">
                  <c:v>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32.5</c:v>
                </c:pt>
                <c:pt idx="5">
                  <c:v>35.5</c:v>
                </c:pt>
                <c:pt idx="6">
                  <c:v>38.5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24</c:v>
                </c:pt>
                <c:pt idx="1">
                  <c:v>31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76.7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91648"/>
        <c:axId val="80493184"/>
      </c:lineChart>
      <c:catAx>
        <c:axId val="80491648"/>
        <c:scaling>
          <c:orientation val="minMax"/>
        </c:scaling>
        <c:delete val="0"/>
        <c:axPos val="b"/>
        <c:majorTickMark val="out"/>
        <c:minorTickMark val="none"/>
        <c:tickLblPos val="nextTo"/>
        <c:crossAx val="80493184"/>
        <c:crosses val="autoZero"/>
        <c:auto val="1"/>
        <c:lblAlgn val="ctr"/>
        <c:lblOffset val="100"/>
        <c:noMultiLvlLbl val="0"/>
      </c:catAx>
      <c:valAx>
        <c:axId val="8049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491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92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126</c:v>
                </c:pt>
                <c:pt idx="5">
                  <c:v>140</c:v>
                </c:pt>
                <c:pt idx="6">
                  <c:v>150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58</c:v>
                </c:pt>
                <c:pt idx="1">
                  <c:v>74</c:v>
                </c:pt>
                <c:pt idx="2">
                  <c:v>88</c:v>
                </c:pt>
                <c:pt idx="3">
                  <c:v>100</c:v>
                </c:pt>
                <c:pt idx="4">
                  <c:v>114</c:v>
                </c:pt>
                <c:pt idx="5">
                  <c:v>124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45.5</c:v>
                </c:pt>
                <c:pt idx="1">
                  <c:v>59.5</c:v>
                </c:pt>
                <c:pt idx="2">
                  <c:v>61.800000000000004</c:v>
                </c:pt>
                <c:pt idx="3">
                  <c:v>72</c:v>
                </c:pt>
                <c:pt idx="4">
                  <c:v>84</c:v>
                </c:pt>
                <c:pt idx="5">
                  <c:v>94.199999999999989</c:v>
                </c:pt>
                <c:pt idx="6">
                  <c:v>100.19999999999999</c:v>
                </c:pt>
                <c:pt idx="7">
                  <c:v>108</c:v>
                </c:pt>
                <c:pt idx="8">
                  <c:v>114</c:v>
                </c:pt>
                <c:pt idx="9">
                  <c:v>121.80000000000001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97.5</c:v>
                </c:pt>
                <c:pt idx="3">
                  <c:v>110</c:v>
                </c:pt>
                <c:pt idx="4">
                  <c:v>120</c:v>
                </c:pt>
                <c:pt idx="5">
                  <c:v>132.5</c:v>
                </c:pt>
                <c:pt idx="6">
                  <c:v>140</c:v>
                </c:pt>
                <c:pt idx="7">
                  <c:v>150</c:v>
                </c:pt>
                <c:pt idx="8">
                  <c:v>151.5</c:v>
                </c:pt>
                <c:pt idx="9">
                  <c:v>160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216</c:v>
                </c:pt>
                <c:pt idx="3">
                  <c:v>252</c:v>
                </c:pt>
                <c:pt idx="4">
                  <c:v>260</c:v>
                </c:pt>
                <c:pt idx="5">
                  <c:v>284</c:v>
                </c:pt>
                <c:pt idx="6">
                  <c:v>308</c:v>
                </c:pt>
                <c:pt idx="7">
                  <c:v>328</c:v>
                </c:pt>
                <c:pt idx="8">
                  <c:v>344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96</c:v>
                </c:pt>
                <c:pt idx="1">
                  <c:v>124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306.8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16448"/>
        <c:axId val="80622336"/>
      </c:lineChart>
      <c:catAx>
        <c:axId val="80616448"/>
        <c:scaling>
          <c:orientation val="minMax"/>
        </c:scaling>
        <c:delete val="0"/>
        <c:axPos val="b"/>
        <c:majorTickMark val="out"/>
        <c:minorTickMark val="none"/>
        <c:tickLblPos val="nextTo"/>
        <c:crossAx val="80622336"/>
        <c:crosses val="autoZero"/>
        <c:auto val="1"/>
        <c:lblAlgn val="ctr"/>
        <c:lblOffset val="100"/>
        <c:noMultiLvlLbl val="0"/>
      </c:catAx>
      <c:valAx>
        <c:axId val="8062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61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106.66666666666667</c:v>
                </c:pt>
                <c:pt idx="1">
                  <c:v>103.33333333333333</c:v>
                </c:pt>
                <c:pt idx="2">
                  <c:v>100</c:v>
                </c:pt>
                <c:pt idx="3">
                  <c:v>96.666666666666671</c:v>
                </c:pt>
                <c:pt idx="4">
                  <c:v>93.333333333333329</c:v>
                </c:pt>
                <c:pt idx="5">
                  <c:v>90</c:v>
                </c:pt>
                <c:pt idx="6">
                  <c:v>86.666666666666671</c:v>
                </c:pt>
                <c:pt idx="7">
                  <c:v>83.333333333333329</c:v>
                </c:pt>
                <c:pt idx="8">
                  <c:v>80</c:v>
                </c:pt>
                <c:pt idx="9">
                  <c:v>76.666666666666657</c:v>
                </c:pt>
                <c:pt idx="10">
                  <c:v>73.333333333333329</c:v>
                </c:pt>
                <c:pt idx="11">
                  <c:v>70</c:v>
                </c:pt>
                <c:pt idx="12">
                  <c:v>66.666666666666657</c:v>
                </c:pt>
                <c:pt idx="13">
                  <c:v>63.333333333333329</c:v>
                </c:pt>
                <c:pt idx="14">
                  <c:v>60</c:v>
                </c:pt>
                <c:pt idx="15">
                  <c:v>56.666666666666664</c:v>
                </c:pt>
                <c:pt idx="16">
                  <c:v>53.333333333333329</c:v>
                </c:pt>
                <c:pt idx="17">
                  <c:v>50</c:v>
                </c:pt>
                <c:pt idx="18">
                  <c:v>46.666666666666664</c:v>
                </c:pt>
                <c:pt idx="19">
                  <c:v>43.333333333333329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46912"/>
        <c:axId val="80648448"/>
      </c:lineChart>
      <c:catAx>
        <c:axId val="8064691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80648448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8064844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646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480</c:v>
                </c:pt>
                <c:pt idx="1">
                  <c:v>600</c:v>
                </c:pt>
                <c:pt idx="2">
                  <c:v>720</c:v>
                </c:pt>
                <c:pt idx="3">
                  <c:v>840</c:v>
                </c:pt>
                <c:pt idx="4">
                  <c:v>945</c:v>
                </c:pt>
                <c:pt idx="5">
                  <c:v>1050</c:v>
                </c:pt>
                <c:pt idx="6">
                  <c:v>1125</c:v>
                </c:pt>
                <c:pt idx="7">
                  <c:v>1230</c:v>
                </c:pt>
                <c:pt idx="8">
                  <c:v>1290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348</c:v>
                </c:pt>
                <c:pt idx="1">
                  <c:v>444</c:v>
                </c:pt>
                <c:pt idx="2">
                  <c:v>528</c:v>
                </c:pt>
                <c:pt idx="3">
                  <c:v>600</c:v>
                </c:pt>
                <c:pt idx="4">
                  <c:v>684</c:v>
                </c:pt>
                <c:pt idx="5">
                  <c:v>744</c:v>
                </c:pt>
                <c:pt idx="6">
                  <c:v>816</c:v>
                </c:pt>
                <c:pt idx="7">
                  <c:v>876</c:v>
                </c:pt>
                <c:pt idx="8">
                  <c:v>912</c:v>
                </c:pt>
                <c:pt idx="9">
                  <c:v>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260</c:v>
                </c:pt>
                <c:pt idx="1">
                  <c:v>340</c:v>
                </c:pt>
                <c:pt idx="2">
                  <c:v>412</c:v>
                </c:pt>
                <c:pt idx="3">
                  <c:v>480</c:v>
                </c:pt>
                <c:pt idx="4">
                  <c:v>560</c:v>
                </c:pt>
                <c:pt idx="5">
                  <c:v>628</c:v>
                </c:pt>
                <c:pt idx="6">
                  <c:v>668</c:v>
                </c:pt>
                <c:pt idx="7">
                  <c:v>720</c:v>
                </c:pt>
                <c:pt idx="8">
                  <c:v>760</c:v>
                </c:pt>
                <c:pt idx="9">
                  <c:v>812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280</c:v>
                </c:pt>
                <c:pt idx="1">
                  <c:v>360</c:v>
                </c:pt>
                <c:pt idx="2">
                  <c:v>390</c:v>
                </c:pt>
                <c:pt idx="3">
                  <c:v>440</c:v>
                </c:pt>
                <c:pt idx="4">
                  <c:v>480</c:v>
                </c:pt>
                <c:pt idx="5">
                  <c:v>530</c:v>
                </c:pt>
                <c:pt idx="6">
                  <c:v>560</c:v>
                </c:pt>
                <c:pt idx="7">
                  <c:v>600</c:v>
                </c:pt>
                <c:pt idx="8">
                  <c:v>606</c:v>
                </c:pt>
                <c:pt idx="9">
                  <c:v>640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240</c:v>
                </c:pt>
                <c:pt idx="1">
                  <c:v>310</c:v>
                </c:pt>
                <c:pt idx="2">
                  <c:v>390</c:v>
                </c:pt>
                <c:pt idx="3">
                  <c:v>460</c:v>
                </c:pt>
                <c:pt idx="4">
                  <c:v>535</c:v>
                </c:pt>
                <c:pt idx="5">
                  <c:v>600</c:v>
                </c:pt>
                <c:pt idx="6">
                  <c:v>665</c:v>
                </c:pt>
                <c:pt idx="7">
                  <c:v>713</c:v>
                </c:pt>
                <c:pt idx="8">
                  <c:v>767</c:v>
                </c:pt>
                <c:pt idx="9">
                  <c:v>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88960"/>
        <c:axId val="80890496"/>
      </c:lineChart>
      <c:catAx>
        <c:axId val="80888960"/>
        <c:scaling>
          <c:orientation val="minMax"/>
        </c:scaling>
        <c:delete val="0"/>
        <c:axPos val="b"/>
        <c:majorTickMark val="out"/>
        <c:minorTickMark val="none"/>
        <c:tickLblPos val="nextTo"/>
        <c:crossAx val="80890496"/>
        <c:crosses val="autoZero"/>
        <c:auto val="1"/>
        <c:lblAlgn val="ctr"/>
        <c:lblOffset val="100"/>
        <c:noMultiLvlLbl val="0"/>
      </c:catAx>
      <c:valAx>
        <c:axId val="8089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888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18016"/>
        <c:axId val="80926592"/>
      </c:lineChart>
      <c:catAx>
        <c:axId val="8091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80926592"/>
        <c:crosses val="autoZero"/>
        <c:auto val="1"/>
        <c:lblAlgn val="ctr"/>
        <c:lblOffset val="100"/>
        <c:noMultiLvlLbl val="0"/>
      </c:catAx>
      <c:valAx>
        <c:axId val="8092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918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90016"/>
        <c:axId val="51195904"/>
      </c:lineChart>
      <c:catAx>
        <c:axId val="5119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51195904"/>
        <c:crosses val="autoZero"/>
        <c:auto val="1"/>
        <c:lblAlgn val="ctr"/>
        <c:lblOffset val="100"/>
        <c:noMultiLvlLbl val="0"/>
      </c:catAx>
      <c:valAx>
        <c:axId val="5119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19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78464"/>
        <c:axId val="81280000"/>
      </c:lineChart>
      <c:catAx>
        <c:axId val="81278464"/>
        <c:scaling>
          <c:orientation val="minMax"/>
        </c:scaling>
        <c:delete val="0"/>
        <c:axPos val="b"/>
        <c:majorTickMark val="out"/>
        <c:minorTickMark val="none"/>
        <c:tickLblPos val="nextTo"/>
        <c:crossAx val="81280000"/>
        <c:crosses val="autoZero"/>
        <c:auto val="1"/>
        <c:lblAlgn val="ctr"/>
        <c:lblOffset val="100"/>
        <c:noMultiLvlLbl val="0"/>
      </c:catAx>
      <c:valAx>
        <c:axId val="8128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78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6464"/>
        <c:axId val="81328000"/>
      </c:lineChart>
      <c:catAx>
        <c:axId val="8132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81328000"/>
        <c:crosses val="autoZero"/>
        <c:auto val="1"/>
        <c:lblAlgn val="ctr"/>
        <c:lblOffset val="100"/>
        <c:noMultiLvlLbl val="0"/>
      </c:catAx>
      <c:valAx>
        <c:axId val="8132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32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13696"/>
        <c:axId val="81223680"/>
      </c:lineChart>
      <c:catAx>
        <c:axId val="8121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81223680"/>
        <c:crosses val="autoZero"/>
        <c:auto val="1"/>
        <c:lblAlgn val="ctr"/>
        <c:lblOffset val="100"/>
        <c:noMultiLvlLbl val="0"/>
      </c:catAx>
      <c:valAx>
        <c:axId val="81223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31232"/>
        <c:axId val="81249408"/>
      </c:lineChart>
      <c:catAx>
        <c:axId val="8123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81249408"/>
        <c:crosses val="autoZero"/>
        <c:auto val="1"/>
        <c:lblAlgn val="ctr"/>
        <c:lblOffset val="100"/>
        <c:noMultiLvlLbl val="0"/>
      </c:catAx>
      <c:valAx>
        <c:axId val="8124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31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86688"/>
        <c:axId val="82007168"/>
      </c:lineChart>
      <c:catAx>
        <c:axId val="8198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82007168"/>
        <c:crosses val="autoZero"/>
        <c:auto val="1"/>
        <c:lblAlgn val="ctr"/>
        <c:lblOffset val="100"/>
        <c:noMultiLvlLbl val="0"/>
      </c:catAx>
      <c:valAx>
        <c:axId val="8200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67872"/>
        <c:axId val="81169408"/>
      </c:lineChart>
      <c:catAx>
        <c:axId val="8116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81169408"/>
        <c:crosses val="autoZero"/>
        <c:auto val="1"/>
        <c:lblAlgn val="ctr"/>
        <c:lblOffset val="100"/>
        <c:noMultiLvlLbl val="0"/>
      </c:catAx>
      <c:valAx>
        <c:axId val="8116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167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90272"/>
        <c:axId val="81196160"/>
      </c:lineChart>
      <c:catAx>
        <c:axId val="8119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81196160"/>
        <c:crosses val="autoZero"/>
        <c:auto val="1"/>
        <c:lblAlgn val="ctr"/>
        <c:lblOffset val="100"/>
        <c:noMultiLvlLbl val="0"/>
      </c:catAx>
      <c:valAx>
        <c:axId val="8119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190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80576"/>
        <c:axId val="81882112"/>
      </c:lineChart>
      <c:catAx>
        <c:axId val="81880576"/>
        <c:scaling>
          <c:orientation val="minMax"/>
        </c:scaling>
        <c:delete val="0"/>
        <c:axPos val="b"/>
        <c:majorTickMark val="out"/>
        <c:minorTickMark val="none"/>
        <c:tickLblPos val="nextTo"/>
        <c:crossAx val="81882112"/>
        <c:crosses val="autoZero"/>
        <c:auto val="1"/>
        <c:lblAlgn val="ctr"/>
        <c:lblOffset val="100"/>
        <c:noMultiLvlLbl val="0"/>
      </c:catAx>
      <c:valAx>
        <c:axId val="8188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88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24864"/>
        <c:axId val="82359424"/>
      </c:lineChart>
      <c:catAx>
        <c:axId val="82324864"/>
        <c:scaling>
          <c:orientation val="minMax"/>
        </c:scaling>
        <c:delete val="0"/>
        <c:axPos val="b"/>
        <c:majorTickMark val="out"/>
        <c:minorTickMark val="none"/>
        <c:tickLblPos val="nextTo"/>
        <c:crossAx val="82359424"/>
        <c:crosses val="autoZero"/>
        <c:auto val="1"/>
        <c:lblAlgn val="ctr"/>
        <c:lblOffset val="100"/>
        <c:noMultiLvlLbl val="0"/>
      </c:catAx>
      <c:valAx>
        <c:axId val="8235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2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80288"/>
        <c:axId val="82381824"/>
      </c:lineChart>
      <c:catAx>
        <c:axId val="8238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82381824"/>
        <c:crosses val="autoZero"/>
        <c:auto val="1"/>
        <c:lblAlgn val="ctr"/>
        <c:lblOffset val="100"/>
        <c:noMultiLvlLbl val="0"/>
      </c:catAx>
      <c:valAx>
        <c:axId val="8238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8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02688"/>
        <c:axId val="82412672"/>
      </c:lineChart>
      <c:catAx>
        <c:axId val="8240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82412672"/>
        <c:crosses val="autoZero"/>
        <c:auto val="1"/>
        <c:lblAlgn val="ctr"/>
        <c:lblOffset val="100"/>
        <c:noMultiLvlLbl val="0"/>
      </c:catAx>
      <c:valAx>
        <c:axId val="824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0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0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0"/>
</file>

<file path=xl/ctrlProps/ctrlProp14.xml><?xml version="1.0" encoding="utf-8"?>
<formControlPr xmlns="http://schemas.microsoft.com/office/spreadsheetml/2009/9/main" objectType="Scroll" dx="16" fmlaLink="$D$37" horiz="1" max="100" page="10" val="50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0"/>
</file>

<file path=xl/ctrlProps/ctrlProp17.xml><?xml version="1.0" encoding="utf-8"?>
<formControlPr xmlns="http://schemas.microsoft.com/office/spreadsheetml/2009/9/main" objectType="Scroll" dx="16" fmlaLink="$G$37" horiz="1" max="100" page="10" val="10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0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0"/>
</file>

<file path=xl/ctrlProps/ctrlProp36.xml><?xml version="1.0" encoding="utf-8"?>
<formControlPr xmlns="http://schemas.microsoft.com/office/spreadsheetml/2009/9/main" objectType="Scroll" dx="16" fmlaLink="$D$58" horiz="1" max="100" page="10" val="4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5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25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7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25"/>
</file>

<file path=xl/ctrlProps/ctrlProp47.xml><?xml version="1.0" encoding="utf-8"?>
<formControlPr xmlns="http://schemas.microsoft.com/office/spreadsheetml/2009/9/main" objectType="Scroll" dx="16" fmlaLink="$B$79" horiz="1" max="100" page="10" val="4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55"/>
</file>

<file path=xl/ctrlProps/ctrlProp50.xml><?xml version="1.0" encoding="utf-8"?>
<formControlPr xmlns="http://schemas.microsoft.com/office/spreadsheetml/2009/9/main" objectType="Scroll" dx="16" fmlaLink="$D$79" horiz="1" max="100" page="10" val="8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0"/>
</file>

<file path=xl/ctrlProps/ctrlProp53.xml><?xml version="1.0" encoding="utf-8"?>
<formControlPr xmlns="http://schemas.microsoft.com/office/spreadsheetml/2009/9/main" objectType="Scroll" dx="16" fmlaLink="$G$79" horiz="1" max="100" page="10" val="10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0"/>
</file>

<file path=xl/ctrlProps/ctrlProp62.xml><?xml version="1.0" encoding="utf-8"?>
<formControlPr xmlns="http://schemas.microsoft.com/office/spreadsheetml/2009/9/main" objectType="Scroll" dx="16" fmlaLink="$B$102" horiz="1" max="100" page="10" val="31"/>
</file>

<file path=xl/ctrlProps/ctrlProp63.xml><?xml version="1.0" encoding="utf-8"?>
<formControlPr xmlns="http://schemas.microsoft.com/office/spreadsheetml/2009/9/main" objectType="Scroll" dx="16" fmlaLink="$C$100" horiz="1" max="100" page="10" val="45"/>
</file>

<file path=xl/ctrlProps/ctrlProp64.xml><?xml version="1.0" encoding="utf-8"?>
<formControlPr xmlns="http://schemas.microsoft.com/office/spreadsheetml/2009/9/main" objectType="Scroll" dx="16" fmlaLink="$D$100" horiz="1" max="100" page="10" val="40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15"/>
</file>

<file path=xl/ctrlProps/ctrlProp67.xml><?xml version="1.0" encoding="utf-8"?>
<formControlPr xmlns="http://schemas.microsoft.com/office/spreadsheetml/2009/9/main" objectType="Scroll" dx="16" fmlaLink="$G$100" horiz="1" max="100" page="10" val="10"/>
</file>

<file path=xl/ctrlProps/ctrlProp68.xml><?xml version="1.0" encoding="utf-8"?>
<formControlPr xmlns="http://schemas.microsoft.com/office/spreadsheetml/2009/9/main" objectType="Scroll" dx="16" fmlaLink="$H$100" horiz="1" max="100" page="10" val="40"/>
</file>

<file path=xl/ctrlProps/ctrlProp69.xml><?xml version="1.0" encoding="utf-8"?>
<formControlPr xmlns="http://schemas.microsoft.com/office/spreadsheetml/2009/9/main" objectType="Scroll" dx="16" fmlaLink="$C$102" horiz="1" max="100" page="10" val="65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19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40"/>
</file>

<file path=xl/ctrlProps/ctrlProp75.xml><?xml version="1.0" encoding="utf-8"?>
<formControlPr xmlns="http://schemas.microsoft.com/office/spreadsheetml/2009/9/main" objectType="Scroll" dx="16" fmlaLink="$B$121" horiz="1" max="100" page="10" val="20"/>
</file>

<file path=xl/ctrlProps/ctrlProp76.xml><?xml version="1.0" encoding="utf-8"?>
<formControlPr xmlns="http://schemas.microsoft.com/office/spreadsheetml/2009/9/main" objectType="Scroll" dx="16" fmlaLink="$B$123" horiz="1" max="100" page="10" val="40"/>
</file>

<file path=xl/ctrlProps/ctrlProp77.xml><?xml version="1.0" encoding="utf-8"?>
<formControlPr xmlns="http://schemas.microsoft.com/office/spreadsheetml/2009/9/main" objectType="Scroll" dx="16" fmlaLink="$C$121" horiz="1" max="100" page="10" val="6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0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20"/>
</file>

<file path=xl/ctrlProps/ctrlProp83.xml><?xml version="1.0" encoding="utf-8"?>
<formControlPr xmlns="http://schemas.microsoft.com/office/spreadsheetml/2009/9/main" objectType="Scroll" dx="16" fmlaLink="$C$123" horiz="1" max="100" page="10" val="80"/>
</file>

<file path=xl/ctrlProps/ctrlProp84.xml><?xml version="1.0" encoding="utf-8"?>
<formControlPr xmlns="http://schemas.microsoft.com/office/spreadsheetml/2009/9/main" objectType="Scroll" dx="16" fmlaLink="$D$123" horiz="1" max="100" page="10" val="25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20"/>
</file>

<file path=xl/ctrlProps/ctrlProp89.xml><?xml version="1.0" encoding="utf-8"?>
<formControlPr xmlns="http://schemas.microsoft.com/office/spreadsheetml/2009/9/main" objectType="Scroll" dx="16" fmlaLink="$B$142" horiz="1" max="100" page="10" val="15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0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10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5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3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0"/>
</file>

<file path=xl/ctrlProps/ctrlProp106.xml><?xml version="1.0" encoding="utf-8"?>
<formControlPr xmlns="http://schemas.microsoft.com/office/spreadsheetml/2009/9/main" objectType="Scroll" dx="16" fmlaLink="$D$163" horiz="1" max="100" page="10" val="70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0"/>
</file>

<file path=xl/ctrlProps/ctrlProp110.xml><?xml version="1.0" encoding="utf-8"?>
<formControlPr xmlns="http://schemas.microsoft.com/office/spreadsheetml/2009/9/main" objectType="Scroll" dx="16" fmlaLink="$H$163" horiz="1" max="100" page="10" val="10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10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0"/>
</file>

<file path=xl/ctrlProps/ctrlProp117.xml><?xml version="1.0" encoding="utf-8"?>
<formControlPr xmlns="http://schemas.microsoft.com/office/spreadsheetml/2009/9/main" objectType="Scroll" dx="16" fmlaLink="$B$187" horiz="1" max="100" page="10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10"/>
</file>

<file path=xl/ctrlProps/ctrlProp121.xml><?xml version="1.0" encoding="utf-8"?>
<formControlPr xmlns="http://schemas.microsoft.com/office/spreadsheetml/2009/9/main" objectType="Scroll" dx="16" fmlaLink="$L$189" horiz="1" max="100" page="10" val="30"/>
</file>

<file path=xl/ctrlProps/ctrlProp122.xml><?xml version="1.0" encoding="utf-8"?>
<formControlPr xmlns="http://schemas.microsoft.com/office/spreadsheetml/2009/9/main" objectType="Scroll" dx="16" fmlaLink="$B$202" horiz="1" max="100" page="10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 val="10"/>
</file>

<file path=xl/ctrlProps/ctrlProp125.xml><?xml version="1.0" encoding="utf-8"?>
<formControlPr xmlns="http://schemas.microsoft.com/office/spreadsheetml/2009/9/main" objectType="Scroll" dx="16" fmlaLink="$L$204" horiz="1" max="100" page="10" val="50"/>
</file>

<file path=xl/ctrlProps/ctrlProp126.xml><?xml version="1.0" encoding="utf-8"?>
<formControlPr xmlns="http://schemas.microsoft.com/office/spreadsheetml/2009/9/main" objectType="Scroll" dx="16" fmlaLink="$B$217" horiz="1" max="100" page="10" val="0"/>
</file>

<file path=xl/ctrlProps/ctrlProp127.xml><?xml version="1.0" encoding="utf-8"?>
<formControlPr xmlns="http://schemas.microsoft.com/office/spreadsheetml/2009/9/main" objectType="Scroll" dx="16" fmlaLink="$B$219" horiz="1" max="100" page="10" val="50"/>
</file>

<file path=xl/ctrlProps/ctrlProp128.xml><?xml version="1.0" encoding="utf-8"?>
<formControlPr xmlns="http://schemas.microsoft.com/office/spreadsheetml/2009/9/main" objectType="Scroll" dx="16" fmlaLink="$L$217" horiz="1" max="100" page="10" val="4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horiz="1" max="100" page="10" val="0"/>
</file>

<file path=xl/ctrlProps/ctrlProp131.xml><?xml version="1.0" encoding="utf-8"?>
<formControlPr xmlns="http://schemas.microsoft.com/office/spreadsheetml/2009/9/main" objectType="Scroll" dx="16" horiz="1" max="100" page="10" val="0"/>
</file>

<file path=xl/ctrlProps/ctrlProp132.xml><?xml version="1.0" encoding="utf-8"?>
<formControlPr xmlns="http://schemas.microsoft.com/office/spreadsheetml/2009/9/main" objectType="Scroll" dx="16" fmlaLink="$E$67" horiz="1" max="20" min="1" page="10"/>
</file>

<file path=xl/ctrlProps/ctrlProp133.xml><?xml version="1.0" encoding="utf-8"?>
<formControlPr xmlns="http://schemas.microsoft.com/office/spreadsheetml/2009/9/main" objectType="Scroll" dx="16" fmlaLink="$B$4" horiz="1" max="100" page="10" val="100"/>
</file>

<file path=xl/ctrlProps/ctrlProp134.xml><?xml version="1.0" encoding="utf-8"?>
<formControlPr xmlns="http://schemas.microsoft.com/office/spreadsheetml/2009/9/main" objectType="Scroll" dx="16" fmlaLink="$C$5" horiz="1" max="100" page="10" val="0"/>
</file>

<file path=xl/ctrlProps/ctrlProp135.xml><?xml version="1.0" encoding="utf-8"?>
<formControlPr xmlns="http://schemas.microsoft.com/office/spreadsheetml/2009/9/main" objectType="Scroll" dx="16" fmlaLink="$B$6" horiz="1" max="100" page="10" val="30"/>
</file>

<file path=xl/ctrlProps/ctrlProp136.xml><?xml version="1.0" encoding="utf-8"?>
<formControlPr xmlns="http://schemas.microsoft.com/office/spreadsheetml/2009/9/main" objectType="Scroll" dx="16" fmlaLink="$B$19" horiz="1" max="10" min="1" page="10" val="2"/>
</file>

<file path=xl/ctrlProps/ctrlProp137.xml><?xml version="1.0" encoding="utf-8"?>
<formControlPr xmlns="http://schemas.microsoft.com/office/spreadsheetml/2009/9/main" objectType="Scroll" dx="16" fmlaLink="$B$4" horiz="1" max="500" min="1" page="10" val="100"/>
</file>

<file path=xl/ctrlProps/ctrlProp138.xml><?xml version="1.0" encoding="utf-8"?>
<formControlPr xmlns="http://schemas.microsoft.com/office/spreadsheetml/2009/9/main" objectType="Scroll" dx="16" fmlaLink="$D$4" horiz="1" max="100" page="10" val="20"/>
</file>

<file path=xl/ctrlProps/ctrlProp139.xml><?xml version="1.0" encoding="utf-8"?>
<formControlPr xmlns="http://schemas.microsoft.com/office/spreadsheetml/2009/9/main" objectType="Scroll" dx="16" fmlaLink="$J$4" horiz="1" max="20" min="1" page="10" val="3"/>
</file>

<file path=xl/ctrlProps/ctrlProp140.xml><?xml version="1.0" encoding="utf-8"?>
<formControlPr xmlns="http://schemas.microsoft.com/office/spreadsheetml/2009/9/main" objectType="Scroll" dx="16" fmlaLink="$B$5" horiz="1" max="500" min="1" page="10" val="40"/>
</file>

<file path=xl/ctrlProps/ctrlProp141.xml><?xml version="1.0" encoding="utf-8"?>
<formControlPr xmlns="http://schemas.microsoft.com/office/spreadsheetml/2009/9/main" objectType="Scroll" dx="16" fmlaLink="$D$5" horiz="1" max="100" page="10" val="20"/>
</file>

<file path=xl/ctrlProps/ctrlProp142.xml><?xml version="1.0" encoding="utf-8"?>
<formControlPr xmlns="http://schemas.microsoft.com/office/spreadsheetml/2009/9/main" objectType="Scroll" dx="16" fmlaLink="$J$5" horiz="1" max="20" min="1" page="10"/>
</file>

<file path=xl/ctrlProps/ctrlProp143.xml><?xml version="1.0" encoding="utf-8"?>
<formControlPr xmlns="http://schemas.microsoft.com/office/spreadsheetml/2009/9/main" objectType="Scroll" dx="16" fmlaLink="$B$11" horiz="1" max="100" page="10" val="20"/>
</file>

<file path=xl/ctrlProps/ctrlProp144.xml><?xml version="1.0" encoding="utf-8"?>
<formControlPr xmlns="http://schemas.microsoft.com/office/spreadsheetml/2009/9/main" objectType="Scroll" dx="16" fmlaLink="$B$12" horiz="1" max="100" page="10" val="6"/>
</file>

<file path=xl/ctrlProps/ctrlProp145.xml><?xml version="1.0" encoding="utf-8"?>
<formControlPr xmlns="http://schemas.microsoft.com/office/spreadsheetml/2009/9/main" objectType="Scroll" dx="16" fmlaLink="$F$11" horiz="1" max="100" page="10" val="0"/>
</file>

<file path=xl/ctrlProps/ctrlProp146.xml><?xml version="1.0" encoding="utf-8"?>
<formControlPr xmlns="http://schemas.microsoft.com/office/spreadsheetml/2009/9/main" objectType="Scroll" dx="16" fmlaLink="$G$11" horiz="1" max="100" page="10" val="30"/>
</file>

<file path=xl/ctrlProps/ctrlProp147.xml><?xml version="1.0" encoding="utf-8"?>
<formControlPr xmlns="http://schemas.microsoft.com/office/spreadsheetml/2009/9/main" objectType="Scroll" dx="16" fmlaLink="$H$11" horiz="1" max="100" page="10" val="12"/>
</file>

<file path=xl/ctrlProps/ctrlProp148.xml><?xml version="1.0" encoding="utf-8"?>
<formControlPr xmlns="http://schemas.microsoft.com/office/spreadsheetml/2009/9/main" objectType="Scroll" dx="16" fmlaLink="$I$11" horiz="1" max="100" page="10" val="40"/>
</file>

<file path=xl/ctrlProps/ctrlProp149.xml><?xml version="1.0" encoding="utf-8"?>
<formControlPr xmlns="http://schemas.microsoft.com/office/spreadsheetml/2009/9/main" objectType="Scroll" dx="16" fmlaLink="$J$11" horiz="1" max="100" page="10" val="20"/>
</file>

<file path=xl/ctrlProps/ctrlProp150.xml><?xml version="1.0" encoding="utf-8"?>
<formControlPr xmlns="http://schemas.microsoft.com/office/spreadsheetml/2009/9/main" objectType="Scroll" dx="16" fmlaLink="$K$11" horiz="1" max="100" page="10" val="0"/>
</file>

<file path=xl/ctrlProps/ctrlProp151.xml><?xml version="1.0" encoding="utf-8"?>
<formControlPr xmlns="http://schemas.microsoft.com/office/spreadsheetml/2009/9/main" objectType="Scroll" dx="16" fmlaLink="$L$11" horiz="1" max="100" page="10" val="10"/>
</file>

<file path=xl/ctrlProps/ctrlProp152.xml><?xml version="1.0" encoding="utf-8"?>
<formControlPr xmlns="http://schemas.microsoft.com/office/spreadsheetml/2009/9/main" objectType="Scroll" dx="16" fmlaLink="$F$4" horiz="1" max="100" page="10" val="30"/>
</file>

<file path=xl/ctrlProps/ctrlProp153.xml><?xml version="1.0" encoding="utf-8"?>
<formControlPr xmlns="http://schemas.microsoft.com/office/spreadsheetml/2009/9/main" objectType="Scroll" dx="16" fmlaLink="$F$5" horiz="1" max="100" page="10" val="0"/>
</file>

<file path=xl/ctrlProps/ctrlProp154.xml><?xml version="1.0" encoding="utf-8"?>
<formControlPr xmlns="http://schemas.microsoft.com/office/spreadsheetml/2009/9/main" objectType="Scroll" dx="16" fmlaLink="$H$4" horiz="1" max="10" page="10" val="3"/>
</file>

<file path=xl/ctrlProps/ctrlProp155.xml><?xml version="1.0" encoding="utf-8"?>
<formControlPr xmlns="http://schemas.microsoft.com/office/spreadsheetml/2009/9/main" objectType="Scroll" dx="16" fmlaLink="$H$5" horiz="1" max="10" page="10" val="4"/>
</file>

<file path=xl/ctrlProps/ctrlProp156.xml><?xml version="1.0" encoding="utf-8"?>
<formControlPr xmlns="http://schemas.microsoft.com/office/spreadsheetml/2009/9/main" objectType="Scroll" dx="16" fmlaLink="$D$2" horiz="1" max="100" page="10" val="50"/>
</file>

<file path=xl/ctrlProps/ctrlProp157.xml><?xml version="1.0" encoding="utf-8"?>
<formControlPr xmlns="http://schemas.microsoft.com/office/spreadsheetml/2009/9/main" objectType="Scroll" dx="16" fmlaLink="$D$3" horiz="1" max="2000" page="10" val="1200"/>
</file>

<file path=xl/ctrlProps/ctrlProp158.xml><?xml version="1.0" encoding="utf-8"?>
<formControlPr xmlns="http://schemas.microsoft.com/office/spreadsheetml/2009/9/main" objectType="Scroll" dx="16" fmlaLink="$C$8" horiz="1" max="100" page="10" val="100"/>
</file>

<file path=xl/ctrlProps/ctrlProp159.xml><?xml version="1.0" encoding="utf-8"?>
<formControlPr xmlns="http://schemas.microsoft.com/office/spreadsheetml/2009/9/main" objectType="Scroll" dx="16" fmlaLink="$C$7" horiz="1" max="100" page="10" val="80"/>
</file>

<file path=xl/ctrlProps/ctrlProp160.xml><?xml version="1.0" encoding="utf-8"?>
<formControlPr xmlns="http://schemas.microsoft.com/office/spreadsheetml/2009/9/main" objectType="Scroll" dx="16" fmlaLink="$D$2" horiz="1" max="100" page="10" val="50"/>
</file>

<file path=xl/ctrlProps/ctrlProp161.xml><?xml version="1.0" encoding="utf-8"?>
<formControlPr xmlns="http://schemas.microsoft.com/office/spreadsheetml/2009/9/main" objectType="Scroll" dx="16" fmlaLink="$D$3" horiz="1" max="2000" page="10" val="1200"/>
</file>

<file path=xl/ctrlProps/ctrlProp162.xml><?xml version="1.0" encoding="utf-8"?>
<formControlPr xmlns="http://schemas.microsoft.com/office/spreadsheetml/2009/9/main" objectType="Scroll" dx="16" fmlaLink="$C$8" horiz="1" max="100" page="10" val="100"/>
</file>

<file path=xl/ctrlProps/ctrlProp163.xml><?xml version="1.0" encoding="utf-8"?>
<formControlPr xmlns="http://schemas.microsoft.com/office/spreadsheetml/2009/9/main" objectType="Scroll" dx="16" fmlaLink="$C$7" horiz="1" max="100" page="10" val="80"/>
</file>

<file path=xl/ctrlProps/ctrlProp164.xml><?xml version="1.0" encoding="utf-8"?>
<formControlPr xmlns="http://schemas.microsoft.com/office/spreadsheetml/2009/9/main" objectType="Scroll" dx="16" fmlaLink="$B$3" horiz="1" max="1000" page="10" val="14"/>
</file>

<file path=xl/ctrlProps/ctrlProp165.xml><?xml version="1.0" encoding="utf-8"?>
<formControlPr xmlns="http://schemas.microsoft.com/office/spreadsheetml/2009/9/main" objectType="Scroll" dx="16" fmlaLink="$D$3" horiz="1" max="1000" page="10" val="10"/>
</file>

<file path=xl/ctrlProps/ctrlProp166.xml><?xml version="1.0" encoding="utf-8"?>
<formControlPr xmlns="http://schemas.microsoft.com/office/spreadsheetml/2009/9/main" objectType="Scroll" dx="16" fmlaLink="$E$3" horiz="1" max="1000" page="10" val="100"/>
</file>

<file path=xl/ctrlProps/ctrlProp167.xml><?xml version="1.0" encoding="utf-8"?>
<formControlPr xmlns="http://schemas.microsoft.com/office/spreadsheetml/2009/9/main" objectType="Scroll" dx="16" fmlaLink="$C$3" horiz="1" max="1000" page="10" val="200"/>
</file>

<file path=xl/ctrlProps/ctrlProp168.xml><?xml version="1.0" encoding="utf-8"?>
<formControlPr xmlns="http://schemas.microsoft.com/office/spreadsheetml/2009/9/main" objectType="Scroll" dx="16" fmlaLink="$D$32" horiz="1" max="500" page="10" val="100"/>
</file>

<file path=xl/ctrlProps/ctrlProp169.xml><?xml version="1.0" encoding="utf-8"?>
<formControlPr xmlns="http://schemas.microsoft.com/office/spreadsheetml/2009/9/main" objectType="Scroll" dx="16" fmlaLink="$E$32" horiz="1" max="1000" page="10" val="100"/>
</file>

<file path=xl/ctrlProps/ctrlProp170.xml><?xml version="1.0" encoding="utf-8"?>
<formControlPr xmlns="http://schemas.microsoft.com/office/spreadsheetml/2009/9/main" objectType="Scroll" dx="16" fmlaLink="$F$32" horiz="1" max="500" page="10" val="0"/>
</file>

<file path=xl/ctrlProps/ctrlProp171.xml><?xml version="1.0" encoding="utf-8"?>
<formControlPr xmlns="http://schemas.microsoft.com/office/spreadsheetml/2009/9/main" objectType="Scroll" dx="16" fmlaLink="$G$32" horiz="1" max="500" page="10" val="0"/>
</file>

<file path=xl/ctrlProps/ctrlProp172.xml><?xml version="1.0" encoding="utf-8"?>
<formControlPr xmlns="http://schemas.microsoft.com/office/spreadsheetml/2009/9/main" objectType="Scroll" dx="16" fmlaLink="$D$46" horiz="1" max="500" page="10" val="10"/>
</file>

<file path=xl/ctrlProps/ctrlProp173.xml><?xml version="1.0" encoding="utf-8"?>
<formControlPr xmlns="http://schemas.microsoft.com/office/spreadsheetml/2009/9/main" objectType="Scroll" dx="16" fmlaLink="$E$46" horiz="1" max="1000" page="10" val="200"/>
</file>

<file path=xl/ctrlProps/ctrlProp174.xml><?xml version="1.0" encoding="utf-8"?>
<formControlPr xmlns="http://schemas.microsoft.com/office/spreadsheetml/2009/9/main" objectType="Scroll" dx="16" fmlaLink="$F$46" horiz="1" max="500" page="10" val="0"/>
</file>

<file path=xl/ctrlProps/ctrlProp175.xml><?xml version="1.0" encoding="utf-8"?>
<formControlPr xmlns="http://schemas.microsoft.com/office/spreadsheetml/2009/9/main" objectType="Scroll" dx="16" fmlaLink="$G$46" horiz="1" max="2000" page="10" val="1700"/>
</file>

<file path=xl/ctrlProps/ctrlProp176.xml><?xml version="1.0" encoding="utf-8"?>
<formControlPr xmlns="http://schemas.microsoft.com/office/spreadsheetml/2009/9/main" objectType="Scroll" dx="16" fmlaLink="$I$45" horiz="1" max="100" page="10"/>
</file>

<file path=xl/ctrlProps/ctrlProp177.xml><?xml version="1.0" encoding="utf-8"?>
<formControlPr xmlns="http://schemas.microsoft.com/office/spreadsheetml/2009/9/main" objectType="Scroll" dx="16" fmlaLink="$J$45" horiz="1" max="100" page="10" val="100"/>
</file>

<file path=xl/ctrlProps/ctrlProp178.xml><?xml version="1.0" encoding="utf-8"?>
<formControlPr xmlns="http://schemas.microsoft.com/office/spreadsheetml/2009/9/main" objectType="Scroll" dx="16" fmlaLink="$C$60" horiz="1" max="100" page="10"/>
</file>

<file path=xl/ctrlProps/ctrlProp179.xml><?xml version="1.0" encoding="utf-8"?>
<formControlPr xmlns="http://schemas.microsoft.com/office/spreadsheetml/2009/9/main" objectType="Scroll" dx="16" fmlaLink="$D$60" horiz="1" max="100" page="10" val="100"/>
</file>

<file path=xl/ctrlProps/ctrlProp180.xml><?xml version="1.0" encoding="utf-8"?>
<formControlPr xmlns="http://schemas.microsoft.com/office/spreadsheetml/2009/9/main" objectType="Scroll" dx="16" fmlaLink="$E$60" horiz="1" max="100" page="10"/>
</file>

<file path=xl/ctrlProps/ctrlProp181.xml><?xml version="1.0" encoding="utf-8"?>
<formControlPr xmlns="http://schemas.microsoft.com/office/spreadsheetml/2009/9/main" objectType="Scroll" dx="16" fmlaLink="$F$60" horiz="1" max="100" page="10" val="50"/>
</file>

<file path=xl/ctrlProps/ctrlProp182.xml><?xml version="1.0" encoding="utf-8"?>
<formControlPr xmlns="http://schemas.microsoft.com/office/spreadsheetml/2009/9/main" objectType="Scroll" dx="16" fmlaLink="$D$2" horiz="1" max="100" page="10" val="50"/>
</file>

<file path=xl/ctrlProps/ctrlProp183.xml><?xml version="1.0" encoding="utf-8"?>
<formControlPr xmlns="http://schemas.microsoft.com/office/spreadsheetml/2009/9/main" objectType="Scroll" dx="16" fmlaLink="$D$3" horiz="1" max="2000" page="10" val="1200"/>
</file>

<file path=xl/ctrlProps/ctrlProp184.xml><?xml version="1.0" encoding="utf-8"?>
<formControlPr xmlns="http://schemas.microsoft.com/office/spreadsheetml/2009/9/main" objectType="Scroll" dx="16" fmlaLink="$C$8" horiz="1" max="100" page="10" val="100"/>
</file>

<file path=xl/ctrlProps/ctrlProp185.xml><?xml version="1.0" encoding="utf-8"?>
<formControlPr xmlns="http://schemas.microsoft.com/office/spreadsheetml/2009/9/main" objectType="Scroll" dx="16" fmlaLink="$C$23" horiz="1" max="100" page="10" val="50"/>
</file>

<file path=xl/ctrlProps/ctrlProp186.xml><?xml version="1.0" encoding="utf-8"?>
<formControlPr xmlns="http://schemas.microsoft.com/office/spreadsheetml/2009/9/main" objectType="Scroll" dx="16" fmlaLink="$C$37" horiz="1" max="100" page="10" val="50"/>
</file>

<file path=xl/ctrlProps/ctrlProp187.xml><?xml version="1.0" encoding="utf-8"?>
<formControlPr xmlns="http://schemas.microsoft.com/office/spreadsheetml/2009/9/main" objectType="Scroll" dx="16" fmlaLink="$C$51" horiz="1" max="100" page="10" val="50"/>
</file>

<file path=xl/ctrlProps/ctrlProp188.xml><?xml version="1.0" encoding="utf-8"?>
<formControlPr xmlns="http://schemas.microsoft.com/office/spreadsheetml/2009/9/main" objectType="Scroll" dx="16" fmlaLink="$C$65" horiz="1" max="100" page="10" val="50"/>
</file>

<file path=xl/ctrlProps/ctrlProp189.xml><?xml version="1.0" encoding="utf-8"?>
<formControlPr xmlns="http://schemas.microsoft.com/office/spreadsheetml/2009/9/main" objectType="Scroll" dx="16" fmlaLink="$C$79" horiz="1" max="100" page="10" val="50"/>
</file>

<file path=xl/ctrlProps/ctrlProp190.xml><?xml version="1.0" encoding="utf-8"?>
<formControlPr xmlns="http://schemas.microsoft.com/office/spreadsheetml/2009/9/main" objectType="Scroll" dx="16" fmlaLink="$C$93" horiz="1" max="100" page="10" val="40"/>
</file>

<file path=xl/ctrlProps/ctrlProp191.xml><?xml version="1.0" encoding="utf-8"?>
<formControlPr xmlns="http://schemas.microsoft.com/office/spreadsheetml/2009/9/main" objectType="Scroll" dx="16" fmlaLink="$C$94" horiz="1" max="100" page="10" val="50"/>
</file>

<file path=xl/ctrlProps/ctrlProp192.xml><?xml version="1.0" encoding="utf-8"?>
<formControlPr xmlns="http://schemas.microsoft.com/office/spreadsheetml/2009/9/main" objectType="Scroll" dx="16" fmlaLink="$C$95" horiz="1" max="100" page="10" val="100"/>
</file>

<file path=xl/ctrlProps/ctrlProp193.xml><?xml version="1.0" encoding="utf-8"?>
<formControlPr xmlns="http://schemas.microsoft.com/office/spreadsheetml/2009/9/main" objectType="Scroll" dx="16" fmlaLink="$C$96" horiz="1" max="100" page="10"/>
</file>

<file path=xl/ctrlProps/ctrlProp194.xml><?xml version="1.0" encoding="utf-8"?>
<formControlPr xmlns="http://schemas.microsoft.com/office/spreadsheetml/2009/9/main" objectType="Scroll" dx="16" fmlaLink="$C$98" horiz="1" max="100" page="10" val="50"/>
</file>

<file path=xl/ctrlProps/ctrlProp195.xml><?xml version="1.0" encoding="utf-8"?>
<formControlPr xmlns="http://schemas.microsoft.com/office/spreadsheetml/2009/9/main" objectType="Scroll" dx="16" fmlaLink="$C$97" horiz="1" max="100" page="10" val="50"/>
</file>

<file path=xl/ctrlProps/ctrlProp196.xml><?xml version="1.0" encoding="utf-8"?>
<formControlPr xmlns="http://schemas.microsoft.com/office/spreadsheetml/2009/9/main" objectType="Scroll" dx="16" fmlaLink="$C$99" horiz="1" max="100" page="10" val="12"/>
</file>

<file path=xl/ctrlProps/ctrlProp197.xml><?xml version="1.0" encoding="utf-8"?>
<formControlPr xmlns="http://schemas.microsoft.com/office/spreadsheetml/2009/9/main" objectType="Scroll" dx="16" fmlaLink="$C$7" horiz="1" max="10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(((1-(itemLvl/10))^2)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(1-(itemLvl/10)) * (itemLvl/10) * controller) +</a:t>
          </a:r>
        </a:p>
        <a:p>
          <a:pPr algn="l"/>
          <a:r>
            <a:rPr lang="fi-FI" sz="1100" baseline="0"/>
            <a:t>(((itemLvl/10)^2)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10" name="Scroll Bar 142" hidden="1">
              <a:extLst>
                <a:ext uri="{63B3BB69-23CF-44E3-9099-C40C66FF867C}">
                  <a14:compatExt spid="_x0000_s7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01">
      <calculatedColumnFormula>'ENEMY STATS'!H4</calculatedColumnFormula>
    </tableColumn>
    <tableColumn id="6" name="AP" dataDxfId="100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T45" totalsRowShown="0">
  <autoFilter ref="L14:T45"/>
  <tableColumns count="9">
    <tableColumn id="1" name="name"/>
    <tableColumn id="2" name="mark"/>
    <tableColumn id="3" name="radar radius"/>
    <tableColumn id="4" name="accuracy"/>
    <tableColumn id="5" name="central overheat limi"/>
    <tableColumn id="6" name="hull health"/>
    <tableColumn id="7" name="melee damage"/>
    <tableColumn id="8" name="cooling rate"/>
    <tableColumn id="9" name="minima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99">
      <calculatedColumnFormula>ROUND((((1-($A44/10))^2)*B$37)+(2*(1-($A44/10))*($A44/10)*B$41)+((($A44/10)^2)*B$39),0)</calculatedColumnFormula>
    </tableColumn>
    <tableColumn id="3" name="accuracy" dataDxfId="98">
      <calculatedColumnFormula>ROUND((((1-($A44/10))^2)*C$37)+(2*(1-($A44/10))*($A44/10)*C$41)+((($A44/10)^2)*C$39),0)</calculatedColumnFormula>
    </tableColumn>
    <tableColumn id="4" name="range" dataDxfId="97">
      <calculatedColumnFormula>ROUND((((1-($A44/10))^2)*D$37)+(2*(1-($A44/10))*($A44/10)*D$41)+((($A44/10)^2)*D$39),0)</calculatedColumnFormula>
    </tableColumn>
    <tableColumn id="5" name="rate of fire" dataDxfId="96">
      <calculatedColumnFormula>ROUND((((1-($A44/10))^2)*E$37)+(2*(1-($A44/10))*($A44/10)*E$41)+((($A44/10)^2)*E$39),0)</calculatedColumnFormula>
    </tableColumn>
    <tableColumn id="6" name="heat gen" dataDxfId="95">
      <calculatedColumnFormula>ROUND((((1-($A44/10))^2)*F$37)+(2*(1-($A44/10))*($A44/10)*F$41)+((($A44/10)^2)*F$39),0)</calculatedColumnFormula>
    </tableColumn>
    <tableColumn id="7" name="cooling rate" dataDxfId="94">
      <calculatedColumnFormula>ROUND((((1-($A44/10))^2)*G$37)+(2*(1-($A44/10))*($A44/10)*G$41)+((($A44/10)^2)*G$39),0)</calculatedColumnFormula>
    </tableColumn>
    <tableColumn id="8" name="max ammo" dataDxfId="93">
      <calculatedColumnFormula>ROUND((((1-($A44/10))^2)*H$37)+(2*(1-($A44/10))*($A44/10)*H$41)+((($A44/10)^2)*H$39),0)</calculatedColumnFormula>
    </tableColumn>
    <tableColumn id="9" name="value" dataDxfId="9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91">
      <calculatedColumnFormula>ROUND((((1-($A65/10))^2)*B$58)+(2*(1-($A65/10))*($A65/10)*B$62)+((($A65/10)^2)*B$60),0)</calculatedColumnFormula>
    </tableColumn>
    <tableColumn id="3" name="accuracy" dataDxfId="90">
      <calculatedColumnFormula>ROUND((((1-($A65/10))^2)*C$58)+(2*(1-($A65/10))*($A65/10)*C$62)+((($A65/10)^2)*C$60),0)</calculatedColumnFormula>
    </tableColumn>
    <tableColumn id="4" name="range" dataDxfId="89">
      <calculatedColumnFormula>ROUND((((1-($A65/10))^2)*D$58)+(2*(1-($A65/10))*($A65/10)*D$62)+((($A65/10)^2)*D$60),0)</calculatedColumnFormula>
    </tableColumn>
    <tableColumn id="5" name="rate of fire" dataDxfId="88">
      <calculatedColumnFormula>ROUND((((1-($A65/10))^2)*E$58)+(2*(1-($A65/10))*($A65/10)*E$62)+((($A65/10)^2)*E$60),0)</calculatedColumnFormula>
    </tableColumn>
    <tableColumn id="6" name="heat gen" dataDxfId="87">
      <calculatedColumnFormula>ROUND((((1-($A65/10))^2)*F$58)+(2*(1-($A65/10))*($A65/10)*F$62)+((($A65/10)^2)*F$60),0)</calculatedColumnFormula>
    </tableColumn>
    <tableColumn id="7" name="cooling rate" dataDxfId="86">
      <calculatedColumnFormula>ROUND((((1-($A65/10))^2)*G$58)+(2*(1-($A65/10))*($A65/10)*G$62)+((($A65/10)^2)*G$60),0)</calculatedColumnFormula>
    </tableColumn>
    <tableColumn id="8" name="max ammo" dataDxfId="85">
      <calculatedColumnFormula>ROUND((((1-($A65/10))^2)*H$58)+(2*(1-($A65/10))*($A65/10)*H$62)+((($A65/10)^2)*H$60),0)</calculatedColumnFormula>
    </tableColumn>
    <tableColumn id="9" name="value" dataDxfId="8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83">
      <calculatedColumnFormula>ROUND((((1-($A86/10))^2)*B$79)+(2*(1-($A86/10))*($A86/10)*B$83)+((($A86/10)^2)*B$81),0)</calculatedColumnFormula>
    </tableColumn>
    <tableColumn id="3" name="accuracy" dataDxfId="82">
      <calculatedColumnFormula>ROUND((((1-($A86/10))^2)*C$79)+(2*(1-($A86/10))*($A86/10)*C$83)+((($A86/10)^2)*C$81),0)</calculatedColumnFormula>
    </tableColumn>
    <tableColumn id="4" name="range" dataDxfId="81">
      <calculatedColumnFormula>ROUND((((1-($A86/10))^2)*D$79)+(2*(1-($A86/10))*($A86/10)*D$83)+((($A86/10)^2)*D$81),0)</calculatedColumnFormula>
    </tableColumn>
    <tableColumn id="5" name="rate of fire" dataDxfId="80">
      <calculatedColumnFormula>ROUND((((1-($A86/10))^2)*E$79)+(2*(1-($A86/10))*($A86/10)*E$83)+((($A86/10)^2)*E$81),0)</calculatedColumnFormula>
    </tableColumn>
    <tableColumn id="6" name="heat gen" dataDxfId="79">
      <calculatedColumnFormula>ROUND((((1-($A86/10))^2)*F$79)+(2*(1-($A86/10))*($A86/10)*F$83)+((($A86/10)^2)*F$81),0)</calculatedColumnFormula>
    </tableColumn>
    <tableColumn id="7" name="cooling rate" dataDxfId="78">
      <calculatedColumnFormula>ROUND((((1-($A86/10))^2)*G$79)+(2*(1-($A86/10))*($A86/10)*G$83)+((($A86/10)^2)*G$81),0)</calculatedColumnFormula>
    </tableColumn>
    <tableColumn id="8" name="max ammo" dataDxfId="77">
      <calculatedColumnFormula>ROUND((((1-($A86/10))^2)*H$79)+(2*(1-($A86/10))*($A86/10)*H$83)+((($A86/10)^2)*H$81),0)</calculatedColumnFormula>
    </tableColumn>
    <tableColumn id="9" name="value" dataDxfId="7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75">
      <calculatedColumnFormula>ROUND((((1-($A107/10))^2)*B$100)+(2*(1-($A107/10))*($A107/10)*B$104)+((($A107/10)^2)*B$102),0)</calculatedColumnFormula>
    </tableColumn>
    <tableColumn id="3" name="accuracy" dataDxfId="74">
      <calculatedColumnFormula>ROUND((((1-($A107/10))^2)*C$100)+(2*(1-($A107/10))*($A107/10)*C$104)+((($A107/10)^2)*C$102),0)</calculatedColumnFormula>
    </tableColumn>
    <tableColumn id="4" name="range" dataDxfId="73">
      <calculatedColumnFormula>ROUND((((1-($A107/10))^2)*D$100)+(2*(1-($A107/10))*($A107/10)*D$104)+((($A107/10)^2)*D$102),0)</calculatedColumnFormula>
    </tableColumn>
    <tableColumn id="5" name="rate of fire" dataDxfId="72">
      <calculatedColumnFormula>ROUND((((1-($A107/10))^2)*E$100)+(2*(1-($A107/10))*($A107/10)*E$104)+((($A107/10)^2)*E$102),0)</calculatedColumnFormula>
    </tableColumn>
    <tableColumn id="6" name="heat gen" dataDxfId="71">
      <calculatedColumnFormula>ROUND((((1-($A107/10))^2)*F$100)+(2*(1-($A107/10))*($A107/10)*F$104)+((($A107/10)^2)*F$102),0)</calculatedColumnFormula>
    </tableColumn>
    <tableColumn id="7" name="cooling rate" dataDxfId="70">
      <calculatedColumnFormula>ROUND((((1-($A107/10))^2)*G$100)+(2*(1-($A107/10))*($A107/10)*G$104)+((($A107/10)^2)*G$102),0)</calculatedColumnFormula>
    </tableColumn>
    <tableColumn id="8" name="max ammo" dataDxfId="69">
      <calculatedColumnFormula>ROUND((((1-($A107/10))^2)*H$100)+(2*(1-($A107/10))*($A107/10)*H$104)+((($A107/10)^2)*H$102),0)</calculatedColumnFormula>
    </tableColumn>
    <tableColumn id="9" name="value" dataDxfId="6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67">
      <calculatedColumnFormula>ROUND((((1-($A128/10))^2)*B$121)+(2*(1-($A128/10))*($A128/10)*B$125)+((($A128/10)^2)*B$123),0)</calculatedColumnFormula>
    </tableColumn>
    <tableColumn id="3" name="accuracy" dataDxfId="66">
      <calculatedColumnFormula>ROUND((((1-($A128/10))^2)*C$121)+(2*(1-($A128/10))*($A128/10)*C$125)+((($A128/10)^2)*C$123),0)</calculatedColumnFormula>
    </tableColumn>
    <tableColumn id="4" name="range" dataDxfId="65">
      <calculatedColumnFormula>ROUND((((1-($A128/10))^2)*D$121)+(2*(1-($A128/10))*($A128/10)*D$125)+((($A128/10)^2)*D$123),0)</calculatedColumnFormula>
    </tableColumn>
    <tableColumn id="5" name="rate of fire" dataDxfId="64">
      <calculatedColumnFormula>ROUND((((1-($A128/10))^2)*E$121)+(2*(1-($A128/10))*($A128/10)*E$125)+((($A128/10)^2)*E$123),0)</calculatedColumnFormula>
    </tableColumn>
    <tableColumn id="6" name="heat gen" dataDxfId="63">
      <calculatedColumnFormula>ROUND((((1-($A128/10))^2)*F$121)+(2*(1-($A128/10))*($A128/10)*F$125)+((($A128/10)^2)*F$123),0)</calculatedColumnFormula>
    </tableColumn>
    <tableColumn id="7" name="cooling rate" dataDxfId="62">
      <calculatedColumnFormula>ROUND((((1-($A128/10))^2)*G$121)+(2*(1-($A128/10))*($A128/10)*G$125)+((($A128/10)^2)*G$123),0)</calculatedColumnFormula>
    </tableColumn>
    <tableColumn id="8" name="max ammo" dataDxfId="61">
      <calculatedColumnFormula>ROUND((((1-($A128/10))^2)*H$121)+(2*(1-($A128/10))*($A128/10)*H$125)+((($A128/10)^2)*H$123),0)</calculatedColumnFormula>
    </tableColumn>
    <tableColumn id="9" name="value" dataDxfId="6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59">
      <calculatedColumnFormula>ROUND((((1-($A149/10))^2)*B$142)+(2*(1-($A149/10))*($A149/10)*B$146)+((($A149/10)^2)*B$144),0)</calculatedColumnFormula>
    </tableColumn>
    <tableColumn id="3" name="accuracy" dataDxfId="58">
      <calculatedColumnFormula>ROUND((((1-($A149/10))^2)*C$142)+(2*(1-($A149/10))*($A149/10)*C$146)+((($A149/10)^2)*C$144),0)</calculatedColumnFormula>
    </tableColumn>
    <tableColumn id="4" name="range" dataDxfId="57">
      <calculatedColumnFormula>ROUND((((1-($A149/10))^2)*D$142)+(2*(1-($A149/10))*($A149/10)*D$146)+((($A149/10)^2)*D$144),0)</calculatedColumnFormula>
    </tableColumn>
    <tableColumn id="5" name="rate of fire" dataDxfId="56">
      <calculatedColumnFormula>ROUND((((1-($A149/10))^2)*E$142)+(2*(1-($A149/10))*($A149/10)*E$146)+((($A149/10)^2)*E$144),0)</calculatedColumnFormula>
    </tableColumn>
    <tableColumn id="6" name="heat gen" dataDxfId="55">
      <calculatedColumnFormula>ROUND((((1-($A149/10))^2)*F$142)+(2*(1-($A149/10))*($A149/10)*F$146)+((($A149/10)^2)*F$144),0)</calculatedColumnFormula>
    </tableColumn>
    <tableColumn id="7" name="cooling rate" dataDxfId="54">
      <calculatedColumnFormula>ROUND((((1-($A149/10))^2)*G$142)+(2*(1-($A149/10))*($A149/10)*G$146)+((($A149/10)^2)*G$144),0)</calculatedColumnFormula>
    </tableColumn>
    <tableColumn id="8" name="max ammo" dataDxfId="53">
      <calculatedColumnFormula>ROUND((((1-($A149/10))^2)*H$142)+(2*(1-($A149/10))*($A149/10)*H$146)+((($A149/10)^2)*H$144),0)</calculatedColumnFormula>
    </tableColumn>
    <tableColumn id="9" name="value" dataDxfId="5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51">
      <calculatedColumnFormula>ROUND((((1-($A170/10))^2)*B$163)+(2*(1-($A170/10))*($A170/10)*B$167)+((($A170/10)^2)*B$165),0)</calculatedColumnFormula>
    </tableColumn>
    <tableColumn id="3" name="accuracy" dataDxfId="50">
      <calculatedColumnFormula>ROUND((((1-($A170/10))^2)*C$163)+(2*(1-($A170/10))*($A170/10)*C$167)+((($A170/10)^2)*C$165),0)</calculatedColumnFormula>
    </tableColumn>
    <tableColumn id="4" name="range" dataDxfId="49">
      <calculatedColumnFormula>ROUND((((1-($A170/10))^2)*D$163)+(2*(1-($A170/10))*($A170/10)*D$167)+((($A170/10)^2)*D$165),0)</calculatedColumnFormula>
    </tableColumn>
    <tableColumn id="5" name="rate of fire" dataDxfId="48">
      <calculatedColumnFormula>ROUND((((1-($A170/10))^2)*E$163)+(2*(1-($A170/10))*($A170/10)*E$167)+((($A170/10)^2)*E$165),0)</calculatedColumnFormula>
    </tableColumn>
    <tableColumn id="6" name="heat gen" dataDxfId="47">
      <calculatedColumnFormula>ROUND((((1-($A170/10))^2)*F$163)+(2*(1-($A170/10))*($A170/10)*F$167)+((($A170/10)^2)*F$165),0)</calculatedColumnFormula>
    </tableColumn>
    <tableColumn id="7" name="cooling rate" dataDxfId="46">
      <calculatedColumnFormula>ROUND((((1-($A170/10))^2)*G$163)+(2*(1-($A170/10))*($A170/10)*G$167)+((($A170/10)^2)*G$165),0)</calculatedColumnFormula>
    </tableColumn>
    <tableColumn id="8" name="max ammo" dataDxfId="45">
      <calculatedColumnFormula>ROUND((((1-($A170/10))^2)*H$163)+(2*(1-($A170/10))*($A170/10)*H$167)+((($A170/10)^2)*H$165),0)</calculatedColumnFormula>
    </tableColumn>
    <tableColumn id="9" name="value" dataDxfId="4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table" Target="../tables/table7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table" Target="../tables/table8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table" Target="../tables/table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table" Target="../tables/table4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table" Target="../tables/table10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table" Target="../tables/table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3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5.xml"/><Relationship Id="rId5" Type="http://schemas.openxmlformats.org/officeDocument/2006/relationships/ctrlProp" Target="../ctrlProps/ctrlProp134.xml"/><Relationship Id="rId4" Type="http://schemas.openxmlformats.org/officeDocument/2006/relationships/ctrlProp" Target="../ctrlProps/ctrlProp13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1.xml"/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54.xml"/><Relationship Id="rId7" Type="http://schemas.openxmlformats.org/officeDocument/2006/relationships/ctrlProp" Target="../ctrlProps/ctrlProp140.x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49.xml"/><Relationship Id="rId20" Type="http://schemas.openxmlformats.org/officeDocument/2006/relationships/ctrlProp" Target="../ctrlProps/ctrlProp15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59.xml"/><Relationship Id="rId5" Type="http://schemas.openxmlformats.org/officeDocument/2006/relationships/ctrlProp" Target="../ctrlProps/ctrlProp158.xml"/><Relationship Id="rId4" Type="http://schemas.openxmlformats.org/officeDocument/2006/relationships/ctrlProp" Target="../ctrlProps/ctrlProp15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63.xml"/><Relationship Id="rId5" Type="http://schemas.openxmlformats.org/officeDocument/2006/relationships/ctrlProp" Target="../ctrlProps/ctrlProp162.xml"/><Relationship Id="rId4" Type="http://schemas.openxmlformats.org/officeDocument/2006/relationships/ctrlProp" Target="../ctrlProps/ctrlProp16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8.xml"/><Relationship Id="rId13" Type="http://schemas.openxmlformats.org/officeDocument/2006/relationships/ctrlProp" Target="../ctrlProps/ctrlProp173.xml"/><Relationship Id="rId18" Type="http://schemas.openxmlformats.org/officeDocument/2006/relationships/ctrlProp" Target="../ctrlProps/ctrlProp178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181.xml"/><Relationship Id="rId7" Type="http://schemas.openxmlformats.org/officeDocument/2006/relationships/ctrlProp" Target="../ctrlProps/ctrlProp167.xml"/><Relationship Id="rId12" Type="http://schemas.openxmlformats.org/officeDocument/2006/relationships/ctrlProp" Target="../ctrlProps/ctrlProp172.xml"/><Relationship Id="rId17" Type="http://schemas.openxmlformats.org/officeDocument/2006/relationships/ctrlProp" Target="../ctrlProps/ctrlProp177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76.xml"/><Relationship Id="rId20" Type="http://schemas.openxmlformats.org/officeDocument/2006/relationships/ctrlProp" Target="../ctrlProps/ctrlProp180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66.xml"/><Relationship Id="rId11" Type="http://schemas.openxmlformats.org/officeDocument/2006/relationships/ctrlProp" Target="../ctrlProps/ctrlProp171.xml"/><Relationship Id="rId5" Type="http://schemas.openxmlformats.org/officeDocument/2006/relationships/ctrlProp" Target="../ctrlProps/ctrlProp165.xml"/><Relationship Id="rId15" Type="http://schemas.openxmlformats.org/officeDocument/2006/relationships/ctrlProp" Target="../ctrlProps/ctrlProp175.xml"/><Relationship Id="rId10" Type="http://schemas.openxmlformats.org/officeDocument/2006/relationships/ctrlProp" Target="../ctrlProps/ctrlProp170.xml"/><Relationship Id="rId19" Type="http://schemas.openxmlformats.org/officeDocument/2006/relationships/ctrlProp" Target="../ctrlProps/ctrlProp179.xml"/><Relationship Id="rId4" Type="http://schemas.openxmlformats.org/officeDocument/2006/relationships/ctrlProp" Target="../ctrlProps/ctrlProp164.xml"/><Relationship Id="rId9" Type="http://schemas.openxmlformats.org/officeDocument/2006/relationships/ctrlProp" Target="../ctrlProps/ctrlProp169.xml"/><Relationship Id="rId14" Type="http://schemas.openxmlformats.org/officeDocument/2006/relationships/ctrlProp" Target="../ctrlProps/ctrlProp17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6.xml"/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9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zoomScale="85" zoomScaleNormal="85" workbookViewId="0">
      <selection activeCell="U5" sqref="U5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0" x14ac:dyDescent="0.25">
      <c r="A1" t="s">
        <v>146</v>
      </c>
      <c r="L1" t="s">
        <v>151</v>
      </c>
    </row>
    <row r="2" spans="1:20" x14ac:dyDescent="0.25">
      <c r="A2" t="s">
        <v>144</v>
      </c>
      <c r="B2" t="s">
        <v>145</v>
      </c>
      <c r="C2" t="s">
        <v>82</v>
      </c>
      <c r="D2" t="s">
        <v>43</v>
      </c>
      <c r="E2" t="s">
        <v>89</v>
      </c>
      <c r="F2" t="s">
        <v>42</v>
      </c>
      <c r="G2" t="s">
        <v>44</v>
      </c>
      <c r="H2" t="s">
        <v>90</v>
      </c>
      <c r="I2" t="s">
        <v>46</v>
      </c>
      <c r="J2" t="s">
        <v>196</v>
      </c>
      <c r="L2" t="s">
        <v>153</v>
      </c>
      <c r="M2" t="s">
        <v>110</v>
      </c>
      <c r="N2" t="s">
        <v>187</v>
      </c>
      <c r="O2" t="s">
        <v>188</v>
      </c>
      <c r="P2" t="s">
        <v>191</v>
      </c>
      <c r="Q2" t="s">
        <v>136</v>
      </c>
    </row>
    <row r="3" spans="1:20" x14ac:dyDescent="0.25">
      <c r="A3" t="s">
        <v>147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L3" t="s">
        <v>154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0" x14ac:dyDescent="0.25">
      <c r="A4" t="s">
        <v>147</v>
      </c>
      <c r="B4">
        <v>2</v>
      </c>
      <c r="C4">
        <f>'ITEM STATS'!B45</f>
        <v>30</v>
      </c>
      <c r="D4">
        <f>'ITEM STATS'!C45</f>
        <v>75</v>
      </c>
      <c r="E4">
        <f>'ITEM STATS'!D45</f>
        <v>61</v>
      </c>
      <c r="F4">
        <f>'ITEM STATS'!E45</f>
        <v>1</v>
      </c>
      <c r="G4">
        <f>'ITEM STATS'!F45</f>
        <v>27</v>
      </c>
      <c r="H4">
        <f>'ITEM STATS'!G45</f>
        <v>13</v>
      </c>
      <c r="I4">
        <f>'ITEM STATS'!H45</f>
        <v>0</v>
      </c>
      <c r="L4" t="s">
        <v>155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0" x14ac:dyDescent="0.25">
      <c r="A5" t="s">
        <v>147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</row>
    <row r="6" spans="1:20" x14ac:dyDescent="0.25">
      <c r="A6" t="s">
        <v>147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</row>
    <row r="7" spans="1:20" x14ac:dyDescent="0.25">
      <c r="A7" t="s">
        <v>147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</row>
    <row r="8" spans="1:20" x14ac:dyDescent="0.25">
      <c r="A8" t="s">
        <v>147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</row>
    <row r="9" spans="1:20" x14ac:dyDescent="0.25">
      <c r="A9" t="s">
        <v>147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</row>
    <row r="10" spans="1:20" x14ac:dyDescent="0.25">
      <c r="A10" t="s">
        <v>147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</row>
    <row r="11" spans="1:20" x14ac:dyDescent="0.25">
      <c r="A11" t="s">
        <v>147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</row>
    <row r="12" spans="1:20" x14ac:dyDescent="0.25">
      <c r="A12" t="s">
        <v>147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</row>
    <row r="13" spans="1:20" x14ac:dyDescent="0.25">
      <c r="A13" t="s">
        <v>29</v>
      </c>
      <c r="B13">
        <v>1</v>
      </c>
      <c r="C13">
        <f>'ITEM STATS'!B65</f>
        <v>25</v>
      </c>
      <c r="D13">
        <f>'ITEM STATS'!C65</f>
        <v>64</v>
      </c>
      <c r="E13">
        <f>'ITEM STATS'!D65</f>
        <v>46</v>
      </c>
      <c r="F13">
        <f>'ITEM STATS'!E65</f>
        <v>1</v>
      </c>
      <c r="G13">
        <f>'ITEM STATS'!F65</f>
        <v>18</v>
      </c>
      <c r="H13">
        <f>'ITEM STATS'!G65</f>
        <v>12</v>
      </c>
      <c r="I13">
        <f>'ITEM STATS'!H65</f>
        <v>25</v>
      </c>
      <c r="L13" t="s">
        <v>168</v>
      </c>
    </row>
    <row r="14" spans="1:20" x14ac:dyDescent="0.25">
      <c r="A14" t="s">
        <v>29</v>
      </c>
      <c r="B14">
        <v>2</v>
      </c>
      <c r="C14">
        <f>'ITEM STATS'!B66</f>
        <v>30</v>
      </c>
      <c r="D14">
        <f>'ITEM STATS'!C66</f>
        <v>67</v>
      </c>
      <c r="E14">
        <f>'ITEM STATS'!D66</f>
        <v>51</v>
      </c>
      <c r="F14">
        <f>'ITEM STATS'!E66</f>
        <v>1</v>
      </c>
      <c r="G14">
        <f>'ITEM STATS'!F66</f>
        <v>20</v>
      </c>
      <c r="H14">
        <f>'ITEM STATS'!G66</f>
        <v>13</v>
      </c>
      <c r="I14">
        <f>'ITEM STATS'!H66</f>
        <v>25</v>
      </c>
      <c r="L14" t="s">
        <v>153</v>
      </c>
      <c r="M14" t="s">
        <v>169</v>
      </c>
      <c r="N14" t="s">
        <v>176</v>
      </c>
      <c r="O14" t="s">
        <v>43</v>
      </c>
      <c r="P14" t="s">
        <v>195</v>
      </c>
      <c r="Q14" t="s">
        <v>178</v>
      </c>
      <c r="R14" t="s">
        <v>179</v>
      </c>
      <c r="S14" t="s">
        <v>90</v>
      </c>
      <c r="T14" t="s">
        <v>177</v>
      </c>
    </row>
    <row r="15" spans="1:20" x14ac:dyDescent="0.25">
      <c r="A15" t="s">
        <v>29</v>
      </c>
      <c r="B15">
        <v>3</v>
      </c>
      <c r="C15">
        <f>'ITEM STATS'!B67</f>
        <v>34</v>
      </c>
      <c r="D15">
        <f>'ITEM STATS'!C67</f>
        <v>70</v>
      </c>
      <c r="E15">
        <f>'ITEM STATS'!D67</f>
        <v>55</v>
      </c>
      <c r="F15">
        <f>'ITEM STATS'!E67</f>
        <v>1</v>
      </c>
      <c r="G15">
        <f>'ITEM STATS'!F67</f>
        <v>22</v>
      </c>
      <c r="H15">
        <f>'ITEM STATS'!G67</f>
        <v>15</v>
      </c>
      <c r="I15">
        <f>'ITEM STATS'!H67</f>
        <v>25</v>
      </c>
      <c r="L15" t="s">
        <v>171</v>
      </c>
      <c r="M15">
        <v>1</v>
      </c>
      <c r="N15">
        <f>'ITEM STATS'!B194</f>
        <v>2</v>
      </c>
    </row>
    <row r="16" spans="1:20" x14ac:dyDescent="0.25">
      <c r="A16" t="s">
        <v>29</v>
      </c>
      <c r="B16">
        <v>4</v>
      </c>
      <c r="C16">
        <f>'ITEM STATS'!B68</f>
        <v>38</v>
      </c>
      <c r="D16">
        <f>'ITEM STATS'!C68</f>
        <v>73</v>
      </c>
      <c r="E16">
        <f>'ITEM STATS'!D68</f>
        <v>59</v>
      </c>
      <c r="F16">
        <f>'ITEM STATS'!E68</f>
        <v>1</v>
      </c>
      <c r="G16">
        <f>'ITEM STATS'!F68</f>
        <v>24</v>
      </c>
      <c r="H16">
        <f>'ITEM STATS'!G68</f>
        <v>17</v>
      </c>
      <c r="I16">
        <f>'ITEM STATS'!H68</f>
        <v>25</v>
      </c>
      <c r="L16" t="s">
        <v>171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63</v>
      </c>
      <c r="F17">
        <f>'ITEM STATS'!E69</f>
        <v>2</v>
      </c>
      <c r="G17">
        <f>'ITEM STATS'!F69</f>
        <v>26</v>
      </c>
      <c r="H17">
        <f>'ITEM STATS'!G69</f>
        <v>19</v>
      </c>
      <c r="I17">
        <f>'ITEM STATS'!H69</f>
        <v>25</v>
      </c>
      <c r="L17" t="s">
        <v>171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79</v>
      </c>
      <c r="E18">
        <f>'ITEM STATS'!D70</f>
        <v>65</v>
      </c>
      <c r="F18">
        <f>'ITEM STATS'!E70</f>
        <v>2</v>
      </c>
      <c r="G18">
        <f>'ITEM STATS'!F70</f>
        <v>27</v>
      </c>
      <c r="H18">
        <f>'ITEM STATS'!G70</f>
        <v>21</v>
      </c>
      <c r="I18">
        <f>'ITEM STATS'!H70</f>
        <v>25</v>
      </c>
      <c r="L18" t="s">
        <v>171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82</v>
      </c>
      <c r="E19">
        <f>'ITEM STATS'!D71</f>
        <v>67</v>
      </c>
      <c r="F19">
        <f>'ITEM STATS'!E71</f>
        <v>2</v>
      </c>
      <c r="G19">
        <f>'ITEM STATS'!F71</f>
        <v>28</v>
      </c>
      <c r="H19">
        <f>'ITEM STATS'!G71</f>
        <v>23</v>
      </c>
      <c r="I19">
        <f>'ITEM STATS'!H71</f>
        <v>25</v>
      </c>
      <c r="L19" t="s">
        <v>171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69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25</v>
      </c>
      <c r="L20" t="s">
        <v>170</v>
      </c>
      <c r="M20">
        <v>1</v>
      </c>
      <c r="O20">
        <f>'ITEM STATS'!L194</f>
        <v>14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70</v>
      </c>
      <c r="F21">
        <f>'ITEM STATS'!E73</f>
        <v>2</v>
      </c>
      <c r="G21">
        <f>'ITEM STATS'!F73</f>
        <v>30</v>
      </c>
      <c r="H21">
        <f>'ITEM STATS'!G73</f>
        <v>28</v>
      </c>
      <c r="I21">
        <f>'ITEM STATS'!H73</f>
        <v>25</v>
      </c>
      <c r="L21" t="s">
        <v>170</v>
      </c>
      <c r="M21">
        <v>2</v>
      </c>
      <c r="O21">
        <f>'ITEM STATS'!L195</f>
        <v>18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70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25</v>
      </c>
      <c r="L22" t="s">
        <v>170</v>
      </c>
      <c r="M22">
        <v>3</v>
      </c>
      <c r="O22">
        <f>'ITEM STATS'!L196</f>
        <v>22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58</v>
      </c>
      <c r="E23">
        <f>'ITEM STATS'!D86</f>
        <v>84</v>
      </c>
      <c r="F23">
        <f>'ITEM STATS'!E86</f>
        <v>1</v>
      </c>
      <c r="G23">
        <f>'ITEM STATS'!F86</f>
        <v>53</v>
      </c>
      <c r="H23">
        <f>'ITEM STATS'!G86</f>
        <v>12</v>
      </c>
      <c r="I23">
        <f>'ITEM STATS'!H86</f>
        <v>15</v>
      </c>
      <c r="L23" t="s">
        <v>170</v>
      </c>
      <c r="M23">
        <v>4</v>
      </c>
      <c r="O23">
        <f>'ITEM STATS'!L197</f>
        <v>26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61</v>
      </c>
      <c r="E24">
        <f>'ITEM STATS'!D87</f>
        <v>87</v>
      </c>
      <c r="F24">
        <f>'ITEM STATS'!E87</f>
        <v>1</v>
      </c>
      <c r="G24">
        <f>'ITEM STATS'!F87</f>
        <v>57</v>
      </c>
      <c r="H24">
        <f>'ITEM STATS'!G87</f>
        <v>13</v>
      </c>
      <c r="I24">
        <f>'ITEM STATS'!H87</f>
        <v>15</v>
      </c>
      <c r="L24" t="s">
        <v>170</v>
      </c>
      <c r="M24">
        <v>5</v>
      </c>
      <c r="O24">
        <f>'ITEM STATS'!L198</f>
        <v>30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64</v>
      </c>
      <c r="E25">
        <f>'ITEM STATS'!D88</f>
        <v>90</v>
      </c>
      <c r="F25">
        <f>'ITEM STATS'!E88</f>
        <v>1</v>
      </c>
      <c r="G25">
        <f>'ITEM STATS'!F88</f>
        <v>59</v>
      </c>
      <c r="H25">
        <f>'ITEM STATS'!G88</f>
        <v>15</v>
      </c>
      <c r="I25">
        <f>'ITEM STATS'!H88</f>
        <v>15</v>
      </c>
      <c r="L25" t="s">
        <v>173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66</v>
      </c>
      <c r="E26">
        <f>'ITEM STATS'!D89</f>
        <v>93</v>
      </c>
      <c r="F26">
        <f>'ITEM STATS'!E89</f>
        <v>1</v>
      </c>
      <c r="G26">
        <f>'ITEM STATS'!F89</f>
        <v>62</v>
      </c>
      <c r="H26">
        <f>'ITEM STATS'!G89</f>
        <v>17</v>
      </c>
      <c r="I26">
        <f>'ITEM STATS'!H89</f>
        <v>15</v>
      </c>
      <c r="L26" t="s">
        <v>173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69</v>
      </c>
      <c r="E27">
        <f>'ITEM STATS'!D90</f>
        <v>95</v>
      </c>
      <c r="F27">
        <f>'ITEM STATS'!E90</f>
        <v>1</v>
      </c>
      <c r="G27">
        <f>'ITEM STATS'!F90</f>
        <v>64</v>
      </c>
      <c r="H27">
        <f>'ITEM STATS'!G90</f>
        <v>19</v>
      </c>
      <c r="I27">
        <f>'ITEM STATS'!H90</f>
        <v>15</v>
      </c>
      <c r="L27" t="s">
        <v>173</v>
      </c>
      <c r="M27">
        <v>3</v>
      </c>
      <c r="P27">
        <f>'ITEM STATS'!B211</f>
        <v>12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71</v>
      </c>
      <c r="E28">
        <f>'ITEM STATS'!D91</f>
        <v>97</v>
      </c>
      <c r="F28">
        <f>'ITEM STATS'!E91</f>
        <v>1</v>
      </c>
      <c r="G28">
        <f>'ITEM STATS'!F91</f>
        <v>66</v>
      </c>
      <c r="H28">
        <f>'ITEM STATS'!G91</f>
        <v>21</v>
      </c>
      <c r="I28">
        <f>'ITEM STATS'!H91</f>
        <v>15</v>
      </c>
      <c r="L28" t="s">
        <v>173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23</v>
      </c>
      <c r="I29">
        <f>'ITEM STATS'!H92</f>
        <v>15</v>
      </c>
      <c r="L29" t="s">
        <v>173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25</v>
      </c>
      <c r="I30">
        <f>'ITEM STATS'!H93</f>
        <v>15</v>
      </c>
      <c r="L30" t="s">
        <v>174</v>
      </c>
      <c r="M30">
        <v>1</v>
      </c>
      <c r="Q30">
        <f>'ITEM STATS'!L209</f>
        <v>18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L31" t="s">
        <v>174</v>
      </c>
      <c r="M31">
        <v>2</v>
      </c>
      <c r="Q31">
        <f>'ITEM STATS'!L210</f>
        <v>26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L32" t="s">
        <v>174</v>
      </c>
      <c r="M32">
        <v>3</v>
      </c>
      <c r="Q32">
        <f>'ITEM STATS'!L211</f>
        <v>34</v>
      </c>
    </row>
    <row r="33" spans="1:20" x14ac:dyDescent="0.25">
      <c r="A33" t="s">
        <v>31</v>
      </c>
      <c r="B33">
        <v>1</v>
      </c>
      <c r="C33">
        <f>'ITEM STATS'!B107</f>
        <v>14</v>
      </c>
      <c r="D33">
        <f>'ITEM STATS'!C107</f>
        <v>47</v>
      </c>
      <c r="E33">
        <f>'ITEM STATS'!D107</f>
        <v>44</v>
      </c>
      <c r="F33">
        <f>'ITEM STATS'!E107</f>
        <v>2</v>
      </c>
      <c r="G33">
        <f>'ITEM STATS'!F107</f>
        <v>16</v>
      </c>
      <c r="H33">
        <f>'ITEM STATS'!G107</f>
        <v>11</v>
      </c>
      <c r="I33">
        <f>'ITEM STATS'!H107</f>
        <v>40</v>
      </c>
      <c r="L33" t="s">
        <v>174</v>
      </c>
      <c r="M33">
        <v>4</v>
      </c>
      <c r="Q33">
        <f>'ITEM STATS'!L212</f>
        <v>42</v>
      </c>
    </row>
    <row r="34" spans="1:20" x14ac:dyDescent="0.25">
      <c r="A34" t="s">
        <v>31</v>
      </c>
      <c r="B34">
        <v>2</v>
      </c>
      <c r="C34">
        <f>'ITEM STATS'!B108</f>
        <v>17</v>
      </c>
      <c r="D34">
        <f>'ITEM STATS'!C108</f>
        <v>50</v>
      </c>
      <c r="E34">
        <f>'ITEM STATS'!D108</f>
        <v>47</v>
      </c>
      <c r="F34">
        <f>'ITEM STATS'!E108</f>
        <v>2</v>
      </c>
      <c r="G34">
        <f>'ITEM STATS'!F108</f>
        <v>16</v>
      </c>
      <c r="H34">
        <f>'ITEM STATS'!G108</f>
        <v>13</v>
      </c>
      <c r="I34">
        <f>'ITEM STATS'!H108</f>
        <v>40</v>
      </c>
      <c r="L34" t="s">
        <v>174</v>
      </c>
      <c r="M34">
        <v>5</v>
      </c>
      <c r="Q34">
        <f>'ITEM STATS'!L213</f>
        <v>50</v>
      </c>
    </row>
    <row r="35" spans="1:20" x14ac:dyDescent="0.25">
      <c r="A35" t="s">
        <v>31</v>
      </c>
      <c r="B35">
        <v>3</v>
      </c>
      <c r="C35">
        <f>'ITEM STATS'!B109</f>
        <v>20</v>
      </c>
      <c r="D35">
        <f>'ITEM STATS'!C109</f>
        <v>52</v>
      </c>
      <c r="E35">
        <f>'ITEM STATS'!D109</f>
        <v>50</v>
      </c>
      <c r="F35">
        <f>'ITEM STATS'!E109</f>
        <v>3</v>
      </c>
      <c r="G35">
        <f>'ITEM STATS'!F109</f>
        <v>17</v>
      </c>
      <c r="H35">
        <f>'ITEM STATS'!G109</f>
        <v>14</v>
      </c>
      <c r="I35">
        <f>'ITEM STATS'!H109</f>
        <v>40</v>
      </c>
      <c r="L35" t="s">
        <v>175</v>
      </c>
      <c r="M35">
        <v>1</v>
      </c>
      <c r="R35">
        <f>'ITEM STATS'!B224</f>
        <v>10</v>
      </c>
    </row>
    <row r="36" spans="1:20" x14ac:dyDescent="0.25">
      <c r="A36" t="s">
        <v>31</v>
      </c>
      <c r="B36">
        <v>4</v>
      </c>
      <c r="C36">
        <f>'ITEM STATS'!B110</f>
        <v>22</v>
      </c>
      <c r="D36">
        <f>'ITEM STATS'!C110</f>
        <v>54</v>
      </c>
      <c r="E36">
        <f>'ITEM STATS'!D110</f>
        <v>53</v>
      </c>
      <c r="F36">
        <f>'ITEM STATS'!E110</f>
        <v>3</v>
      </c>
      <c r="G36">
        <f>'ITEM STATS'!F110</f>
        <v>17</v>
      </c>
      <c r="H36">
        <f>'ITEM STATS'!G110</f>
        <v>15</v>
      </c>
      <c r="I36">
        <f>'ITEM STATS'!H110</f>
        <v>40</v>
      </c>
      <c r="L36" t="s">
        <v>175</v>
      </c>
      <c r="M36">
        <v>2</v>
      </c>
      <c r="R36">
        <f>'ITEM STATS'!B225</f>
        <v>20</v>
      </c>
    </row>
    <row r="37" spans="1:20" x14ac:dyDescent="0.25">
      <c r="A37" t="s">
        <v>31</v>
      </c>
      <c r="B37">
        <v>5</v>
      </c>
      <c r="C37">
        <f>'ITEM STATS'!B111</f>
        <v>25</v>
      </c>
      <c r="D37">
        <f>'ITEM STATS'!C111</f>
        <v>56</v>
      </c>
      <c r="E37">
        <f>'ITEM STATS'!D111</f>
        <v>55</v>
      </c>
      <c r="F37">
        <f>'ITEM STATS'!E111</f>
        <v>3</v>
      </c>
      <c r="G37">
        <f>'ITEM STATS'!F111</f>
        <v>18</v>
      </c>
      <c r="H37">
        <f>'ITEM STATS'!G111</f>
        <v>17</v>
      </c>
      <c r="I37">
        <f>'ITEM STATS'!H111</f>
        <v>40</v>
      </c>
      <c r="L37" t="s">
        <v>175</v>
      </c>
      <c r="M37">
        <v>3</v>
      </c>
      <c r="R37">
        <f>'ITEM STATS'!B226</f>
        <v>30</v>
      </c>
    </row>
    <row r="38" spans="1:20" x14ac:dyDescent="0.25">
      <c r="A38" t="s">
        <v>31</v>
      </c>
      <c r="B38">
        <v>6</v>
      </c>
      <c r="C38">
        <f>'ITEM STATS'!B112</f>
        <v>27</v>
      </c>
      <c r="D38">
        <f>'ITEM STATS'!C112</f>
        <v>58</v>
      </c>
      <c r="E38">
        <f>'ITEM STATS'!D112</f>
        <v>57</v>
      </c>
      <c r="F38">
        <f>'ITEM STATS'!E112</f>
        <v>3</v>
      </c>
      <c r="G38">
        <f>'ITEM STATS'!F112</f>
        <v>18</v>
      </c>
      <c r="H38">
        <f>'ITEM STATS'!G112</f>
        <v>18</v>
      </c>
      <c r="I38">
        <f>'ITEM STATS'!H112</f>
        <v>40</v>
      </c>
      <c r="L38" t="s">
        <v>175</v>
      </c>
      <c r="M38">
        <v>4</v>
      </c>
      <c r="R38">
        <f>'ITEM STATS'!B227</f>
        <v>40</v>
      </c>
    </row>
    <row r="39" spans="1:20" x14ac:dyDescent="0.25">
      <c r="A39" t="s">
        <v>31</v>
      </c>
      <c r="B39">
        <v>7</v>
      </c>
      <c r="C39">
        <f>'ITEM STATS'!B113</f>
        <v>28</v>
      </c>
      <c r="D39">
        <f>'ITEM STATS'!C113</f>
        <v>60</v>
      </c>
      <c r="E39">
        <f>'ITEM STATS'!D113</f>
        <v>58</v>
      </c>
      <c r="F39">
        <f>'ITEM STATS'!E113</f>
        <v>3</v>
      </c>
      <c r="G39">
        <f>'ITEM STATS'!F113</f>
        <v>18</v>
      </c>
      <c r="H39">
        <f>'ITEM STATS'!G113</f>
        <v>20</v>
      </c>
      <c r="I39">
        <f>'ITEM STATS'!H113</f>
        <v>40</v>
      </c>
      <c r="L39" t="s">
        <v>175</v>
      </c>
      <c r="M39">
        <v>5</v>
      </c>
      <c r="R39">
        <f>'ITEM STATS'!B228</f>
        <v>50</v>
      </c>
    </row>
    <row r="40" spans="1:20" x14ac:dyDescent="0.25">
      <c r="A40" t="s">
        <v>31</v>
      </c>
      <c r="B40">
        <v>8</v>
      </c>
      <c r="C40">
        <f>'ITEM STATS'!B114</f>
        <v>29</v>
      </c>
      <c r="D40">
        <f>'ITEM STATS'!C114</f>
        <v>62</v>
      </c>
      <c r="E40">
        <f>'ITEM STATS'!D114</f>
        <v>59</v>
      </c>
      <c r="F40">
        <f>'ITEM STATS'!E114</f>
        <v>4</v>
      </c>
      <c r="G40">
        <f>'ITEM STATS'!F114</f>
        <v>19</v>
      </c>
      <c r="H40">
        <f>'ITEM STATS'!G114</f>
        <v>22</v>
      </c>
      <c r="I40">
        <f>'ITEM STATS'!H114</f>
        <v>40</v>
      </c>
      <c r="L40" t="s">
        <v>194</v>
      </c>
      <c r="M40">
        <v>1</v>
      </c>
      <c r="S40">
        <f>'ITEM STATS'!L224</f>
        <v>5</v>
      </c>
    </row>
    <row r="41" spans="1:20" x14ac:dyDescent="0.25">
      <c r="A41" t="s">
        <v>31</v>
      </c>
      <c r="B41">
        <v>9</v>
      </c>
      <c r="C41">
        <f>'ITEM STATS'!B115</f>
        <v>30</v>
      </c>
      <c r="D41">
        <f>'ITEM STATS'!C115</f>
        <v>63</v>
      </c>
      <c r="E41">
        <f>'ITEM STATS'!D115</f>
        <v>60</v>
      </c>
      <c r="F41">
        <f>'ITEM STATS'!E115</f>
        <v>4</v>
      </c>
      <c r="G41">
        <f>'ITEM STATS'!F115</f>
        <v>19</v>
      </c>
      <c r="H41">
        <f>'ITEM STATS'!G115</f>
        <v>23</v>
      </c>
      <c r="I41">
        <f>'ITEM STATS'!H115</f>
        <v>40</v>
      </c>
      <c r="L41" t="s">
        <v>194</v>
      </c>
      <c r="M41">
        <v>2</v>
      </c>
      <c r="S41">
        <f>'ITEM STATS'!L225</f>
        <v>6</v>
      </c>
    </row>
    <row r="42" spans="1:20" x14ac:dyDescent="0.25">
      <c r="A42" t="s">
        <v>31</v>
      </c>
      <c r="B42">
        <v>10</v>
      </c>
      <c r="C42">
        <f>'ITEM STATS'!B116</f>
        <v>31</v>
      </c>
      <c r="D42">
        <f>'ITEM STATS'!C116</f>
        <v>65</v>
      </c>
      <c r="E42">
        <f>'ITEM STATS'!D116</f>
        <v>60</v>
      </c>
      <c r="F42">
        <f>'ITEM STATS'!E116</f>
        <v>4</v>
      </c>
      <c r="G42">
        <f>'ITEM STATS'!F116</f>
        <v>19</v>
      </c>
      <c r="H42">
        <f>'ITEM STATS'!G116</f>
        <v>25</v>
      </c>
      <c r="I42">
        <f>'ITEM STATS'!H116</f>
        <v>40</v>
      </c>
      <c r="L42" t="s">
        <v>194</v>
      </c>
      <c r="M42">
        <v>3</v>
      </c>
      <c r="S42">
        <f>'ITEM STATS'!L226</f>
        <v>8</v>
      </c>
    </row>
    <row r="43" spans="1:20" x14ac:dyDescent="0.25">
      <c r="A43" t="s">
        <v>34</v>
      </c>
      <c r="B43">
        <v>1</v>
      </c>
      <c r="C43">
        <f>'ITEM STATS'!B128</f>
        <v>23</v>
      </c>
      <c r="D43">
        <f>'ITEM STATS'!C128</f>
        <v>62</v>
      </c>
      <c r="E43">
        <f>'ITEM STATS'!D128</f>
        <v>13</v>
      </c>
      <c r="F43">
        <f>'ITEM STATS'!E128</f>
        <v>1</v>
      </c>
      <c r="G43">
        <f>'ITEM STATS'!F128</f>
        <v>21</v>
      </c>
      <c r="H43">
        <f>'ITEM STATS'!G128</f>
        <v>11</v>
      </c>
      <c r="I43">
        <f>'ITEM STATS'!H128</f>
        <v>20</v>
      </c>
      <c r="L43" t="s">
        <v>194</v>
      </c>
      <c r="M43">
        <v>4</v>
      </c>
      <c r="S43">
        <f>'ITEM STATS'!L227</f>
        <v>9</v>
      </c>
    </row>
    <row r="44" spans="1:20" x14ac:dyDescent="0.25">
      <c r="A44" t="s">
        <v>34</v>
      </c>
      <c r="B44">
        <v>2</v>
      </c>
      <c r="C44">
        <f>'ITEM STATS'!B129</f>
        <v>27</v>
      </c>
      <c r="D44">
        <f>'ITEM STATS'!C129</f>
        <v>65</v>
      </c>
      <c r="E44">
        <f>'ITEM STATS'!D129</f>
        <v>15</v>
      </c>
      <c r="F44">
        <f>'ITEM STATS'!E129</f>
        <v>1</v>
      </c>
      <c r="G44">
        <f>'ITEM STATS'!F129</f>
        <v>21</v>
      </c>
      <c r="H44">
        <f>'ITEM STATS'!G129</f>
        <v>12</v>
      </c>
      <c r="I44">
        <f>'ITEM STATS'!H129</f>
        <v>20</v>
      </c>
      <c r="L44" t="s">
        <v>194</v>
      </c>
      <c r="M44">
        <v>5</v>
      </c>
      <c r="S44">
        <f>'ITEM STATS'!L228</f>
        <v>10</v>
      </c>
    </row>
    <row r="45" spans="1:20" x14ac:dyDescent="0.25">
      <c r="A45" t="s">
        <v>34</v>
      </c>
      <c r="B45">
        <v>3</v>
      </c>
      <c r="C45">
        <f>'ITEM STATS'!B130</f>
        <v>29</v>
      </c>
      <c r="D45">
        <f>'ITEM STATS'!C130</f>
        <v>67</v>
      </c>
      <c r="E45">
        <f>'ITEM STATS'!D130</f>
        <v>18</v>
      </c>
      <c r="F45">
        <f>'ITEM STATS'!E130</f>
        <v>2</v>
      </c>
      <c r="G45">
        <f>'ITEM STATS'!F130</f>
        <v>22</v>
      </c>
      <c r="H45">
        <f>'ITEM STATS'!G130</f>
        <v>13</v>
      </c>
      <c r="I45">
        <f>'ITEM STATS'!H130</f>
        <v>20</v>
      </c>
      <c r="L45" t="s">
        <v>172</v>
      </c>
      <c r="M45">
        <v>1</v>
      </c>
      <c r="T45" t="b">
        <v>1</v>
      </c>
    </row>
    <row r="46" spans="1:20" x14ac:dyDescent="0.25">
      <c r="A46" t="s">
        <v>34</v>
      </c>
      <c r="B46">
        <v>4</v>
      </c>
      <c r="C46">
        <f>'ITEM STATS'!B131</f>
        <v>32</v>
      </c>
      <c r="D46">
        <f>'ITEM STATS'!C131</f>
        <v>69</v>
      </c>
      <c r="E46">
        <f>'ITEM STATS'!D131</f>
        <v>20</v>
      </c>
      <c r="F46">
        <f>'ITEM STATS'!E131</f>
        <v>2</v>
      </c>
      <c r="G46">
        <f>'ITEM STATS'!F131</f>
        <v>22</v>
      </c>
      <c r="H46">
        <f>'ITEM STATS'!G131</f>
        <v>14</v>
      </c>
      <c r="I46">
        <f>'ITEM STATS'!H131</f>
        <v>20</v>
      </c>
    </row>
    <row r="47" spans="1:20" x14ac:dyDescent="0.25">
      <c r="A47" t="s">
        <v>34</v>
      </c>
      <c r="B47">
        <v>5</v>
      </c>
      <c r="C47">
        <f>'ITEM STATS'!B132</f>
        <v>34</v>
      </c>
      <c r="D47">
        <f>'ITEM STATS'!C132</f>
        <v>71</v>
      </c>
      <c r="E47">
        <f>'ITEM STATS'!D132</f>
        <v>21</v>
      </c>
      <c r="F47">
        <f>'ITEM STATS'!E132</f>
        <v>2</v>
      </c>
      <c r="G47">
        <f>'ITEM STATS'!F132</f>
        <v>23</v>
      </c>
      <c r="H47">
        <f>'ITEM STATS'!G132</f>
        <v>15</v>
      </c>
      <c r="I47">
        <f>'ITEM STATS'!H132</f>
        <v>20</v>
      </c>
    </row>
    <row r="48" spans="1:20" x14ac:dyDescent="0.25">
      <c r="A48" t="s">
        <v>34</v>
      </c>
      <c r="B48">
        <v>6</v>
      </c>
      <c r="C48">
        <f>'ITEM STATS'!B133</f>
        <v>36</v>
      </c>
      <c r="D48">
        <f>'ITEM STATS'!C133</f>
        <v>73</v>
      </c>
      <c r="E48">
        <f>'ITEM STATS'!D133</f>
        <v>23</v>
      </c>
      <c r="F48">
        <f>'ITEM STATS'!E133</f>
        <v>2</v>
      </c>
      <c r="G48">
        <f>'ITEM STATS'!F133</f>
        <v>23</v>
      </c>
      <c r="H48">
        <f>'ITEM STATS'!G133</f>
        <v>16</v>
      </c>
      <c r="I48">
        <f>'ITEM STATS'!H133</f>
        <v>20</v>
      </c>
    </row>
    <row r="49" spans="1:9" x14ac:dyDescent="0.25">
      <c r="A49" t="s">
        <v>34</v>
      </c>
      <c r="B49">
        <v>7</v>
      </c>
      <c r="C49">
        <f>'ITEM STATS'!B134</f>
        <v>37</v>
      </c>
      <c r="D49">
        <f>'ITEM STATS'!C134</f>
        <v>75</v>
      </c>
      <c r="E49">
        <f>'ITEM STATS'!D134</f>
        <v>24</v>
      </c>
      <c r="F49">
        <f>'ITEM STATS'!E134</f>
        <v>2</v>
      </c>
      <c r="G49">
        <f>'ITEM STATS'!F134</f>
        <v>23</v>
      </c>
      <c r="H49">
        <f>'ITEM STATS'!G134</f>
        <v>17</v>
      </c>
      <c r="I49">
        <f>'ITEM STATS'!H134</f>
        <v>20</v>
      </c>
    </row>
    <row r="50" spans="1:9" x14ac:dyDescent="0.25">
      <c r="A50" t="s">
        <v>34</v>
      </c>
      <c r="B50">
        <v>8</v>
      </c>
      <c r="C50">
        <f>'ITEM STATS'!B135</f>
        <v>39</v>
      </c>
      <c r="D50">
        <f>'ITEM STATS'!C135</f>
        <v>77</v>
      </c>
      <c r="E50">
        <f>'ITEM STATS'!D135</f>
        <v>24</v>
      </c>
      <c r="F50">
        <f>'ITEM STATS'!E135</f>
        <v>3</v>
      </c>
      <c r="G50">
        <f>'ITEM STATS'!F135</f>
        <v>24</v>
      </c>
      <c r="H50">
        <f>'ITEM STATS'!G135</f>
        <v>18</v>
      </c>
      <c r="I50">
        <f>'ITEM STATS'!H135</f>
        <v>20</v>
      </c>
    </row>
    <row r="51" spans="1:9" x14ac:dyDescent="0.25">
      <c r="A51" t="s">
        <v>34</v>
      </c>
      <c r="B51">
        <v>9</v>
      </c>
      <c r="C51">
        <f>'ITEM STATS'!B136</f>
        <v>39</v>
      </c>
      <c r="D51">
        <f>'ITEM STATS'!C136</f>
        <v>78</v>
      </c>
      <c r="E51">
        <f>'ITEM STATS'!D136</f>
        <v>25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20</v>
      </c>
    </row>
    <row r="52" spans="1:9" x14ac:dyDescent="0.25">
      <c r="A52" t="s">
        <v>34</v>
      </c>
      <c r="B52">
        <v>10</v>
      </c>
      <c r="C52">
        <f>'ITEM STATS'!B137</f>
        <v>40</v>
      </c>
      <c r="D52">
        <f>'ITEM STATS'!C137</f>
        <v>80</v>
      </c>
      <c r="E52">
        <f>'ITEM STATS'!D137</f>
        <v>25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20</v>
      </c>
    </row>
    <row r="53" spans="1:9" x14ac:dyDescent="0.25">
      <c r="A53" t="s">
        <v>32</v>
      </c>
      <c r="B53">
        <v>1</v>
      </c>
      <c r="C53">
        <f>'ITEM STATS'!B149</f>
        <v>21</v>
      </c>
      <c r="D53">
        <f>'ITEM STATS'!C149</f>
        <v>72</v>
      </c>
      <c r="E53">
        <f>'ITEM STATS'!D149</f>
        <v>3</v>
      </c>
      <c r="F53">
        <f>'ITEM STATS'!E149</f>
        <v>1</v>
      </c>
      <c r="G53">
        <f>'ITEM STATS'!F149</f>
        <v>11</v>
      </c>
      <c r="H53">
        <f>'ITEM STATS'!G149</f>
        <v>10</v>
      </c>
      <c r="I53">
        <f>'ITEM STATS'!H149</f>
        <v>0</v>
      </c>
    </row>
    <row r="54" spans="1:9" x14ac:dyDescent="0.25">
      <c r="A54" t="s">
        <v>32</v>
      </c>
      <c r="B54">
        <v>2</v>
      </c>
      <c r="C54">
        <f>'ITEM STATS'!B150</f>
        <v>26</v>
      </c>
      <c r="D54">
        <f>'ITEM STATS'!C150</f>
        <v>75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11</v>
      </c>
      <c r="I54">
        <f>'ITEM STATS'!H150</f>
        <v>0</v>
      </c>
    </row>
    <row r="55" spans="1:9" x14ac:dyDescent="0.25">
      <c r="A55" t="s">
        <v>32</v>
      </c>
      <c r="B55">
        <v>3</v>
      </c>
      <c r="C55">
        <f>'ITEM STATS'!B151</f>
        <v>31</v>
      </c>
      <c r="D55">
        <f>'ITEM STATS'!C151</f>
        <v>77</v>
      </c>
      <c r="E55">
        <f>'ITEM STATS'!D151</f>
        <v>3</v>
      </c>
      <c r="F55">
        <f>'ITEM STATS'!E151</f>
        <v>1</v>
      </c>
      <c r="G55">
        <f>'ITEM STATS'!F151</f>
        <v>12</v>
      </c>
      <c r="H55">
        <f>'ITEM STATS'!G151</f>
        <v>11</v>
      </c>
      <c r="I55">
        <f>'ITEM STATS'!H151</f>
        <v>0</v>
      </c>
    </row>
    <row r="56" spans="1:9" x14ac:dyDescent="0.25">
      <c r="A56" t="s">
        <v>32</v>
      </c>
      <c r="B56">
        <v>4</v>
      </c>
      <c r="C56">
        <f>'ITEM STATS'!B152</f>
        <v>36</v>
      </c>
      <c r="D56">
        <f>'ITEM STATS'!C152</f>
        <v>79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12</v>
      </c>
      <c r="I56">
        <f>'ITEM STATS'!H152</f>
        <v>0</v>
      </c>
    </row>
    <row r="57" spans="1:9" x14ac:dyDescent="0.25">
      <c r="A57" t="s">
        <v>32</v>
      </c>
      <c r="B57">
        <v>5</v>
      </c>
      <c r="C57">
        <f>'ITEM STATS'!B153</f>
        <v>40</v>
      </c>
      <c r="D57">
        <f>'ITEM STATS'!C153</f>
        <v>81</v>
      </c>
      <c r="E57">
        <f>'ITEM STATS'!D153</f>
        <v>3</v>
      </c>
      <c r="F57">
        <f>'ITEM STATS'!E153</f>
        <v>2</v>
      </c>
      <c r="G57">
        <f>'ITEM STATS'!F153</f>
        <v>13</v>
      </c>
      <c r="H57">
        <f>'ITEM STATS'!G153</f>
        <v>12</v>
      </c>
      <c r="I57">
        <f>'ITEM STATS'!H153</f>
        <v>0</v>
      </c>
    </row>
    <row r="58" spans="1:9" x14ac:dyDescent="0.25">
      <c r="A58" t="s">
        <v>32</v>
      </c>
      <c r="B58">
        <v>6</v>
      </c>
      <c r="C58">
        <f>'ITEM STATS'!B154</f>
        <v>43</v>
      </c>
      <c r="D58">
        <f>'ITEM STATS'!C154</f>
        <v>83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13</v>
      </c>
      <c r="I58">
        <f>'ITEM STATS'!H154</f>
        <v>0</v>
      </c>
    </row>
    <row r="59" spans="1:9" x14ac:dyDescent="0.25">
      <c r="A59" t="s">
        <v>32</v>
      </c>
      <c r="B59">
        <v>7</v>
      </c>
      <c r="C59">
        <f>'ITEM STATS'!B155</f>
        <v>45</v>
      </c>
      <c r="D59">
        <f>'ITEM STATS'!C155</f>
        <v>85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13</v>
      </c>
      <c r="I59">
        <f>'ITEM STATS'!H155</f>
        <v>0</v>
      </c>
    </row>
    <row r="60" spans="1:9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14</v>
      </c>
      <c r="I60">
        <f>'ITEM STATS'!H156</f>
        <v>0</v>
      </c>
    </row>
    <row r="61" spans="1:9" x14ac:dyDescent="0.25">
      <c r="A61" t="s">
        <v>32</v>
      </c>
      <c r="B61">
        <v>9</v>
      </c>
      <c r="C61">
        <f>'ITEM STATS'!B157</f>
        <v>49</v>
      </c>
      <c r="D61">
        <f>'ITEM STATS'!C157</f>
        <v>88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14</v>
      </c>
      <c r="I61">
        <f>'ITEM STATS'!H157</f>
        <v>0</v>
      </c>
    </row>
    <row r="62" spans="1:9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15</v>
      </c>
      <c r="I62">
        <f>'ITEM STATS'!H158</f>
        <v>0</v>
      </c>
    </row>
    <row r="63" spans="1:9" x14ac:dyDescent="0.25">
      <c r="A63" t="s">
        <v>33</v>
      </c>
      <c r="B63">
        <v>1</v>
      </c>
      <c r="C63">
        <f>'ITEM STATS'!B170</f>
        <v>44</v>
      </c>
      <c r="D63">
        <f>'ITEM STATS'!C170</f>
        <v>55</v>
      </c>
      <c r="E63">
        <f>'ITEM STATS'!D170</f>
        <v>76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10</v>
      </c>
    </row>
    <row r="64" spans="1:9" x14ac:dyDescent="0.25">
      <c r="A64" t="s">
        <v>33</v>
      </c>
      <c r="B64">
        <v>2</v>
      </c>
      <c r="C64">
        <f>'ITEM STATS'!B171</f>
        <v>53</v>
      </c>
      <c r="D64">
        <f>'ITEM STATS'!C171</f>
        <v>59</v>
      </c>
      <c r="E64">
        <f>'ITEM STATS'!D171</f>
        <v>81</v>
      </c>
      <c r="F64">
        <f>'ITEM STATS'!E171</f>
        <v>1</v>
      </c>
      <c r="G64">
        <f>'ITEM STATS'!F171</f>
        <v>30</v>
      </c>
      <c r="H64">
        <f>'ITEM STATS'!G171</f>
        <v>13</v>
      </c>
      <c r="I64">
        <f>'ITEM STATS'!H171</f>
        <v>10</v>
      </c>
    </row>
    <row r="65" spans="1:9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85</v>
      </c>
      <c r="F65">
        <f>'ITEM STATS'!E172</f>
        <v>2</v>
      </c>
      <c r="G65">
        <f>'ITEM STATS'!F172</f>
        <v>30</v>
      </c>
      <c r="H65">
        <f>'ITEM STATS'!G172</f>
        <v>15</v>
      </c>
      <c r="I65">
        <f>'ITEM STATS'!H172</f>
        <v>10</v>
      </c>
    </row>
    <row r="66" spans="1:9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89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10</v>
      </c>
    </row>
    <row r="67" spans="1:9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93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10</v>
      </c>
    </row>
    <row r="68" spans="1:9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95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10</v>
      </c>
    </row>
    <row r="69" spans="1:9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97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10</v>
      </c>
    </row>
    <row r="70" spans="1:9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99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10</v>
      </c>
    </row>
    <row r="71" spans="1:9" x14ac:dyDescent="0.25">
      <c r="A71" t="s">
        <v>33</v>
      </c>
      <c r="B71">
        <v>9</v>
      </c>
      <c r="C71">
        <f>'ITEM STATS'!B178</f>
        <v>88</v>
      </c>
      <c r="D71">
        <f>'ITEM STATS'!C178</f>
        <v>87</v>
      </c>
      <c r="E71">
        <f>'ITEM STATS'!D178</f>
        <v>100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10</v>
      </c>
    </row>
    <row r="72" spans="1:9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100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10</v>
      </c>
    </row>
  </sheetData>
  <conditionalFormatting sqref="C3:C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4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4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4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N15:N45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O15:O45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P15:P45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Q15:Q45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R15:R45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N228"/>
  <sheetViews>
    <sheetView topLeftCell="A187" workbookViewId="0">
      <selection activeCell="I38" sqref="I38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80</v>
      </c>
      <c r="B13" t="s">
        <v>81</v>
      </c>
      <c r="C13" t="s">
        <v>77</v>
      </c>
      <c r="D13" t="s">
        <v>79</v>
      </c>
      <c r="F13" t="s">
        <v>80</v>
      </c>
      <c r="G13" t="s">
        <v>81</v>
      </c>
      <c r="H13" t="s">
        <v>77</v>
      </c>
      <c r="I13" t="s">
        <v>79</v>
      </c>
      <c r="K13" t="s">
        <v>80</v>
      </c>
      <c r="L13" t="s">
        <v>81</v>
      </c>
      <c r="M13" t="s">
        <v>77</v>
      </c>
      <c r="N13" t="s">
        <v>79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78</v>
      </c>
      <c r="F17" t="s">
        <v>74</v>
      </c>
      <c r="G17" t="s">
        <v>75</v>
      </c>
      <c r="H17" t="s">
        <v>78</v>
      </c>
      <c r="K17" t="s">
        <v>74</v>
      </c>
      <c r="L17" t="s">
        <v>75</v>
      </c>
      <c r="M17" t="s">
        <v>78</v>
      </c>
    </row>
    <row r="18" spans="1:13" x14ac:dyDescent="0.25">
      <c r="A18">
        <v>1</v>
      </c>
      <c r="B18">
        <f t="shared" ref="B18:B27" si="0">ROUNDUP((((1-C18)^2)*$A$14)+(2*(1-C18)*C18*$D$14)+((C18^2)*$B$14),0)</f>
        <v>1</v>
      </c>
      <c r="C18">
        <f>A18/10</f>
        <v>0.1</v>
      </c>
      <c r="F18">
        <v>1</v>
      </c>
      <c r="G18">
        <f>ROUNDUP((((1-H18)^2)*$F$14)+(2*(1-H18)*H18*$I$14)+((H18^2)*$G$14),0)</f>
        <v>10</v>
      </c>
      <c r="H18">
        <f>F18/10</f>
        <v>0.1</v>
      </c>
      <c r="K18">
        <v>1</v>
      </c>
      <c r="L18">
        <f>ROUNDUP((((1-M18)^2)*$K$14)+(2*(1-M18)*M18*$N$14)+((M18^2)*$L$14),0)</f>
        <v>19</v>
      </c>
      <c r="M18">
        <f>K18/10</f>
        <v>0.1</v>
      </c>
    </row>
    <row r="19" spans="1:13" x14ac:dyDescent="0.25">
      <c r="A19">
        <v>2</v>
      </c>
      <c r="B19">
        <f t="shared" si="0"/>
        <v>4</v>
      </c>
      <c r="C19">
        <f t="shared" ref="C19:C25" si="1">A19/10</f>
        <v>0.2</v>
      </c>
      <c r="F19">
        <v>2</v>
      </c>
      <c r="G19">
        <f t="shared" ref="G19:G26" si="2">ROUNDUP((((1-H19)^2)*$F$14)+(2*(1-H19)*H19*$I$14)+((H19^2)*$G$14),0)</f>
        <v>20</v>
      </c>
      <c r="H19">
        <f t="shared" ref="H19:H25" si="3">F19/10</f>
        <v>0.2</v>
      </c>
      <c r="K19">
        <v>2</v>
      </c>
      <c r="L19">
        <f t="shared" ref="L19:L27" si="4">ROUNDUP((((1-M19)^2)*$K$14)+(2*(1-M19)*M19*$N$14)+((M19^2)*$L$14),0)</f>
        <v>36</v>
      </c>
      <c r="M19">
        <f t="shared" ref="M19:M25" si="5">K19/10</f>
        <v>0.2</v>
      </c>
    </row>
    <row r="20" spans="1:13" x14ac:dyDescent="0.25">
      <c r="A20">
        <v>3</v>
      </c>
      <c r="B20">
        <f t="shared" si="0"/>
        <v>9</v>
      </c>
      <c r="C20">
        <f t="shared" si="1"/>
        <v>0.3</v>
      </c>
      <c r="F20">
        <v>3</v>
      </c>
      <c r="G20">
        <f t="shared" si="2"/>
        <v>30</v>
      </c>
      <c r="H20">
        <f t="shared" si="3"/>
        <v>0.3</v>
      </c>
      <c r="K20">
        <v>3</v>
      </c>
      <c r="L20">
        <f t="shared" si="4"/>
        <v>51</v>
      </c>
      <c r="M20">
        <f t="shared" si="5"/>
        <v>0.3</v>
      </c>
    </row>
    <row r="21" spans="1:13" x14ac:dyDescent="0.25">
      <c r="A21">
        <v>4</v>
      </c>
      <c r="B21">
        <f t="shared" si="0"/>
        <v>16</v>
      </c>
      <c r="C21">
        <f t="shared" si="1"/>
        <v>0.4</v>
      </c>
      <c r="F21">
        <v>4</v>
      </c>
      <c r="G21">
        <f t="shared" si="2"/>
        <v>40</v>
      </c>
      <c r="H21">
        <f t="shared" si="3"/>
        <v>0.4</v>
      </c>
      <c r="K21">
        <v>4</v>
      </c>
      <c r="L21">
        <f t="shared" si="4"/>
        <v>64</v>
      </c>
      <c r="M21">
        <f t="shared" si="5"/>
        <v>0.4</v>
      </c>
    </row>
    <row r="22" spans="1:13" x14ac:dyDescent="0.25">
      <c r="A22">
        <v>5</v>
      </c>
      <c r="B22">
        <f t="shared" si="0"/>
        <v>25</v>
      </c>
      <c r="C22">
        <f t="shared" si="1"/>
        <v>0.5</v>
      </c>
      <c r="F22">
        <v>5</v>
      </c>
      <c r="G22">
        <f t="shared" si="2"/>
        <v>50</v>
      </c>
      <c r="H22">
        <f t="shared" si="3"/>
        <v>0.5</v>
      </c>
      <c r="K22">
        <v>5</v>
      </c>
      <c r="L22">
        <f t="shared" si="4"/>
        <v>75</v>
      </c>
      <c r="M22">
        <f t="shared" si="5"/>
        <v>0.5</v>
      </c>
    </row>
    <row r="23" spans="1:13" x14ac:dyDescent="0.25">
      <c r="A23">
        <v>6</v>
      </c>
      <c r="B23">
        <f t="shared" si="0"/>
        <v>36</v>
      </c>
      <c r="C23">
        <f t="shared" si="1"/>
        <v>0.6</v>
      </c>
      <c r="F23">
        <v>6</v>
      </c>
      <c r="G23">
        <f t="shared" si="2"/>
        <v>60</v>
      </c>
      <c r="H23">
        <f t="shared" si="3"/>
        <v>0.6</v>
      </c>
      <c r="K23">
        <v>6</v>
      </c>
      <c r="L23">
        <f t="shared" si="4"/>
        <v>84</v>
      </c>
      <c r="M23">
        <f t="shared" si="5"/>
        <v>0.6</v>
      </c>
    </row>
    <row r="24" spans="1:13" x14ac:dyDescent="0.25">
      <c r="A24">
        <v>7</v>
      </c>
      <c r="B24">
        <f t="shared" si="0"/>
        <v>49</v>
      </c>
      <c r="C24">
        <f t="shared" si="1"/>
        <v>0.7</v>
      </c>
      <c r="F24">
        <v>7</v>
      </c>
      <c r="G24">
        <f t="shared" si="2"/>
        <v>70</v>
      </c>
      <c r="H24">
        <f t="shared" si="3"/>
        <v>0.7</v>
      </c>
      <c r="K24">
        <v>7</v>
      </c>
      <c r="L24">
        <f t="shared" si="4"/>
        <v>91</v>
      </c>
      <c r="M24">
        <f t="shared" si="5"/>
        <v>0.7</v>
      </c>
    </row>
    <row r="25" spans="1:13" x14ac:dyDescent="0.25">
      <c r="A25">
        <v>8</v>
      </c>
      <c r="B25">
        <f t="shared" si="0"/>
        <v>64</v>
      </c>
      <c r="C25">
        <f t="shared" si="1"/>
        <v>0.8</v>
      </c>
      <c r="F25">
        <v>8</v>
      </c>
      <c r="G25">
        <f t="shared" si="2"/>
        <v>80</v>
      </c>
      <c r="H25">
        <f t="shared" si="3"/>
        <v>0.8</v>
      </c>
      <c r="K25">
        <v>8</v>
      </c>
      <c r="L25">
        <f t="shared" si="4"/>
        <v>96</v>
      </c>
      <c r="M25">
        <f t="shared" si="5"/>
        <v>0.8</v>
      </c>
    </row>
    <row r="26" spans="1:13" x14ac:dyDescent="0.25">
      <c r="A26">
        <v>9</v>
      </c>
      <c r="B26">
        <f t="shared" si="0"/>
        <v>81</v>
      </c>
      <c r="C26">
        <f>A26/10</f>
        <v>0.9</v>
      </c>
      <c r="F26">
        <v>9</v>
      </c>
      <c r="G26">
        <f t="shared" si="2"/>
        <v>90</v>
      </c>
      <c r="H26">
        <f>F26/10</f>
        <v>0.9</v>
      </c>
      <c r="K26">
        <v>9</v>
      </c>
      <c r="L26">
        <f t="shared" si="4"/>
        <v>99</v>
      </c>
      <c r="M26">
        <f>K26/10</f>
        <v>0.9</v>
      </c>
    </row>
    <row r="27" spans="1:13" x14ac:dyDescent="0.25">
      <c r="A27">
        <v>10</v>
      </c>
      <c r="B27">
        <f t="shared" si="0"/>
        <v>100</v>
      </c>
      <c r="C27">
        <f>A27/10</f>
        <v>1</v>
      </c>
      <c r="F27">
        <v>10</v>
      </c>
      <c r="G27">
        <f>ROUNDUP((((1-H27)^2)*$F$14)+(2*(1-H27)*H27*$I$14)+((H27^2)*$G$14),0)</f>
        <v>100</v>
      </c>
      <c r="H27">
        <f>F27/10</f>
        <v>1</v>
      </c>
      <c r="K27">
        <v>10</v>
      </c>
      <c r="L27">
        <f t="shared" si="4"/>
        <v>100</v>
      </c>
      <c r="M27">
        <f>K27/10</f>
        <v>1</v>
      </c>
    </row>
    <row r="30" spans="1:13" x14ac:dyDescent="0.25">
      <c r="B30" t="s">
        <v>82</v>
      </c>
      <c r="C30" t="s">
        <v>43</v>
      </c>
      <c r="D30" t="s">
        <v>89</v>
      </c>
      <c r="E30" t="s">
        <v>42</v>
      </c>
      <c r="F30" t="s">
        <v>44</v>
      </c>
      <c r="G30" t="s">
        <v>90</v>
      </c>
      <c r="H30" t="s">
        <v>46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</row>
    <row r="35" spans="1:9" x14ac:dyDescent="0.25">
      <c r="A35" t="s">
        <v>28</v>
      </c>
      <c r="B35" t="s">
        <v>91</v>
      </c>
      <c r="C35" t="s">
        <v>127</v>
      </c>
    </row>
    <row r="36" spans="1:9" x14ac:dyDescent="0.25">
      <c r="B36" t="s">
        <v>82</v>
      </c>
      <c r="C36" t="s">
        <v>43</v>
      </c>
      <c r="D36" t="s">
        <v>89</v>
      </c>
      <c r="E36" t="s">
        <v>42</v>
      </c>
      <c r="F36" t="s">
        <v>44</v>
      </c>
      <c r="G36" t="s">
        <v>90</v>
      </c>
      <c r="H36" t="s">
        <v>46</v>
      </c>
      <c r="I36" t="s">
        <v>196</v>
      </c>
    </row>
    <row r="37" spans="1:9" x14ac:dyDescent="0.25">
      <c r="A37" t="s">
        <v>80</v>
      </c>
      <c r="B37">
        <v>20</v>
      </c>
      <c r="C37">
        <v>70</v>
      </c>
      <c r="D37">
        <v>50</v>
      </c>
      <c r="E37">
        <v>1</v>
      </c>
      <c r="F37">
        <v>20</v>
      </c>
      <c r="G37">
        <v>10</v>
      </c>
      <c r="H37">
        <v>0</v>
      </c>
    </row>
    <row r="38" spans="1:9" x14ac:dyDescent="0.25">
      <c r="F38">
        <v>15</v>
      </c>
    </row>
    <row r="39" spans="1:9" x14ac:dyDescent="0.25">
      <c r="A39" t="s">
        <v>81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</row>
    <row r="41" spans="1:9" x14ac:dyDescent="0.25">
      <c r="A41" t="s">
        <v>79</v>
      </c>
      <c r="B41">
        <f t="shared" ref="B41:H41" si="7">B37+((B39-B37)*(B31))</f>
        <v>47</v>
      </c>
      <c r="C41">
        <f t="shared" si="7"/>
        <v>82</v>
      </c>
      <c r="D41">
        <f t="shared" si="7"/>
        <v>80</v>
      </c>
      <c r="E41">
        <f t="shared" si="7"/>
        <v>1</v>
      </c>
      <c r="F41">
        <f t="shared" si="7"/>
        <v>38</v>
      </c>
      <c r="G41">
        <f t="shared" si="7"/>
        <v>18</v>
      </c>
      <c r="H41">
        <f t="shared" si="7"/>
        <v>0</v>
      </c>
    </row>
    <row r="43" spans="1:9" x14ac:dyDescent="0.25">
      <c r="A43" t="s">
        <v>92</v>
      </c>
      <c r="B43" t="s">
        <v>82</v>
      </c>
      <c r="C43" t="s">
        <v>43</v>
      </c>
      <c r="D43" t="s">
        <v>89</v>
      </c>
      <c r="E43" t="s">
        <v>42</v>
      </c>
      <c r="F43" t="s">
        <v>44</v>
      </c>
      <c r="G43" t="s">
        <v>90</v>
      </c>
      <c r="H43" t="s">
        <v>46</v>
      </c>
      <c r="I43" t="s">
        <v>196</v>
      </c>
    </row>
    <row r="44" spans="1:9" x14ac:dyDescent="0.25">
      <c r="A44">
        <v>1</v>
      </c>
      <c r="B44">
        <f t="shared" ref="B44:B53" si="8">ROUND((((1-($A44/10))^2)*B$37)+(2*(1-($A44/10))*($A44/10)*B$41)+((($A44/10)^2)*B$39),0)</f>
        <v>25</v>
      </c>
      <c r="C44">
        <f t="shared" ref="C44:C53" si="9">ROUND((((1-($A44/10))^2)*C$37)+(2*(1-($A44/10))*($A44/10)*C$41)+((($A44/10)^2)*C$39),0)</f>
        <v>72</v>
      </c>
      <c r="D44">
        <f t="shared" ref="D44:D53" si="10">ROUND((((1-($A44/10))^2)*D$37)+(2*(1-($A44/10))*($A44/10)*D$41)+((($A44/10)^2)*D$39),0)</f>
        <v>56</v>
      </c>
      <c r="E44">
        <f t="shared" ref="E44:E53" si="11">ROUND((((1-($A44/10))^2)*E$37)+(2*(1-($A44/10))*($A44/10)*E$41)+((($A44/10)^2)*E$39),0)</f>
        <v>1</v>
      </c>
      <c r="F44">
        <f t="shared" ref="F44:F53" si="12">ROUND((((1-($A44/10))^2)*F$37)+(2*(1-($A44/10))*($A44/10)*F$41)+((($A44/10)^2)*F$39),0)</f>
        <v>23</v>
      </c>
      <c r="G44">
        <f t="shared" ref="G44:G53" si="13">ROUND((((1-($A44/10))^2)*G$37)+(2*(1-($A44/10))*($A44/10)*G$41)+((($A44/10)^2)*G$39),0)</f>
        <v>12</v>
      </c>
      <c r="H44">
        <f t="shared" ref="H44:H53" si="14">ROUND((((1-($A44/10))^2)*H$37)+(2*(1-($A44/10))*($A44/10)*H$41)+((($A44/10)^2)*H$39),0)</f>
        <v>0</v>
      </c>
      <c r="I44" s="4"/>
    </row>
    <row r="45" spans="1:9" x14ac:dyDescent="0.25">
      <c r="A45">
        <v>2</v>
      </c>
      <c r="B45">
        <f>ROUND((((1-($A45/10))^2)*B$37)+(2*(1-($A45/10))*($A45/10)*B$41)+((($A45/10)^2)*B$39),0)</f>
        <v>30</v>
      </c>
      <c r="C45">
        <f t="shared" si="9"/>
        <v>75</v>
      </c>
      <c r="D45">
        <f t="shared" si="10"/>
        <v>61</v>
      </c>
      <c r="E45">
        <f t="shared" si="11"/>
        <v>1</v>
      </c>
      <c r="F45">
        <f t="shared" si="12"/>
        <v>27</v>
      </c>
      <c r="G45">
        <f t="shared" si="13"/>
        <v>13</v>
      </c>
      <c r="H45">
        <f t="shared" si="14"/>
        <v>0</v>
      </c>
      <c r="I45" s="4"/>
    </row>
    <row r="46" spans="1:9" x14ac:dyDescent="0.25">
      <c r="A46">
        <v>3</v>
      </c>
      <c r="B46">
        <f t="shared" si="8"/>
        <v>34</v>
      </c>
      <c r="C46">
        <f t="shared" si="9"/>
        <v>77</v>
      </c>
      <c r="D46">
        <f t="shared" si="10"/>
        <v>65</v>
      </c>
      <c r="E46">
        <f t="shared" si="11"/>
        <v>1</v>
      </c>
      <c r="F46">
        <f t="shared" si="12"/>
        <v>29</v>
      </c>
      <c r="G46">
        <f t="shared" si="13"/>
        <v>15</v>
      </c>
      <c r="H46">
        <f t="shared" si="14"/>
        <v>0</v>
      </c>
      <c r="I46" s="4"/>
    </row>
    <row r="47" spans="1:9" x14ac:dyDescent="0.25">
      <c r="A47">
        <v>4</v>
      </c>
      <c r="B47">
        <f t="shared" si="8"/>
        <v>38</v>
      </c>
      <c r="C47">
        <f t="shared" si="9"/>
        <v>79</v>
      </c>
      <c r="D47">
        <f t="shared" si="10"/>
        <v>69</v>
      </c>
      <c r="E47">
        <f t="shared" si="11"/>
        <v>1</v>
      </c>
      <c r="F47">
        <f t="shared" si="12"/>
        <v>32</v>
      </c>
      <c r="G47">
        <f t="shared" si="13"/>
        <v>17</v>
      </c>
      <c r="H47">
        <f t="shared" si="14"/>
        <v>0</v>
      </c>
      <c r="I47" s="4"/>
    </row>
    <row r="48" spans="1:9" x14ac:dyDescent="0.25">
      <c r="A48">
        <v>5</v>
      </c>
      <c r="B48">
        <f t="shared" si="8"/>
        <v>41</v>
      </c>
      <c r="C48">
        <f t="shared" si="9"/>
        <v>81</v>
      </c>
      <c r="D48">
        <f t="shared" si="10"/>
        <v>73</v>
      </c>
      <c r="E48">
        <f t="shared" si="11"/>
        <v>1</v>
      </c>
      <c r="F48">
        <f t="shared" si="12"/>
        <v>34</v>
      </c>
      <c r="G48">
        <f t="shared" si="13"/>
        <v>19</v>
      </c>
      <c r="H48">
        <f t="shared" si="14"/>
        <v>0</v>
      </c>
      <c r="I48" s="4"/>
    </row>
    <row r="49" spans="1:9" x14ac:dyDescent="0.25">
      <c r="A49">
        <v>6</v>
      </c>
      <c r="B49">
        <f t="shared" si="8"/>
        <v>44</v>
      </c>
      <c r="C49">
        <f t="shared" si="9"/>
        <v>83</v>
      </c>
      <c r="D49">
        <f t="shared" si="10"/>
        <v>75</v>
      </c>
      <c r="E49">
        <f t="shared" si="11"/>
        <v>1</v>
      </c>
      <c r="F49">
        <f t="shared" si="12"/>
        <v>36</v>
      </c>
      <c r="G49">
        <f t="shared" si="13"/>
        <v>21</v>
      </c>
      <c r="H49">
        <f t="shared" si="14"/>
        <v>0</v>
      </c>
      <c r="I49" s="4"/>
    </row>
    <row r="50" spans="1:9" x14ac:dyDescent="0.25">
      <c r="A50">
        <v>7</v>
      </c>
      <c r="B50">
        <f t="shared" si="8"/>
        <v>46</v>
      </c>
      <c r="C50">
        <f t="shared" si="9"/>
        <v>85</v>
      </c>
      <c r="D50">
        <f t="shared" si="10"/>
        <v>77</v>
      </c>
      <c r="E50">
        <f t="shared" si="11"/>
        <v>1</v>
      </c>
      <c r="F50">
        <f t="shared" si="12"/>
        <v>37</v>
      </c>
      <c r="G50">
        <f t="shared" si="13"/>
        <v>23</v>
      </c>
      <c r="H50">
        <f t="shared" si="14"/>
        <v>0</v>
      </c>
      <c r="I50" s="4"/>
    </row>
    <row r="51" spans="1:9" x14ac:dyDescent="0.25">
      <c r="A51">
        <v>8</v>
      </c>
      <c r="B51">
        <f t="shared" si="8"/>
        <v>48</v>
      </c>
      <c r="C51">
        <f t="shared" si="9"/>
        <v>87</v>
      </c>
      <c r="D51">
        <f t="shared" si="10"/>
        <v>79</v>
      </c>
      <c r="E51">
        <f t="shared" si="11"/>
        <v>1</v>
      </c>
      <c r="F51">
        <f t="shared" si="12"/>
        <v>39</v>
      </c>
      <c r="G51">
        <f t="shared" si="13"/>
        <v>25</v>
      </c>
      <c r="H51">
        <f t="shared" si="14"/>
        <v>0</v>
      </c>
      <c r="I51" s="4"/>
    </row>
    <row r="52" spans="1:9" x14ac:dyDescent="0.25">
      <c r="A52">
        <v>9</v>
      </c>
      <c r="B52">
        <f t="shared" si="8"/>
        <v>49</v>
      </c>
      <c r="C52">
        <f t="shared" si="9"/>
        <v>88</v>
      </c>
      <c r="D52">
        <f t="shared" si="10"/>
        <v>80</v>
      </c>
      <c r="E52">
        <f t="shared" si="11"/>
        <v>1</v>
      </c>
      <c r="F52">
        <f t="shared" si="12"/>
        <v>39</v>
      </c>
      <c r="G52">
        <f t="shared" si="13"/>
        <v>28</v>
      </c>
      <c r="H52">
        <f t="shared" si="14"/>
        <v>0</v>
      </c>
      <c r="I52" s="4"/>
    </row>
    <row r="53" spans="1:9" x14ac:dyDescent="0.25">
      <c r="A53">
        <v>10</v>
      </c>
      <c r="B53">
        <f t="shared" si="8"/>
        <v>50</v>
      </c>
      <c r="C53">
        <f t="shared" si="9"/>
        <v>90</v>
      </c>
      <c r="D53">
        <f t="shared" si="10"/>
        <v>80</v>
      </c>
      <c r="E53">
        <f t="shared" si="11"/>
        <v>1</v>
      </c>
      <c r="F53">
        <f t="shared" si="12"/>
        <v>40</v>
      </c>
      <c r="G53">
        <f t="shared" si="13"/>
        <v>30</v>
      </c>
      <c r="H53">
        <f t="shared" si="14"/>
        <v>0</v>
      </c>
      <c r="I53" s="4"/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82</v>
      </c>
      <c r="C57" t="s">
        <v>43</v>
      </c>
      <c r="D57" t="s">
        <v>89</v>
      </c>
      <c r="E57" t="s">
        <v>42</v>
      </c>
      <c r="F57" t="s">
        <v>44</v>
      </c>
      <c r="G57" t="s">
        <v>90</v>
      </c>
      <c r="H57" t="s">
        <v>46</v>
      </c>
      <c r="I57" t="s">
        <v>196</v>
      </c>
    </row>
    <row r="58" spans="1:9" x14ac:dyDescent="0.25">
      <c r="A58" t="s">
        <v>80</v>
      </c>
      <c r="B58">
        <v>20</v>
      </c>
      <c r="C58">
        <v>60</v>
      </c>
      <c r="D58">
        <v>40</v>
      </c>
      <c r="E58">
        <v>1</v>
      </c>
      <c r="F58">
        <v>15</v>
      </c>
      <c r="G58">
        <v>10</v>
      </c>
      <c r="H58">
        <v>25</v>
      </c>
    </row>
    <row r="59" spans="1:9" x14ac:dyDescent="0.25">
      <c r="F59">
        <v>15</v>
      </c>
    </row>
    <row r="60" spans="1:9" x14ac:dyDescent="0.25">
      <c r="A60" t="s">
        <v>81</v>
      </c>
      <c r="B60">
        <v>50</v>
      </c>
      <c r="C60">
        <v>90</v>
      </c>
      <c r="D60">
        <v>70</v>
      </c>
      <c r="E60">
        <v>2</v>
      </c>
      <c r="F60">
        <v>30</v>
      </c>
      <c r="G60">
        <v>30</v>
      </c>
      <c r="H60">
        <v>25</v>
      </c>
    </row>
    <row r="62" spans="1:9" x14ac:dyDescent="0.25">
      <c r="A62" t="s">
        <v>79</v>
      </c>
      <c r="B62">
        <f t="shared" ref="B62:H62" si="15">B58+((B60-B58)*(B$31))</f>
        <v>47</v>
      </c>
      <c r="C62">
        <f t="shared" si="15"/>
        <v>78</v>
      </c>
      <c r="D62">
        <f t="shared" si="15"/>
        <v>70</v>
      </c>
      <c r="E62">
        <f t="shared" si="15"/>
        <v>1.5</v>
      </c>
      <c r="F62">
        <f t="shared" si="15"/>
        <v>28.5</v>
      </c>
      <c r="G62">
        <f t="shared" si="15"/>
        <v>18</v>
      </c>
      <c r="H62">
        <f t="shared" si="15"/>
        <v>25</v>
      </c>
    </row>
    <row r="64" spans="1:9" x14ac:dyDescent="0.25">
      <c r="A64" t="s">
        <v>92</v>
      </c>
      <c r="B64" t="s">
        <v>82</v>
      </c>
      <c r="C64" t="s">
        <v>43</v>
      </c>
      <c r="D64" t="s">
        <v>89</v>
      </c>
      <c r="E64" t="s">
        <v>42</v>
      </c>
      <c r="F64" t="s">
        <v>44</v>
      </c>
      <c r="G64" t="s">
        <v>90</v>
      </c>
      <c r="H64" t="s">
        <v>46</v>
      </c>
      <c r="I64" t="s">
        <v>196</v>
      </c>
    </row>
    <row r="65" spans="1:9" x14ac:dyDescent="0.25">
      <c r="A65">
        <v>1</v>
      </c>
      <c r="B65">
        <f t="shared" ref="B65:B74" si="16">ROUND((((1-($A65/10))^2)*B$58)+(2*(1-($A65/10))*($A65/10)*B$62)+((($A65/10)^2)*B$60),0)</f>
        <v>25</v>
      </c>
      <c r="C65">
        <f t="shared" ref="C65:C74" si="17">ROUND((((1-($A65/10))^2)*C$58)+(2*(1-($A65/10))*($A65/10)*C$62)+((($A65/10)^2)*C$60),0)</f>
        <v>64</v>
      </c>
      <c r="D65">
        <f t="shared" ref="D65:D74" si="18">ROUND((((1-($A65/10))^2)*D$58)+(2*(1-($A65/10))*($A65/10)*D$62)+((($A65/10)^2)*D$60),0)</f>
        <v>46</v>
      </c>
      <c r="E65">
        <f t="shared" ref="E65:E74" si="19">ROUND((((1-($A65/10))^2)*E$58)+(2*(1-($A65/10))*($A65/10)*E$62)+((($A65/10)^2)*E$60),0)</f>
        <v>1</v>
      </c>
      <c r="F65">
        <f t="shared" ref="F65:F74" si="20">ROUND((((1-($A65/10))^2)*F$58)+(2*(1-($A65/10))*($A65/10)*F$62)+((($A65/10)^2)*F$60),0)</f>
        <v>18</v>
      </c>
      <c r="G65">
        <f t="shared" ref="G65:G74" si="21">ROUND((((1-($A65/10))^2)*G$58)+(2*(1-($A65/10))*($A65/10)*G$62)+((($A65/10)^2)*G$60),0)</f>
        <v>12</v>
      </c>
      <c r="H65">
        <f>ROUND((((1-($A65/10))^2)*H$58)+(2*(1-($A65/10))*($A65/10)*H$62)+((($A65/10)^2)*H$60),0)</f>
        <v>25</v>
      </c>
      <c r="I65" s="4"/>
    </row>
    <row r="66" spans="1:9" x14ac:dyDescent="0.25">
      <c r="A66">
        <v>2</v>
      </c>
      <c r="B66">
        <f t="shared" si="16"/>
        <v>30</v>
      </c>
      <c r="C66">
        <f t="shared" si="17"/>
        <v>67</v>
      </c>
      <c r="D66">
        <f t="shared" si="18"/>
        <v>51</v>
      </c>
      <c r="E66">
        <f t="shared" si="19"/>
        <v>1</v>
      </c>
      <c r="F66">
        <f t="shared" si="20"/>
        <v>20</v>
      </c>
      <c r="G66">
        <f t="shared" si="21"/>
        <v>13</v>
      </c>
      <c r="H66">
        <f t="shared" ref="H66:H74" si="22">ROUND((((1-($A66/10))^2)*H$58)+(2*(1-($A66/10))*($A66/10)*H$62)+((($A66/10)^2)*H$60),0)</f>
        <v>25</v>
      </c>
      <c r="I66" s="4"/>
    </row>
    <row r="67" spans="1:9" x14ac:dyDescent="0.25">
      <c r="A67">
        <v>3</v>
      </c>
      <c r="B67">
        <f t="shared" si="16"/>
        <v>34</v>
      </c>
      <c r="C67">
        <f t="shared" si="17"/>
        <v>70</v>
      </c>
      <c r="D67">
        <f t="shared" si="18"/>
        <v>55</v>
      </c>
      <c r="E67">
        <f t="shared" si="19"/>
        <v>1</v>
      </c>
      <c r="F67">
        <f t="shared" si="20"/>
        <v>22</v>
      </c>
      <c r="G67">
        <f t="shared" si="21"/>
        <v>15</v>
      </c>
      <c r="H67">
        <f t="shared" si="22"/>
        <v>25</v>
      </c>
      <c r="I67" s="4"/>
    </row>
    <row r="68" spans="1:9" x14ac:dyDescent="0.25">
      <c r="A68">
        <v>4</v>
      </c>
      <c r="B68">
        <f t="shared" si="16"/>
        <v>38</v>
      </c>
      <c r="C68">
        <f t="shared" si="17"/>
        <v>73</v>
      </c>
      <c r="D68">
        <f t="shared" si="18"/>
        <v>59</v>
      </c>
      <c r="E68">
        <f t="shared" si="19"/>
        <v>1</v>
      </c>
      <c r="F68">
        <f t="shared" si="20"/>
        <v>24</v>
      </c>
      <c r="G68">
        <f t="shared" si="21"/>
        <v>17</v>
      </c>
      <c r="H68">
        <f t="shared" si="22"/>
        <v>25</v>
      </c>
      <c r="I68" s="4"/>
    </row>
    <row r="69" spans="1:9" x14ac:dyDescent="0.25">
      <c r="A69">
        <v>5</v>
      </c>
      <c r="B69">
        <f t="shared" si="16"/>
        <v>41</v>
      </c>
      <c r="C69">
        <f t="shared" si="17"/>
        <v>77</v>
      </c>
      <c r="D69">
        <f t="shared" si="18"/>
        <v>63</v>
      </c>
      <c r="E69">
        <f t="shared" si="19"/>
        <v>2</v>
      </c>
      <c r="F69">
        <f t="shared" si="20"/>
        <v>26</v>
      </c>
      <c r="G69">
        <f t="shared" si="21"/>
        <v>19</v>
      </c>
      <c r="H69">
        <f t="shared" si="22"/>
        <v>25</v>
      </c>
      <c r="I69" s="4"/>
    </row>
    <row r="70" spans="1:9" x14ac:dyDescent="0.25">
      <c r="A70">
        <v>6</v>
      </c>
      <c r="B70">
        <f t="shared" si="16"/>
        <v>44</v>
      </c>
      <c r="C70">
        <f t="shared" si="17"/>
        <v>79</v>
      </c>
      <c r="D70">
        <f t="shared" si="18"/>
        <v>65</v>
      </c>
      <c r="E70">
        <f t="shared" si="19"/>
        <v>2</v>
      </c>
      <c r="F70">
        <f t="shared" si="20"/>
        <v>27</v>
      </c>
      <c r="G70">
        <f t="shared" si="21"/>
        <v>21</v>
      </c>
      <c r="H70">
        <f t="shared" si="22"/>
        <v>25</v>
      </c>
      <c r="I70" s="4"/>
    </row>
    <row r="71" spans="1:9" x14ac:dyDescent="0.25">
      <c r="A71">
        <v>7</v>
      </c>
      <c r="B71">
        <f t="shared" si="16"/>
        <v>46</v>
      </c>
      <c r="C71">
        <f t="shared" si="17"/>
        <v>82</v>
      </c>
      <c r="D71">
        <f t="shared" si="18"/>
        <v>67</v>
      </c>
      <c r="E71">
        <f t="shared" si="19"/>
        <v>2</v>
      </c>
      <c r="F71">
        <f t="shared" si="20"/>
        <v>28</v>
      </c>
      <c r="G71">
        <f t="shared" si="21"/>
        <v>23</v>
      </c>
      <c r="H71">
        <f t="shared" si="22"/>
        <v>25</v>
      </c>
      <c r="I71" s="4"/>
    </row>
    <row r="72" spans="1:9" x14ac:dyDescent="0.25">
      <c r="A72">
        <v>8</v>
      </c>
      <c r="B72">
        <f t="shared" si="16"/>
        <v>48</v>
      </c>
      <c r="C72">
        <f t="shared" si="17"/>
        <v>85</v>
      </c>
      <c r="D72">
        <f t="shared" si="18"/>
        <v>69</v>
      </c>
      <c r="E72">
        <f t="shared" si="19"/>
        <v>2</v>
      </c>
      <c r="F72">
        <f t="shared" si="20"/>
        <v>29</v>
      </c>
      <c r="G72">
        <f t="shared" si="21"/>
        <v>25</v>
      </c>
      <c r="H72">
        <f t="shared" si="22"/>
        <v>25</v>
      </c>
      <c r="I72" s="4"/>
    </row>
    <row r="73" spans="1:9" x14ac:dyDescent="0.25">
      <c r="A73">
        <v>9</v>
      </c>
      <c r="B73">
        <f t="shared" si="16"/>
        <v>49</v>
      </c>
      <c r="C73">
        <f t="shared" si="17"/>
        <v>88</v>
      </c>
      <c r="D73">
        <f t="shared" si="18"/>
        <v>70</v>
      </c>
      <c r="E73">
        <f t="shared" si="19"/>
        <v>2</v>
      </c>
      <c r="F73">
        <f t="shared" si="20"/>
        <v>30</v>
      </c>
      <c r="G73">
        <f t="shared" si="21"/>
        <v>28</v>
      </c>
      <c r="H73">
        <f t="shared" si="22"/>
        <v>25</v>
      </c>
      <c r="I73" s="4"/>
    </row>
    <row r="74" spans="1:9" x14ac:dyDescent="0.25">
      <c r="A74">
        <v>10</v>
      </c>
      <c r="B74">
        <f t="shared" si="16"/>
        <v>50</v>
      </c>
      <c r="C74">
        <f t="shared" si="17"/>
        <v>90</v>
      </c>
      <c r="D74">
        <f t="shared" si="18"/>
        <v>70</v>
      </c>
      <c r="E74">
        <f t="shared" si="19"/>
        <v>2</v>
      </c>
      <c r="F74">
        <f t="shared" si="20"/>
        <v>30</v>
      </c>
      <c r="G74">
        <f t="shared" si="21"/>
        <v>30</v>
      </c>
      <c r="H74">
        <f t="shared" si="22"/>
        <v>25</v>
      </c>
      <c r="I74" s="4"/>
    </row>
    <row r="77" spans="1:9" x14ac:dyDescent="0.25">
      <c r="A77" t="s">
        <v>28</v>
      </c>
      <c r="B77" t="s">
        <v>30</v>
      </c>
      <c r="C77" t="s">
        <v>126</v>
      </c>
    </row>
    <row r="78" spans="1:9" x14ac:dyDescent="0.25">
      <c r="B78" t="s">
        <v>82</v>
      </c>
      <c r="C78" t="s">
        <v>43</v>
      </c>
      <c r="D78" t="s">
        <v>89</v>
      </c>
      <c r="E78" t="s">
        <v>42</v>
      </c>
      <c r="F78" t="s">
        <v>44</v>
      </c>
      <c r="G78" t="s">
        <v>90</v>
      </c>
      <c r="H78" t="s">
        <v>46</v>
      </c>
      <c r="I78" t="s">
        <v>196</v>
      </c>
    </row>
    <row r="79" spans="1:9" x14ac:dyDescent="0.25">
      <c r="A79" t="s">
        <v>80</v>
      </c>
      <c r="B79">
        <v>40</v>
      </c>
      <c r="C79">
        <v>55</v>
      </c>
      <c r="D79">
        <v>80</v>
      </c>
      <c r="E79">
        <v>1</v>
      </c>
      <c r="F79">
        <v>50</v>
      </c>
      <c r="G79">
        <v>10</v>
      </c>
      <c r="H79">
        <v>15</v>
      </c>
    </row>
    <row r="80" spans="1:9" x14ac:dyDescent="0.25">
      <c r="F80">
        <v>15</v>
      </c>
    </row>
    <row r="81" spans="1:9" x14ac:dyDescent="0.25">
      <c r="A81" t="s">
        <v>81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</row>
    <row r="83" spans="1:9" x14ac:dyDescent="0.25">
      <c r="A83" t="s">
        <v>79</v>
      </c>
      <c r="B83">
        <f t="shared" ref="B83:H83" si="23">B79+((B81-B79)*(B$31))</f>
        <v>94</v>
      </c>
      <c r="C83">
        <f t="shared" si="23"/>
        <v>70</v>
      </c>
      <c r="D83">
        <f t="shared" si="23"/>
        <v>100</v>
      </c>
      <c r="E83">
        <f t="shared" si="23"/>
        <v>1</v>
      </c>
      <c r="F83">
        <f t="shared" si="23"/>
        <v>68</v>
      </c>
      <c r="G83">
        <f t="shared" si="23"/>
        <v>18</v>
      </c>
      <c r="H83">
        <f t="shared" si="23"/>
        <v>15</v>
      </c>
    </row>
    <row r="85" spans="1:9" x14ac:dyDescent="0.25">
      <c r="A85" t="s">
        <v>92</v>
      </c>
      <c r="B85" t="s">
        <v>82</v>
      </c>
      <c r="C85" t="s">
        <v>43</v>
      </c>
      <c r="D85" t="s">
        <v>89</v>
      </c>
      <c r="E85" t="s">
        <v>42</v>
      </c>
      <c r="F85" t="s">
        <v>44</v>
      </c>
      <c r="G85" t="s">
        <v>90</v>
      </c>
      <c r="H85" t="s">
        <v>46</v>
      </c>
      <c r="I85" t="s">
        <v>196</v>
      </c>
    </row>
    <row r="86" spans="1:9" x14ac:dyDescent="0.25">
      <c r="A86">
        <v>1</v>
      </c>
      <c r="B86">
        <f t="shared" ref="B86:B95" si="24">ROUND((((1-($A86/10))^2)*B$79)+(2*(1-($A86/10))*($A86/10)*B$83)+((($A86/10)^2)*B$81),0)</f>
        <v>50</v>
      </c>
      <c r="C86">
        <f t="shared" ref="C86:C95" si="25">ROUND((((1-($A86/10))^2)*C$79)+(2*(1-($A86/10))*($A86/10)*C$83)+((($A86/10)^2)*C$81),0)</f>
        <v>58</v>
      </c>
      <c r="D86">
        <f t="shared" ref="D86:D95" si="26">ROUND((((1-($A86/10))^2)*D$79)+(2*(1-($A86/10))*($A86/10)*D$83)+((($A86/10)^2)*D$81),0)</f>
        <v>84</v>
      </c>
      <c r="E86">
        <f t="shared" ref="E86:E95" si="27">ROUND((((1-($A86/10))^2)*E$79)+(2*(1-($A86/10))*($A86/10)*E$83)+((($A86/10)^2)*E$81),0)</f>
        <v>1</v>
      </c>
      <c r="F86">
        <f t="shared" ref="F86:F95" si="28">ROUND((((1-($A86/10))^2)*F$79)+(2*(1-($A86/10))*($A86/10)*F$83)+((($A86/10)^2)*F$81),0)</f>
        <v>53</v>
      </c>
      <c r="G86">
        <f t="shared" ref="G86:G95" si="29">ROUND((((1-($A86/10))^2)*G$79)+(2*(1-($A86/10))*($A86/10)*G$83)+((($A86/10)^2)*G$81),0)</f>
        <v>12</v>
      </c>
      <c r="H86">
        <f t="shared" ref="H86:H95" si="30">ROUND((((1-($A86/10))^2)*H$79)+(2*(1-($A86/10))*($A86/10)*H$83)+((($A86/10)^2)*H$81),0)</f>
        <v>15</v>
      </c>
      <c r="I86" s="4"/>
    </row>
    <row r="87" spans="1:9" x14ac:dyDescent="0.25">
      <c r="A87">
        <v>2</v>
      </c>
      <c r="B87">
        <f t="shared" si="24"/>
        <v>60</v>
      </c>
      <c r="C87">
        <f t="shared" si="25"/>
        <v>61</v>
      </c>
      <c r="D87">
        <f t="shared" si="26"/>
        <v>87</v>
      </c>
      <c r="E87">
        <f t="shared" si="27"/>
        <v>1</v>
      </c>
      <c r="F87">
        <f t="shared" si="28"/>
        <v>57</v>
      </c>
      <c r="G87">
        <f t="shared" si="29"/>
        <v>13</v>
      </c>
      <c r="H87">
        <f t="shared" si="30"/>
        <v>15</v>
      </c>
      <c r="I87" s="4"/>
    </row>
    <row r="88" spans="1:9" x14ac:dyDescent="0.25">
      <c r="A88">
        <v>3</v>
      </c>
      <c r="B88">
        <f t="shared" si="24"/>
        <v>68</v>
      </c>
      <c r="C88">
        <f t="shared" si="25"/>
        <v>64</v>
      </c>
      <c r="D88">
        <f t="shared" si="26"/>
        <v>90</v>
      </c>
      <c r="E88">
        <f t="shared" si="27"/>
        <v>1</v>
      </c>
      <c r="F88">
        <f t="shared" si="28"/>
        <v>59</v>
      </c>
      <c r="G88">
        <f t="shared" si="29"/>
        <v>15</v>
      </c>
      <c r="H88">
        <f t="shared" si="30"/>
        <v>15</v>
      </c>
      <c r="I88" s="4"/>
    </row>
    <row r="89" spans="1:9" x14ac:dyDescent="0.25">
      <c r="A89">
        <v>4</v>
      </c>
      <c r="B89">
        <f t="shared" si="24"/>
        <v>76</v>
      </c>
      <c r="C89">
        <f t="shared" si="25"/>
        <v>66</v>
      </c>
      <c r="D89">
        <f t="shared" si="26"/>
        <v>93</v>
      </c>
      <c r="E89">
        <f t="shared" si="27"/>
        <v>1</v>
      </c>
      <c r="F89">
        <f t="shared" si="28"/>
        <v>62</v>
      </c>
      <c r="G89">
        <f t="shared" si="29"/>
        <v>17</v>
      </c>
      <c r="H89">
        <f t="shared" si="30"/>
        <v>15</v>
      </c>
      <c r="I89" s="4"/>
    </row>
    <row r="90" spans="1:9" x14ac:dyDescent="0.25">
      <c r="A90">
        <v>5</v>
      </c>
      <c r="B90">
        <f t="shared" si="24"/>
        <v>82</v>
      </c>
      <c r="C90">
        <f t="shared" si="25"/>
        <v>69</v>
      </c>
      <c r="D90">
        <f t="shared" si="26"/>
        <v>95</v>
      </c>
      <c r="E90">
        <f t="shared" si="27"/>
        <v>1</v>
      </c>
      <c r="F90">
        <f t="shared" si="28"/>
        <v>64</v>
      </c>
      <c r="G90">
        <f t="shared" si="29"/>
        <v>19</v>
      </c>
      <c r="H90">
        <f t="shared" si="30"/>
        <v>15</v>
      </c>
      <c r="I90" s="4"/>
    </row>
    <row r="91" spans="1:9" x14ac:dyDescent="0.25">
      <c r="A91">
        <v>6</v>
      </c>
      <c r="B91">
        <f t="shared" si="24"/>
        <v>88</v>
      </c>
      <c r="C91">
        <f t="shared" si="25"/>
        <v>71</v>
      </c>
      <c r="D91">
        <f t="shared" si="26"/>
        <v>97</v>
      </c>
      <c r="E91">
        <f t="shared" si="27"/>
        <v>1</v>
      </c>
      <c r="F91">
        <f t="shared" si="28"/>
        <v>66</v>
      </c>
      <c r="G91">
        <f t="shared" si="29"/>
        <v>21</v>
      </c>
      <c r="H91">
        <f t="shared" si="30"/>
        <v>15</v>
      </c>
      <c r="I91" s="4"/>
    </row>
    <row r="92" spans="1:9" x14ac:dyDescent="0.25">
      <c r="A92">
        <v>7</v>
      </c>
      <c r="B92">
        <f t="shared" si="24"/>
        <v>92</v>
      </c>
      <c r="C92">
        <f t="shared" si="25"/>
        <v>74</v>
      </c>
      <c r="D92">
        <f t="shared" si="26"/>
        <v>98</v>
      </c>
      <c r="E92">
        <f t="shared" si="27"/>
        <v>1</v>
      </c>
      <c r="F92">
        <f t="shared" si="28"/>
        <v>67</v>
      </c>
      <c r="G92">
        <f t="shared" si="29"/>
        <v>23</v>
      </c>
      <c r="H92">
        <f t="shared" si="30"/>
        <v>15</v>
      </c>
      <c r="I92" s="4"/>
    </row>
    <row r="93" spans="1:9" x14ac:dyDescent="0.25">
      <c r="A93">
        <v>8</v>
      </c>
      <c r="B93">
        <f t="shared" si="24"/>
        <v>96</v>
      </c>
      <c r="C93">
        <f t="shared" si="25"/>
        <v>76</v>
      </c>
      <c r="D93">
        <f t="shared" si="26"/>
        <v>99</v>
      </c>
      <c r="E93">
        <f t="shared" si="27"/>
        <v>1</v>
      </c>
      <c r="F93">
        <f t="shared" si="28"/>
        <v>69</v>
      </c>
      <c r="G93">
        <f t="shared" si="29"/>
        <v>25</v>
      </c>
      <c r="H93">
        <f t="shared" si="30"/>
        <v>15</v>
      </c>
      <c r="I93" s="4"/>
    </row>
    <row r="94" spans="1:9" x14ac:dyDescent="0.25">
      <c r="A94">
        <v>9</v>
      </c>
      <c r="B94">
        <f t="shared" si="24"/>
        <v>98</v>
      </c>
      <c r="C94">
        <f t="shared" si="25"/>
        <v>78</v>
      </c>
      <c r="D94">
        <f t="shared" si="26"/>
        <v>100</v>
      </c>
      <c r="E94">
        <f t="shared" si="27"/>
        <v>1</v>
      </c>
      <c r="F94">
        <f t="shared" si="28"/>
        <v>69</v>
      </c>
      <c r="G94">
        <f t="shared" si="29"/>
        <v>28</v>
      </c>
      <c r="H94">
        <f t="shared" si="30"/>
        <v>15</v>
      </c>
      <c r="I94" s="4"/>
    </row>
    <row r="95" spans="1:9" x14ac:dyDescent="0.25">
      <c r="A95">
        <v>10</v>
      </c>
      <c r="B95">
        <f t="shared" si="24"/>
        <v>100</v>
      </c>
      <c r="C95">
        <f t="shared" si="25"/>
        <v>80</v>
      </c>
      <c r="D95">
        <f t="shared" si="26"/>
        <v>100</v>
      </c>
      <c r="E95">
        <f t="shared" si="27"/>
        <v>1</v>
      </c>
      <c r="F95">
        <f t="shared" si="28"/>
        <v>70</v>
      </c>
      <c r="G95">
        <f t="shared" si="29"/>
        <v>30</v>
      </c>
      <c r="H95">
        <f t="shared" si="30"/>
        <v>15</v>
      </c>
      <c r="I95" s="4"/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82</v>
      </c>
      <c r="C99" t="s">
        <v>43</v>
      </c>
      <c r="D99" t="s">
        <v>89</v>
      </c>
      <c r="E99" t="s">
        <v>42</v>
      </c>
      <c r="F99" t="s">
        <v>44</v>
      </c>
      <c r="G99" t="s">
        <v>90</v>
      </c>
      <c r="H99" t="s">
        <v>46</v>
      </c>
      <c r="I99" t="s">
        <v>196</v>
      </c>
    </row>
    <row r="100" spans="1:9" x14ac:dyDescent="0.25">
      <c r="A100" t="s">
        <v>80</v>
      </c>
      <c r="B100">
        <v>10</v>
      </c>
      <c r="C100">
        <v>45</v>
      </c>
      <c r="D100">
        <v>40</v>
      </c>
      <c r="E100">
        <v>2</v>
      </c>
      <c r="F100">
        <v>15</v>
      </c>
      <c r="G100">
        <v>10</v>
      </c>
      <c r="H100">
        <v>40</v>
      </c>
    </row>
    <row r="101" spans="1:9" x14ac:dyDescent="0.25">
      <c r="F101">
        <v>15</v>
      </c>
    </row>
    <row r="102" spans="1:9" x14ac:dyDescent="0.25">
      <c r="A102" t="s">
        <v>81</v>
      </c>
      <c r="B102">
        <v>31</v>
      </c>
      <c r="C102">
        <v>65</v>
      </c>
      <c r="D102">
        <v>60</v>
      </c>
      <c r="E102">
        <v>4</v>
      </c>
      <c r="F102">
        <v>19</v>
      </c>
      <c r="G102">
        <v>25</v>
      </c>
      <c r="H102">
        <v>40</v>
      </c>
    </row>
    <row r="104" spans="1:9" x14ac:dyDescent="0.25">
      <c r="A104" t="s">
        <v>79</v>
      </c>
      <c r="B104">
        <f t="shared" ref="B104:H104" si="31">B100+((B102-B100)*(B$31))</f>
        <v>28.900000000000002</v>
      </c>
      <c r="C104">
        <f t="shared" si="31"/>
        <v>57</v>
      </c>
      <c r="D104">
        <f t="shared" si="31"/>
        <v>60</v>
      </c>
      <c r="E104">
        <f t="shared" si="31"/>
        <v>3</v>
      </c>
      <c r="F104">
        <f t="shared" si="31"/>
        <v>18.600000000000001</v>
      </c>
      <c r="G104">
        <f t="shared" si="31"/>
        <v>16</v>
      </c>
      <c r="H104">
        <f t="shared" si="31"/>
        <v>40</v>
      </c>
    </row>
    <row r="106" spans="1:9" x14ac:dyDescent="0.25">
      <c r="A106" t="s">
        <v>92</v>
      </c>
      <c r="B106" t="s">
        <v>82</v>
      </c>
      <c r="C106" t="s">
        <v>43</v>
      </c>
      <c r="D106" t="s">
        <v>89</v>
      </c>
      <c r="E106" t="s">
        <v>42</v>
      </c>
      <c r="F106" t="s">
        <v>44</v>
      </c>
      <c r="G106" t="s">
        <v>90</v>
      </c>
      <c r="H106" t="s">
        <v>46</v>
      </c>
      <c r="I106" t="s">
        <v>196</v>
      </c>
    </row>
    <row r="107" spans="1:9" x14ac:dyDescent="0.25">
      <c r="A107">
        <v>1</v>
      </c>
      <c r="B107">
        <f>ROUND((((1-($A107/10))^2)*B$100)+(2*(1-($A107/10))*($A107/10)*B$104)+((($A107/10)^2)*B$102),0)</f>
        <v>14</v>
      </c>
      <c r="C107">
        <f t="shared" ref="C107:C116" si="32">ROUND((((1-($A107/10))^2)*C$100)+(2*(1-($A107/10))*($A107/10)*C$104)+((($A107/10)^2)*C$102),0)</f>
        <v>47</v>
      </c>
      <c r="D107">
        <f t="shared" ref="D107:D116" si="33">ROUND((((1-($A107/10))^2)*D$100)+(2*(1-($A107/10))*($A107/10)*D$104)+((($A107/10)^2)*D$102),0)</f>
        <v>44</v>
      </c>
      <c r="E107">
        <f t="shared" ref="E107:E116" si="34">ROUND((((1-($A107/10))^2)*E$100)+(2*(1-($A107/10))*($A107/10)*E$104)+((($A107/10)^2)*E$102),0)</f>
        <v>2</v>
      </c>
      <c r="F107">
        <f t="shared" ref="F107:F116" si="35">ROUND((((1-($A107/10))^2)*F$100)+(2*(1-($A107/10))*($A107/10)*F$104)+((($A107/10)^2)*F$102),0)</f>
        <v>16</v>
      </c>
      <c r="G107">
        <f t="shared" ref="G107:G116" si="36">ROUND((((1-($A107/10))^2)*G$100)+(2*(1-($A107/10))*($A107/10)*G$104)+((($A107/10)^2)*G$102),0)</f>
        <v>11</v>
      </c>
      <c r="H107">
        <f t="shared" ref="H107:H116" si="37">ROUND((((1-($A107/10))^2)*H$100)+(2*(1-($A107/10))*($A107/10)*H$104)+((($A107/10)^2)*H$102),0)</f>
        <v>40</v>
      </c>
      <c r="I107" s="4"/>
    </row>
    <row r="108" spans="1:9" x14ac:dyDescent="0.25">
      <c r="A108">
        <v>2</v>
      </c>
      <c r="B108">
        <f t="shared" ref="B108:B116" si="38">ROUND((((1-($A108/10))^2)*B$100)+(2*(1-($A108/10))*($A108/10)*B$104)+((($A108/10)^2)*B$102),0)</f>
        <v>17</v>
      </c>
      <c r="C108">
        <f t="shared" si="32"/>
        <v>50</v>
      </c>
      <c r="D108">
        <f t="shared" si="33"/>
        <v>47</v>
      </c>
      <c r="E108">
        <f t="shared" si="34"/>
        <v>2</v>
      </c>
      <c r="F108">
        <f t="shared" si="35"/>
        <v>16</v>
      </c>
      <c r="G108">
        <f t="shared" si="36"/>
        <v>13</v>
      </c>
      <c r="H108">
        <f t="shared" si="37"/>
        <v>40</v>
      </c>
      <c r="I108" s="4"/>
    </row>
    <row r="109" spans="1:9" x14ac:dyDescent="0.25">
      <c r="A109">
        <v>3</v>
      </c>
      <c r="B109">
        <f t="shared" si="38"/>
        <v>20</v>
      </c>
      <c r="C109">
        <f t="shared" si="32"/>
        <v>52</v>
      </c>
      <c r="D109">
        <f t="shared" si="33"/>
        <v>50</v>
      </c>
      <c r="E109">
        <f t="shared" si="34"/>
        <v>3</v>
      </c>
      <c r="F109">
        <f t="shared" si="35"/>
        <v>17</v>
      </c>
      <c r="G109">
        <f t="shared" si="36"/>
        <v>14</v>
      </c>
      <c r="H109">
        <f t="shared" si="37"/>
        <v>40</v>
      </c>
      <c r="I109" s="4"/>
    </row>
    <row r="110" spans="1:9" x14ac:dyDescent="0.25">
      <c r="A110">
        <v>4</v>
      </c>
      <c r="B110">
        <f t="shared" si="38"/>
        <v>22</v>
      </c>
      <c r="C110">
        <f t="shared" si="32"/>
        <v>54</v>
      </c>
      <c r="D110">
        <f t="shared" si="33"/>
        <v>53</v>
      </c>
      <c r="E110">
        <f t="shared" si="34"/>
        <v>3</v>
      </c>
      <c r="F110">
        <f t="shared" si="35"/>
        <v>17</v>
      </c>
      <c r="G110">
        <f t="shared" si="36"/>
        <v>15</v>
      </c>
      <c r="H110">
        <f t="shared" si="37"/>
        <v>40</v>
      </c>
      <c r="I110" s="4"/>
    </row>
    <row r="111" spans="1:9" x14ac:dyDescent="0.25">
      <c r="A111">
        <v>5</v>
      </c>
      <c r="B111">
        <f t="shared" si="38"/>
        <v>25</v>
      </c>
      <c r="C111">
        <f t="shared" si="32"/>
        <v>56</v>
      </c>
      <c r="D111">
        <f t="shared" si="33"/>
        <v>55</v>
      </c>
      <c r="E111">
        <f t="shared" si="34"/>
        <v>3</v>
      </c>
      <c r="F111">
        <f t="shared" si="35"/>
        <v>18</v>
      </c>
      <c r="G111">
        <f t="shared" si="36"/>
        <v>17</v>
      </c>
      <c r="H111">
        <f t="shared" si="37"/>
        <v>40</v>
      </c>
      <c r="I111" s="4"/>
    </row>
    <row r="112" spans="1:9" x14ac:dyDescent="0.25">
      <c r="A112">
        <v>6</v>
      </c>
      <c r="B112">
        <f t="shared" si="38"/>
        <v>27</v>
      </c>
      <c r="C112">
        <f t="shared" si="32"/>
        <v>58</v>
      </c>
      <c r="D112">
        <f t="shared" si="33"/>
        <v>57</v>
      </c>
      <c r="E112">
        <f t="shared" si="34"/>
        <v>3</v>
      </c>
      <c r="F112">
        <f t="shared" si="35"/>
        <v>18</v>
      </c>
      <c r="G112">
        <f t="shared" si="36"/>
        <v>18</v>
      </c>
      <c r="H112">
        <f t="shared" si="37"/>
        <v>40</v>
      </c>
      <c r="I112" s="4"/>
    </row>
    <row r="113" spans="1:9" x14ac:dyDescent="0.25">
      <c r="A113">
        <v>7</v>
      </c>
      <c r="B113">
        <f t="shared" si="38"/>
        <v>28</v>
      </c>
      <c r="C113">
        <f t="shared" si="32"/>
        <v>60</v>
      </c>
      <c r="D113">
        <f t="shared" si="33"/>
        <v>58</v>
      </c>
      <c r="E113">
        <f t="shared" si="34"/>
        <v>3</v>
      </c>
      <c r="F113">
        <f t="shared" si="35"/>
        <v>18</v>
      </c>
      <c r="G113">
        <f t="shared" si="36"/>
        <v>20</v>
      </c>
      <c r="H113">
        <f t="shared" si="37"/>
        <v>40</v>
      </c>
      <c r="I113" s="4"/>
    </row>
    <row r="114" spans="1:9" x14ac:dyDescent="0.25">
      <c r="A114">
        <v>8</v>
      </c>
      <c r="B114">
        <f t="shared" si="38"/>
        <v>29</v>
      </c>
      <c r="C114">
        <f t="shared" si="32"/>
        <v>62</v>
      </c>
      <c r="D114">
        <f t="shared" si="33"/>
        <v>59</v>
      </c>
      <c r="E114">
        <f t="shared" si="34"/>
        <v>4</v>
      </c>
      <c r="F114">
        <f t="shared" si="35"/>
        <v>19</v>
      </c>
      <c r="G114">
        <f t="shared" si="36"/>
        <v>22</v>
      </c>
      <c r="H114">
        <f t="shared" si="37"/>
        <v>40</v>
      </c>
      <c r="I114" s="4"/>
    </row>
    <row r="115" spans="1:9" x14ac:dyDescent="0.25">
      <c r="A115">
        <v>9</v>
      </c>
      <c r="B115">
        <f t="shared" si="38"/>
        <v>30</v>
      </c>
      <c r="C115">
        <f t="shared" si="32"/>
        <v>63</v>
      </c>
      <c r="D115">
        <f t="shared" si="33"/>
        <v>60</v>
      </c>
      <c r="E115">
        <f t="shared" si="34"/>
        <v>4</v>
      </c>
      <c r="F115">
        <f t="shared" si="35"/>
        <v>19</v>
      </c>
      <c r="G115">
        <f t="shared" si="36"/>
        <v>23</v>
      </c>
      <c r="H115">
        <f t="shared" si="37"/>
        <v>40</v>
      </c>
      <c r="I115" s="4"/>
    </row>
    <row r="116" spans="1:9" x14ac:dyDescent="0.25">
      <c r="A116">
        <v>10</v>
      </c>
      <c r="B116">
        <f t="shared" si="38"/>
        <v>31</v>
      </c>
      <c r="C116">
        <f t="shared" si="32"/>
        <v>65</v>
      </c>
      <c r="D116">
        <f t="shared" si="33"/>
        <v>60</v>
      </c>
      <c r="E116">
        <f t="shared" si="34"/>
        <v>4</v>
      </c>
      <c r="F116">
        <f t="shared" si="35"/>
        <v>19</v>
      </c>
      <c r="G116">
        <f t="shared" si="36"/>
        <v>25</v>
      </c>
      <c r="H116">
        <f t="shared" si="37"/>
        <v>40</v>
      </c>
      <c r="I116" s="4"/>
    </row>
    <row r="119" spans="1:9" x14ac:dyDescent="0.25">
      <c r="A119" t="s">
        <v>28</v>
      </c>
      <c r="B119" t="s">
        <v>34</v>
      </c>
      <c r="C119" t="s">
        <v>125</v>
      </c>
    </row>
    <row r="120" spans="1:9" x14ac:dyDescent="0.25">
      <c r="B120" t="s">
        <v>82</v>
      </c>
      <c r="C120" t="s">
        <v>43</v>
      </c>
      <c r="D120" t="s">
        <v>89</v>
      </c>
      <c r="E120" t="s">
        <v>42</v>
      </c>
      <c r="F120" t="s">
        <v>44</v>
      </c>
      <c r="G120" t="s">
        <v>90</v>
      </c>
      <c r="H120" t="s">
        <v>46</v>
      </c>
      <c r="I120" t="s">
        <v>196</v>
      </c>
    </row>
    <row r="121" spans="1:9" x14ac:dyDescent="0.25">
      <c r="A121" t="s">
        <v>80</v>
      </c>
      <c r="B121">
        <v>20</v>
      </c>
      <c r="C121">
        <v>60</v>
      </c>
      <c r="D121">
        <v>10</v>
      </c>
      <c r="E121">
        <v>1</v>
      </c>
      <c r="F121">
        <v>20</v>
      </c>
      <c r="G121">
        <v>10</v>
      </c>
      <c r="H121">
        <v>20</v>
      </c>
    </row>
    <row r="122" spans="1:9" x14ac:dyDescent="0.25">
      <c r="F122">
        <v>15</v>
      </c>
    </row>
    <row r="123" spans="1:9" x14ac:dyDescent="0.25">
      <c r="A123" t="s">
        <v>81</v>
      </c>
      <c r="B123">
        <v>40</v>
      </c>
      <c r="C123">
        <v>80</v>
      </c>
      <c r="D123">
        <v>25</v>
      </c>
      <c r="E123">
        <v>3</v>
      </c>
      <c r="F123">
        <v>24</v>
      </c>
      <c r="G123">
        <v>20</v>
      </c>
      <c r="H123">
        <v>20</v>
      </c>
    </row>
    <row r="125" spans="1:9" x14ac:dyDescent="0.25">
      <c r="A125" t="s">
        <v>79</v>
      </c>
      <c r="B125">
        <f t="shared" ref="B125:H125" si="39">B121+((B123-B121)*(B$31))</f>
        <v>38</v>
      </c>
      <c r="C125">
        <f t="shared" si="39"/>
        <v>72</v>
      </c>
      <c r="D125">
        <f t="shared" si="39"/>
        <v>25</v>
      </c>
      <c r="E125">
        <f t="shared" si="39"/>
        <v>2</v>
      </c>
      <c r="F125">
        <f t="shared" si="39"/>
        <v>23.6</v>
      </c>
      <c r="G125">
        <f t="shared" si="39"/>
        <v>14</v>
      </c>
      <c r="H125">
        <f t="shared" si="39"/>
        <v>20</v>
      </c>
    </row>
    <row r="127" spans="1:9" x14ac:dyDescent="0.25">
      <c r="A127" t="s">
        <v>92</v>
      </c>
      <c r="B127" t="s">
        <v>82</v>
      </c>
      <c r="C127" t="s">
        <v>43</v>
      </c>
      <c r="D127" t="s">
        <v>89</v>
      </c>
      <c r="E127" t="s">
        <v>42</v>
      </c>
      <c r="F127" t="s">
        <v>44</v>
      </c>
      <c r="G127" t="s">
        <v>90</v>
      </c>
      <c r="H127" t="s">
        <v>46</v>
      </c>
      <c r="I127" t="s">
        <v>196</v>
      </c>
    </row>
    <row r="128" spans="1:9" x14ac:dyDescent="0.25">
      <c r="A128">
        <v>1</v>
      </c>
      <c r="B128">
        <f t="shared" ref="B128:B137" si="40">ROUND((((1-($A128/10))^2)*B$121)+(2*(1-($A128/10))*($A128/10)*B$125)+((($A128/10)^2)*B$123),0)</f>
        <v>23</v>
      </c>
      <c r="C128">
        <f t="shared" ref="C128:C137" si="41">ROUND((((1-($A128/10))^2)*C$121)+(2*(1-($A128/10))*($A128/10)*C$125)+((($A128/10)^2)*C$123),0)</f>
        <v>62</v>
      </c>
      <c r="D128">
        <f t="shared" ref="D128:D137" si="42">ROUND((((1-($A128/10))^2)*D$121)+(2*(1-($A128/10))*($A128/10)*D$125)+((($A128/10)^2)*D$123),0)</f>
        <v>13</v>
      </c>
      <c r="E128">
        <f t="shared" ref="E128:E137" si="43">ROUND((((1-($A128/10))^2)*E$121)+(2*(1-($A128/10))*($A128/10)*E$125)+((($A128/10)^2)*E$123),0)</f>
        <v>1</v>
      </c>
      <c r="F128">
        <f t="shared" ref="F128:F137" si="44">ROUND((((1-($A128/10))^2)*F$121)+(2*(1-($A128/10))*($A128/10)*F$125)+((($A128/10)^2)*F$123),0)</f>
        <v>21</v>
      </c>
      <c r="G128">
        <f t="shared" ref="G128:G137" si="45">ROUND((((1-($A128/10))^2)*G$121)+(2*(1-($A128/10))*($A128/10)*G$125)+((($A128/10)^2)*G$123),0)</f>
        <v>11</v>
      </c>
      <c r="H128">
        <f t="shared" ref="H128:H137" si="46">ROUND((((1-($A128/10))^2)*H$121)+(2*(1-($A128/10))*($A128/10)*H$125)+((($A128/10)^2)*H$123),0)</f>
        <v>20</v>
      </c>
      <c r="I128" s="4"/>
    </row>
    <row r="129" spans="1:9" x14ac:dyDescent="0.25">
      <c r="A129">
        <v>2</v>
      </c>
      <c r="B129">
        <f t="shared" si="40"/>
        <v>27</v>
      </c>
      <c r="C129">
        <f t="shared" si="41"/>
        <v>65</v>
      </c>
      <c r="D129">
        <f t="shared" si="42"/>
        <v>15</v>
      </c>
      <c r="E129">
        <f t="shared" si="43"/>
        <v>1</v>
      </c>
      <c r="F129">
        <f t="shared" si="44"/>
        <v>21</v>
      </c>
      <c r="G129">
        <f t="shared" si="45"/>
        <v>12</v>
      </c>
      <c r="H129">
        <f t="shared" si="46"/>
        <v>20</v>
      </c>
      <c r="I129" s="4"/>
    </row>
    <row r="130" spans="1:9" x14ac:dyDescent="0.25">
      <c r="A130">
        <v>3</v>
      </c>
      <c r="B130">
        <f t="shared" si="40"/>
        <v>29</v>
      </c>
      <c r="C130">
        <f t="shared" si="41"/>
        <v>67</v>
      </c>
      <c r="D130">
        <f t="shared" si="42"/>
        <v>18</v>
      </c>
      <c r="E130">
        <f t="shared" si="43"/>
        <v>2</v>
      </c>
      <c r="F130">
        <f t="shared" si="44"/>
        <v>22</v>
      </c>
      <c r="G130">
        <f t="shared" si="45"/>
        <v>13</v>
      </c>
      <c r="H130">
        <f t="shared" si="46"/>
        <v>20</v>
      </c>
      <c r="I130" s="4"/>
    </row>
    <row r="131" spans="1:9" x14ac:dyDescent="0.25">
      <c r="A131">
        <v>4</v>
      </c>
      <c r="B131">
        <f t="shared" si="40"/>
        <v>32</v>
      </c>
      <c r="C131">
        <f t="shared" si="41"/>
        <v>69</v>
      </c>
      <c r="D131">
        <f t="shared" si="42"/>
        <v>20</v>
      </c>
      <c r="E131">
        <f t="shared" si="43"/>
        <v>2</v>
      </c>
      <c r="F131">
        <f t="shared" si="44"/>
        <v>22</v>
      </c>
      <c r="G131">
        <f t="shared" si="45"/>
        <v>14</v>
      </c>
      <c r="H131">
        <f t="shared" si="46"/>
        <v>20</v>
      </c>
      <c r="I131" s="4"/>
    </row>
    <row r="132" spans="1:9" x14ac:dyDescent="0.25">
      <c r="A132">
        <v>5</v>
      </c>
      <c r="B132">
        <f t="shared" si="40"/>
        <v>34</v>
      </c>
      <c r="C132">
        <f t="shared" si="41"/>
        <v>71</v>
      </c>
      <c r="D132">
        <f t="shared" si="42"/>
        <v>21</v>
      </c>
      <c r="E132">
        <f t="shared" si="43"/>
        <v>2</v>
      </c>
      <c r="F132">
        <f t="shared" si="44"/>
        <v>23</v>
      </c>
      <c r="G132">
        <f t="shared" si="45"/>
        <v>15</v>
      </c>
      <c r="H132">
        <f t="shared" si="46"/>
        <v>20</v>
      </c>
      <c r="I132" s="4"/>
    </row>
    <row r="133" spans="1:9" x14ac:dyDescent="0.25">
      <c r="A133">
        <v>6</v>
      </c>
      <c r="B133">
        <f t="shared" si="40"/>
        <v>36</v>
      </c>
      <c r="C133">
        <f t="shared" si="41"/>
        <v>73</v>
      </c>
      <c r="D133">
        <f t="shared" si="42"/>
        <v>23</v>
      </c>
      <c r="E133">
        <f t="shared" si="43"/>
        <v>2</v>
      </c>
      <c r="F133">
        <f t="shared" si="44"/>
        <v>23</v>
      </c>
      <c r="G133">
        <f t="shared" si="45"/>
        <v>16</v>
      </c>
      <c r="H133">
        <f t="shared" si="46"/>
        <v>20</v>
      </c>
      <c r="I133" s="4"/>
    </row>
    <row r="134" spans="1:9" x14ac:dyDescent="0.25">
      <c r="A134">
        <v>7</v>
      </c>
      <c r="B134">
        <f t="shared" si="40"/>
        <v>37</v>
      </c>
      <c r="C134">
        <f t="shared" si="41"/>
        <v>75</v>
      </c>
      <c r="D134">
        <f t="shared" si="42"/>
        <v>24</v>
      </c>
      <c r="E134">
        <f t="shared" si="43"/>
        <v>2</v>
      </c>
      <c r="F134">
        <f t="shared" si="44"/>
        <v>23</v>
      </c>
      <c r="G134">
        <f t="shared" si="45"/>
        <v>17</v>
      </c>
      <c r="H134">
        <f t="shared" si="46"/>
        <v>20</v>
      </c>
      <c r="I134" s="4"/>
    </row>
    <row r="135" spans="1:9" x14ac:dyDescent="0.25">
      <c r="A135">
        <v>8</v>
      </c>
      <c r="B135">
        <f t="shared" si="40"/>
        <v>39</v>
      </c>
      <c r="C135">
        <f t="shared" si="41"/>
        <v>77</v>
      </c>
      <c r="D135">
        <f t="shared" si="42"/>
        <v>24</v>
      </c>
      <c r="E135">
        <f t="shared" si="43"/>
        <v>3</v>
      </c>
      <c r="F135">
        <f t="shared" si="44"/>
        <v>24</v>
      </c>
      <c r="G135">
        <f t="shared" si="45"/>
        <v>18</v>
      </c>
      <c r="H135">
        <f t="shared" si="46"/>
        <v>20</v>
      </c>
      <c r="I135" s="4"/>
    </row>
    <row r="136" spans="1:9" x14ac:dyDescent="0.25">
      <c r="A136">
        <v>9</v>
      </c>
      <c r="B136">
        <f t="shared" si="40"/>
        <v>39</v>
      </c>
      <c r="C136">
        <f t="shared" si="41"/>
        <v>78</v>
      </c>
      <c r="D136">
        <f t="shared" si="42"/>
        <v>25</v>
      </c>
      <c r="E136">
        <f t="shared" si="43"/>
        <v>3</v>
      </c>
      <c r="F136">
        <f t="shared" si="44"/>
        <v>24</v>
      </c>
      <c r="G136">
        <f t="shared" si="45"/>
        <v>19</v>
      </c>
      <c r="H136">
        <f t="shared" si="46"/>
        <v>20</v>
      </c>
      <c r="I136" s="4"/>
    </row>
    <row r="137" spans="1:9" x14ac:dyDescent="0.25">
      <c r="A137">
        <v>10</v>
      </c>
      <c r="B137">
        <f t="shared" si="40"/>
        <v>40</v>
      </c>
      <c r="C137">
        <f t="shared" si="41"/>
        <v>80</v>
      </c>
      <c r="D137">
        <f t="shared" si="42"/>
        <v>25</v>
      </c>
      <c r="E137">
        <f t="shared" si="43"/>
        <v>3</v>
      </c>
      <c r="F137">
        <f t="shared" si="44"/>
        <v>24</v>
      </c>
      <c r="G137">
        <f t="shared" si="45"/>
        <v>20</v>
      </c>
      <c r="H137">
        <f t="shared" si="46"/>
        <v>20</v>
      </c>
      <c r="I137" s="4"/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82</v>
      </c>
      <c r="C141" t="s">
        <v>43</v>
      </c>
      <c r="D141" t="s">
        <v>89</v>
      </c>
      <c r="E141" t="s">
        <v>42</v>
      </c>
      <c r="F141" t="s">
        <v>44</v>
      </c>
      <c r="G141" t="s">
        <v>90</v>
      </c>
      <c r="H141" t="s">
        <v>46</v>
      </c>
      <c r="I141" t="s">
        <v>196</v>
      </c>
    </row>
    <row r="142" spans="1:9" x14ac:dyDescent="0.25">
      <c r="A142" t="s">
        <v>80</v>
      </c>
      <c r="B142">
        <v>15</v>
      </c>
      <c r="C142">
        <v>70</v>
      </c>
      <c r="D142">
        <v>3</v>
      </c>
      <c r="E142">
        <v>1</v>
      </c>
      <c r="F142">
        <v>10</v>
      </c>
      <c r="G142">
        <v>10</v>
      </c>
      <c r="H142">
        <v>0</v>
      </c>
    </row>
    <row r="143" spans="1:9" x14ac:dyDescent="0.25">
      <c r="F143">
        <v>15</v>
      </c>
    </row>
    <row r="144" spans="1:9" x14ac:dyDescent="0.25">
      <c r="A144" t="s">
        <v>81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15</v>
      </c>
      <c r="H144">
        <v>0</v>
      </c>
    </row>
    <row r="146" spans="1:9" x14ac:dyDescent="0.25">
      <c r="A146" t="s">
        <v>79</v>
      </c>
      <c r="B146">
        <f t="shared" ref="B146:H146" si="47">B142+((B144-B142)*(B$31))</f>
        <v>46.5</v>
      </c>
      <c r="C146">
        <f t="shared" si="47"/>
        <v>82</v>
      </c>
      <c r="D146">
        <f t="shared" si="47"/>
        <v>3</v>
      </c>
      <c r="E146">
        <f t="shared" si="47"/>
        <v>1.5</v>
      </c>
      <c r="F146">
        <f t="shared" si="47"/>
        <v>13.6</v>
      </c>
      <c r="G146">
        <f t="shared" si="47"/>
        <v>12</v>
      </c>
      <c r="H146">
        <f t="shared" si="47"/>
        <v>0</v>
      </c>
    </row>
    <row r="148" spans="1:9" x14ac:dyDescent="0.25">
      <c r="A148" t="s">
        <v>92</v>
      </c>
      <c r="B148" t="s">
        <v>82</v>
      </c>
      <c r="C148" t="s">
        <v>43</v>
      </c>
      <c r="D148" t="s">
        <v>89</v>
      </c>
      <c r="E148" t="s">
        <v>42</v>
      </c>
      <c r="F148" t="s">
        <v>44</v>
      </c>
      <c r="G148" t="s">
        <v>90</v>
      </c>
      <c r="H148" t="s">
        <v>46</v>
      </c>
      <c r="I148" t="s">
        <v>196</v>
      </c>
    </row>
    <row r="149" spans="1:9" x14ac:dyDescent="0.25">
      <c r="A149">
        <v>1</v>
      </c>
      <c r="B149">
        <f t="shared" ref="B149:B158" si="48">ROUND((((1-($A149/10))^2)*B$142)+(2*(1-($A149/10))*($A149/10)*B$146)+((($A149/10)^2)*B$144),0)</f>
        <v>21</v>
      </c>
      <c r="C149">
        <f t="shared" ref="C149:C158" si="49">ROUND((((1-($A149/10))^2)*C$142)+(2*(1-($A149/10))*($A149/10)*C$146)+((($A149/10)^2)*C$144),0)</f>
        <v>72</v>
      </c>
      <c r="D149">
        <f t="shared" ref="D149:D158" si="50">ROUND((((1-($A149/10))^2)*D$142)+(2*(1-($A149/10))*($A149/10)*D$146)+((($A149/10)^2)*D$144),0)</f>
        <v>3</v>
      </c>
      <c r="E149">
        <f t="shared" ref="E149:E158" si="51">ROUND((((1-($A149/10))^2)*E$142)+(2*(1-($A149/10))*($A149/10)*E$146)+((($A149/10)^2)*E$144),0)</f>
        <v>1</v>
      </c>
      <c r="F149">
        <f t="shared" ref="F149:F158" si="52">ROUND((((1-($A149/10))^2)*F$142)+(2*(1-($A149/10))*($A149/10)*F$146)+((($A149/10)^2)*F$144),0)</f>
        <v>11</v>
      </c>
      <c r="G149">
        <f t="shared" ref="G149:G158" si="53">ROUND((((1-($A149/10))^2)*G$142)+(2*(1-($A149/10))*($A149/10)*G$146)+((($A149/10)^2)*G$144),0)</f>
        <v>10</v>
      </c>
      <c r="H149">
        <f t="shared" ref="H149:H158" si="54">ROUND((((1-($A149/10))^2)*H$142)+(2*(1-($A149/10))*($A149/10)*H$146)+((($A149/10)^2)*H$144),0)</f>
        <v>0</v>
      </c>
      <c r="I149" s="4"/>
    </row>
    <row r="150" spans="1:9" x14ac:dyDescent="0.25">
      <c r="A150">
        <v>2</v>
      </c>
      <c r="B150">
        <f t="shared" si="48"/>
        <v>26</v>
      </c>
      <c r="C150">
        <f t="shared" si="49"/>
        <v>75</v>
      </c>
      <c r="D150">
        <f t="shared" si="50"/>
        <v>3</v>
      </c>
      <c r="E150">
        <f t="shared" si="51"/>
        <v>1</v>
      </c>
      <c r="F150">
        <f t="shared" si="52"/>
        <v>11</v>
      </c>
      <c r="G150">
        <f t="shared" si="53"/>
        <v>11</v>
      </c>
      <c r="H150">
        <f t="shared" si="54"/>
        <v>0</v>
      </c>
      <c r="I150" s="4"/>
    </row>
    <row r="151" spans="1:9" x14ac:dyDescent="0.25">
      <c r="A151">
        <v>3</v>
      </c>
      <c r="B151">
        <f t="shared" si="48"/>
        <v>31</v>
      </c>
      <c r="C151">
        <f t="shared" si="49"/>
        <v>77</v>
      </c>
      <c r="D151">
        <f t="shared" si="50"/>
        <v>3</v>
      </c>
      <c r="E151">
        <f t="shared" si="51"/>
        <v>1</v>
      </c>
      <c r="F151">
        <f t="shared" si="52"/>
        <v>12</v>
      </c>
      <c r="G151">
        <f t="shared" si="53"/>
        <v>11</v>
      </c>
      <c r="H151">
        <f t="shared" si="54"/>
        <v>0</v>
      </c>
      <c r="I151" s="4"/>
    </row>
    <row r="152" spans="1:9" x14ac:dyDescent="0.25">
      <c r="A152">
        <v>4</v>
      </c>
      <c r="B152">
        <f t="shared" si="48"/>
        <v>36</v>
      </c>
      <c r="C152">
        <f t="shared" si="49"/>
        <v>79</v>
      </c>
      <c r="D152">
        <f t="shared" si="50"/>
        <v>3</v>
      </c>
      <c r="E152">
        <f t="shared" si="51"/>
        <v>1</v>
      </c>
      <c r="F152">
        <f t="shared" si="52"/>
        <v>12</v>
      </c>
      <c r="G152">
        <f t="shared" si="53"/>
        <v>12</v>
      </c>
      <c r="H152">
        <f t="shared" si="54"/>
        <v>0</v>
      </c>
      <c r="I152" s="4"/>
    </row>
    <row r="153" spans="1:9" x14ac:dyDescent="0.25">
      <c r="A153">
        <v>5</v>
      </c>
      <c r="B153">
        <f t="shared" si="48"/>
        <v>40</v>
      </c>
      <c r="C153">
        <f t="shared" si="49"/>
        <v>81</v>
      </c>
      <c r="D153">
        <f t="shared" si="50"/>
        <v>3</v>
      </c>
      <c r="E153">
        <f t="shared" si="51"/>
        <v>2</v>
      </c>
      <c r="F153">
        <f t="shared" si="52"/>
        <v>13</v>
      </c>
      <c r="G153">
        <f t="shared" si="53"/>
        <v>12</v>
      </c>
      <c r="H153">
        <f t="shared" si="54"/>
        <v>0</v>
      </c>
      <c r="I153" s="4"/>
    </row>
    <row r="154" spans="1:9" x14ac:dyDescent="0.25">
      <c r="A154">
        <v>6</v>
      </c>
      <c r="B154">
        <f t="shared" si="48"/>
        <v>43</v>
      </c>
      <c r="C154">
        <f t="shared" si="49"/>
        <v>83</v>
      </c>
      <c r="D154">
        <f t="shared" si="50"/>
        <v>3</v>
      </c>
      <c r="E154">
        <f t="shared" si="51"/>
        <v>2</v>
      </c>
      <c r="F154">
        <f t="shared" si="52"/>
        <v>13</v>
      </c>
      <c r="G154">
        <f t="shared" si="53"/>
        <v>13</v>
      </c>
      <c r="H154">
        <f t="shared" si="54"/>
        <v>0</v>
      </c>
      <c r="I154" s="4"/>
    </row>
    <row r="155" spans="1:9" x14ac:dyDescent="0.25">
      <c r="A155">
        <v>7</v>
      </c>
      <c r="B155">
        <f t="shared" si="48"/>
        <v>45</v>
      </c>
      <c r="C155">
        <f t="shared" si="49"/>
        <v>85</v>
      </c>
      <c r="D155">
        <f t="shared" si="50"/>
        <v>3</v>
      </c>
      <c r="E155">
        <f t="shared" si="51"/>
        <v>2</v>
      </c>
      <c r="F155">
        <f t="shared" si="52"/>
        <v>13</v>
      </c>
      <c r="G155">
        <f t="shared" si="53"/>
        <v>13</v>
      </c>
      <c r="H155">
        <f t="shared" si="54"/>
        <v>0</v>
      </c>
      <c r="I155" s="4"/>
    </row>
    <row r="156" spans="1:9" x14ac:dyDescent="0.25">
      <c r="A156">
        <v>8</v>
      </c>
      <c r="B156">
        <f t="shared" si="48"/>
        <v>47</v>
      </c>
      <c r="C156">
        <f t="shared" si="49"/>
        <v>87</v>
      </c>
      <c r="D156">
        <f t="shared" si="50"/>
        <v>3</v>
      </c>
      <c r="E156">
        <f t="shared" si="51"/>
        <v>2</v>
      </c>
      <c r="F156">
        <f t="shared" si="52"/>
        <v>14</v>
      </c>
      <c r="G156">
        <f t="shared" si="53"/>
        <v>14</v>
      </c>
      <c r="H156">
        <f t="shared" si="54"/>
        <v>0</v>
      </c>
      <c r="I156" s="4"/>
    </row>
    <row r="157" spans="1:9" x14ac:dyDescent="0.25">
      <c r="A157">
        <v>9</v>
      </c>
      <c r="B157">
        <f t="shared" si="48"/>
        <v>49</v>
      </c>
      <c r="C157">
        <f t="shared" si="49"/>
        <v>88</v>
      </c>
      <c r="D157">
        <f t="shared" si="50"/>
        <v>3</v>
      </c>
      <c r="E157">
        <f t="shared" si="51"/>
        <v>2</v>
      </c>
      <c r="F157">
        <f t="shared" si="52"/>
        <v>14</v>
      </c>
      <c r="G157">
        <f t="shared" si="53"/>
        <v>14</v>
      </c>
      <c r="H157">
        <f t="shared" si="54"/>
        <v>0</v>
      </c>
      <c r="I157" s="4"/>
    </row>
    <row r="158" spans="1:9" x14ac:dyDescent="0.25">
      <c r="A158">
        <v>10</v>
      </c>
      <c r="B158">
        <f t="shared" si="48"/>
        <v>50</v>
      </c>
      <c r="C158">
        <f t="shared" si="49"/>
        <v>90</v>
      </c>
      <c r="D158">
        <f t="shared" si="50"/>
        <v>3</v>
      </c>
      <c r="E158">
        <f t="shared" si="51"/>
        <v>2</v>
      </c>
      <c r="F158">
        <f t="shared" si="52"/>
        <v>14</v>
      </c>
      <c r="G158">
        <f t="shared" si="53"/>
        <v>15</v>
      </c>
      <c r="H158">
        <f t="shared" si="54"/>
        <v>0</v>
      </c>
      <c r="I158" s="4"/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82</v>
      </c>
      <c r="C162" t="s">
        <v>43</v>
      </c>
      <c r="D162" t="s">
        <v>89</v>
      </c>
      <c r="E162" t="s">
        <v>42</v>
      </c>
      <c r="F162" t="s">
        <v>44</v>
      </c>
      <c r="G162" t="s">
        <v>90</v>
      </c>
      <c r="H162" t="s">
        <v>46</v>
      </c>
      <c r="I162" t="s">
        <v>196</v>
      </c>
    </row>
    <row r="163" spans="1:9" x14ac:dyDescent="0.25">
      <c r="A163" t="s">
        <v>80</v>
      </c>
      <c r="B163">
        <v>35</v>
      </c>
      <c r="C163">
        <v>50</v>
      </c>
      <c r="D163">
        <v>70</v>
      </c>
      <c r="E163">
        <v>1</v>
      </c>
      <c r="F163">
        <v>30</v>
      </c>
      <c r="G163">
        <v>10</v>
      </c>
      <c r="H163">
        <v>10</v>
      </c>
    </row>
    <row r="164" spans="1:9" x14ac:dyDescent="0.25">
      <c r="F164">
        <v>15</v>
      </c>
    </row>
    <row r="165" spans="1:9" x14ac:dyDescent="0.25">
      <c r="A165" t="s">
        <v>81</v>
      </c>
      <c r="B165">
        <v>90</v>
      </c>
      <c r="C165">
        <v>90</v>
      </c>
      <c r="D165">
        <v>100</v>
      </c>
      <c r="E165">
        <v>3</v>
      </c>
      <c r="F165">
        <v>30</v>
      </c>
      <c r="G165">
        <v>30</v>
      </c>
      <c r="H165">
        <v>10</v>
      </c>
    </row>
    <row r="167" spans="1:9" x14ac:dyDescent="0.25">
      <c r="A167" t="s">
        <v>79</v>
      </c>
      <c r="B167">
        <f>B163+((B165-B163)*(B$31))</f>
        <v>84.5</v>
      </c>
      <c r="C167">
        <f>C163+((C165-C163)*(C$31))</f>
        <v>74</v>
      </c>
      <c r="D167">
        <f t="shared" ref="D167:H167" si="55">D163+((D165-D163)*(D$31))</f>
        <v>100</v>
      </c>
      <c r="E167">
        <f t="shared" si="55"/>
        <v>2</v>
      </c>
      <c r="F167">
        <f t="shared" si="55"/>
        <v>30</v>
      </c>
      <c r="G167">
        <f t="shared" si="55"/>
        <v>18</v>
      </c>
      <c r="H167">
        <f t="shared" si="55"/>
        <v>10</v>
      </c>
    </row>
    <row r="169" spans="1:9" x14ac:dyDescent="0.25">
      <c r="A169" t="s">
        <v>92</v>
      </c>
      <c r="B169" t="s">
        <v>82</v>
      </c>
      <c r="C169" t="s">
        <v>43</v>
      </c>
      <c r="D169" t="s">
        <v>89</v>
      </c>
      <c r="E169" t="s">
        <v>42</v>
      </c>
      <c r="F169" t="s">
        <v>44</v>
      </c>
      <c r="G169" t="s">
        <v>90</v>
      </c>
      <c r="H169" t="s">
        <v>46</v>
      </c>
      <c r="I169" t="s">
        <v>196</v>
      </c>
    </row>
    <row r="170" spans="1:9" x14ac:dyDescent="0.25">
      <c r="A170">
        <v>1</v>
      </c>
      <c r="B170">
        <f>ROUND((((1-($A170/10))^2)*B$163)+(2*(1-($A170/10))*($A170/10)*B$167)+((($A170/10)^2)*B$165),0)</f>
        <v>44</v>
      </c>
      <c r="C170">
        <f t="shared" ref="C170:C179" si="56">ROUND((((1-($A170/10))^2)*C$163)+(2*(1-($A170/10))*($A170/10)*C$167)+((($A170/10)^2)*C$165),0)</f>
        <v>55</v>
      </c>
      <c r="D170">
        <f t="shared" ref="D170:D179" si="57">ROUND((((1-($A170/10))^2)*D$163)+(2*(1-($A170/10))*($A170/10)*D$167)+((($A170/10)^2)*D$165),0)</f>
        <v>76</v>
      </c>
      <c r="E170">
        <f t="shared" ref="E170:E179" si="58">ROUND((((1-($A170/10))^2)*E$163)+(2*(1-($A170/10))*($A170/10)*E$167)+((($A170/10)^2)*E$165),0)</f>
        <v>1</v>
      </c>
      <c r="F170">
        <f t="shared" ref="F170:F179" si="59">ROUND((((1-($A170/10))^2)*F$163)+(2*(1-($A170/10))*($A170/10)*F$167)+((($A170/10)^2)*F$165),0)</f>
        <v>30</v>
      </c>
      <c r="G170">
        <f t="shared" ref="G170:G179" si="60">ROUND((((1-($A170/10))^2)*G$163)+(2*(1-($A170/10))*($A170/10)*G$167)+((($A170/10)^2)*G$165),0)</f>
        <v>12</v>
      </c>
      <c r="H170">
        <f t="shared" ref="H170:H179" si="61">ROUND((((1-($A170/10))^2)*H$163)+(2*(1-($A170/10))*($A170/10)*H$167)+((($A170/10)^2)*H$165),0)</f>
        <v>10</v>
      </c>
      <c r="I170" s="4"/>
    </row>
    <row r="171" spans="1:9" x14ac:dyDescent="0.25">
      <c r="A171">
        <v>2</v>
      </c>
      <c r="B171">
        <f t="shared" ref="B171:B179" si="62">ROUND((((1-($A171/10))^2)*B$163)+(2*(1-($A171/10))*($A171/10)*B$167)+((($A171/10)^2)*B$165),0)</f>
        <v>53</v>
      </c>
      <c r="C171">
        <f t="shared" si="56"/>
        <v>59</v>
      </c>
      <c r="D171">
        <f t="shared" si="57"/>
        <v>81</v>
      </c>
      <c r="E171">
        <f t="shared" si="58"/>
        <v>1</v>
      </c>
      <c r="F171">
        <f t="shared" si="59"/>
        <v>30</v>
      </c>
      <c r="G171">
        <f t="shared" si="60"/>
        <v>13</v>
      </c>
      <c r="H171">
        <f t="shared" si="61"/>
        <v>10</v>
      </c>
      <c r="I171" s="4"/>
    </row>
    <row r="172" spans="1:9" x14ac:dyDescent="0.25">
      <c r="A172">
        <v>3</v>
      </c>
      <c r="B172">
        <f t="shared" si="62"/>
        <v>61</v>
      </c>
      <c r="C172">
        <f t="shared" si="56"/>
        <v>64</v>
      </c>
      <c r="D172">
        <f t="shared" si="57"/>
        <v>85</v>
      </c>
      <c r="E172">
        <f t="shared" si="58"/>
        <v>2</v>
      </c>
      <c r="F172">
        <f t="shared" si="59"/>
        <v>30</v>
      </c>
      <c r="G172">
        <f t="shared" si="60"/>
        <v>15</v>
      </c>
      <c r="H172">
        <f t="shared" si="61"/>
        <v>10</v>
      </c>
      <c r="I172" s="4"/>
    </row>
    <row r="173" spans="1:9" x14ac:dyDescent="0.25">
      <c r="A173">
        <v>4</v>
      </c>
      <c r="B173">
        <f t="shared" si="62"/>
        <v>68</v>
      </c>
      <c r="C173">
        <f t="shared" si="56"/>
        <v>68</v>
      </c>
      <c r="D173">
        <f t="shared" si="57"/>
        <v>89</v>
      </c>
      <c r="E173">
        <f t="shared" si="58"/>
        <v>2</v>
      </c>
      <c r="F173">
        <f t="shared" si="59"/>
        <v>30</v>
      </c>
      <c r="G173">
        <f t="shared" si="60"/>
        <v>17</v>
      </c>
      <c r="H173">
        <f t="shared" si="61"/>
        <v>10</v>
      </c>
      <c r="I173" s="4"/>
    </row>
    <row r="174" spans="1:9" x14ac:dyDescent="0.25">
      <c r="A174">
        <v>5</v>
      </c>
      <c r="B174">
        <f t="shared" si="62"/>
        <v>74</v>
      </c>
      <c r="C174">
        <f t="shared" si="56"/>
        <v>72</v>
      </c>
      <c r="D174">
        <f t="shared" si="57"/>
        <v>93</v>
      </c>
      <c r="E174">
        <f t="shared" si="58"/>
        <v>2</v>
      </c>
      <c r="F174">
        <f t="shared" si="59"/>
        <v>30</v>
      </c>
      <c r="G174">
        <f t="shared" si="60"/>
        <v>19</v>
      </c>
      <c r="H174">
        <f t="shared" si="61"/>
        <v>10</v>
      </c>
      <c r="I174" s="4"/>
    </row>
    <row r="175" spans="1:9" x14ac:dyDescent="0.25">
      <c r="A175">
        <v>6</v>
      </c>
      <c r="B175">
        <f t="shared" si="62"/>
        <v>79</v>
      </c>
      <c r="C175">
        <f t="shared" si="56"/>
        <v>76</v>
      </c>
      <c r="D175">
        <f t="shared" si="57"/>
        <v>95</v>
      </c>
      <c r="E175">
        <f t="shared" si="58"/>
        <v>2</v>
      </c>
      <c r="F175">
        <f t="shared" si="59"/>
        <v>30</v>
      </c>
      <c r="G175">
        <f t="shared" si="60"/>
        <v>21</v>
      </c>
      <c r="H175">
        <f t="shared" si="61"/>
        <v>10</v>
      </c>
      <c r="I175" s="4"/>
    </row>
    <row r="176" spans="1:9" x14ac:dyDescent="0.25">
      <c r="A176">
        <v>7</v>
      </c>
      <c r="B176">
        <f t="shared" si="62"/>
        <v>83</v>
      </c>
      <c r="C176">
        <f t="shared" si="56"/>
        <v>80</v>
      </c>
      <c r="D176">
        <f t="shared" si="57"/>
        <v>97</v>
      </c>
      <c r="E176">
        <f t="shared" si="58"/>
        <v>2</v>
      </c>
      <c r="F176">
        <f t="shared" si="59"/>
        <v>30</v>
      </c>
      <c r="G176">
        <f t="shared" si="60"/>
        <v>23</v>
      </c>
      <c r="H176">
        <f t="shared" si="61"/>
        <v>10</v>
      </c>
      <c r="I176" s="4"/>
    </row>
    <row r="177" spans="1:12" x14ac:dyDescent="0.25">
      <c r="A177">
        <v>8</v>
      </c>
      <c r="B177">
        <f t="shared" si="62"/>
        <v>86</v>
      </c>
      <c r="C177">
        <f t="shared" si="56"/>
        <v>83</v>
      </c>
      <c r="D177">
        <f t="shared" si="57"/>
        <v>99</v>
      </c>
      <c r="E177">
        <f t="shared" si="58"/>
        <v>3</v>
      </c>
      <c r="F177">
        <f t="shared" si="59"/>
        <v>30</v>
      </c>
      <c r="G177">
        <f t="shared" si="60"/>
        <v>25</v>
      </c>
      <c r="H177">
        <f t="shared" si="61"/>
        <v>10</v>
      </c>
      <c r="I177" s="4"/>
    </row>
    <row r="178" spans="1:12" x14ac:dyDescent="0.25">
      <c r="A178">
        <v>9</v>
      </c>
      <c r="B178">
        <f t="shared" si="62"/>
        <v>88</v>
      </c>
      <c r="C178">
        <f t="shared" si="56"/>
        <v>87</v>
      </c>
      <c r="D178">
        <f t="shared" si="57"/>
        <v>100</v>
      </c>
      <c r="E178">
        <f t="shared" si="58"/>
        <v>3</v>
      </c>
      <c r="F178">
        <f t="shared" si="59"/>
        <v>30</v>
      </c>
      <c r="G178">
        <f t="shared" si="60"/>
        <v>28</v>
      </c>
      <c r="H178">
        <f t="shared" si="61"/>
        <v>10</v>
      </c>
      <c r="I178" s="4"/>
    </row>
    <row r="179" spans="1:12" x14ac:dyDescent="0.25">
      <c r="A179">
        <v>10</v>
      </c>
      <c r="B179">
        <f t="shared" si="62"/>
        <v>90</v>
      </c>
      <c r="C179">
        <f t="shared" si="56"/>
        <v>90</v>
      </c>
      <c r="D179">
        <f t="shared" si="57"/>
        <v>100</v>
      </c>
      <c r="E179">
        <f t="shared" si="58"/>
        <v>3</v>
      </c>
      <c r="F179">
        <f t="shared" si="59"/>
        <v>30</v>
      </c>
      <c r="G179">
        <f t="shared" si="60"/>
        <v>30</v>
      </c>
      <c r="H179">
        <f t="shared" si="61"/>
        <v>10</v>
      </c>
      <c r="I179" s="4"/>
    </row>
    <row r="183" spans="1:12" x14ac:dyDescent="0.25">
      <c r="A183" t="s">
        <v>180</v>
      </c>
      <c r="C183" t="s">
        <v>183</v>
      </c>
      <c r="D183">
        <f>E183/100</f>
        <v>0.5</v>
      </c>
      <c r="E183">
        <v>50</v>
      </c>
    </row>
    <row r="185" spans="1:12" x14ac:dyDescent="0.25">
      <c r="A185" t="s">
        <v>181</v>
      </c>
      <c r="B185" t="s">
        <v>171</v>
      </c>
      <c r="K185" t="s">
        <v>181</v>
      </c>
      <c r="L185" t="s">
        <v>170</v>
      </c>
    </row>
    <row r="187" spans="1:12" x14ac:dyDescent="0.25">
      <c r="A187" t="s">
        <v>182</v>
      </c>
      <c r="B187">
        <v>1</v>
      </c>
      <c r="K187" t="s">
        <v>182</v>
      </c>
      <c r="L187">
        <v>10</v>
      </c>
    </row>
    <row r="189" spans="1:12" x14ac:dyDescent="0.25">
      <c r="A189" t="s">
        <v>81</v>
      </c>
      <c r="B189">
        <v>6</v>
      </c>
      <c r="K189" t="s">
        <v>81</v>
      </c>
      <c r="L189">
        <v>30</v>
      </c>
    </row>
    <row r="191" spans="1:12" x14ac:dyDescent="0.25">
      <c r="A191" t="s">
        <v>79</v>
      </c>
      <c r="B191">
        <f>B187+((B189-B187)*$D$183)</f>
        <v>3.5</v>
      </c>
      <c r="K191" t="s">
        <v>79</v>
      </c>
      <c r="L191">
        <f>L187+((L189-L187)*$D$183)</f>
        <v>20</v>
      </c>
    </row>
    <row r="193" spans="1:12" x14ac:dyDescent="0.25">
      <c r="A193" t="s">
        <v>184</v>
      </c>
      <c r="B193" t="s">
        <v>185</v>
      </c>
      <c r="K193" t="s">
        <v>184</v>
      </c>
      <c r="L193" t="s">
        <v>43</v>
      </c>
    </row>
    <row r="194" spans="1:12" x14ac:dyDescent="0.25">
      <c r="A194">
        <v>1</v>
      </c>
      <c r="B194">
        <f>ROUND((((1-($A194/5))^2)*B$187)+(2*(1-($A194/5))*($A194/5)*B$191)+((($A194/5)^2)*B$189),0)</f>
        <v>2</v>
      </c>
      <c r="K194">
        <v>1</v>
      </c>
      <c r="L194">
        <f>ROUND((((1-($K194/5))^2)*L$187)+(2*(1-($K194/5))*($K194/5)*L$191)+((($K194/5)^2)*L$189),0)</f>
        <v>14</v>
      </c>
    </row>
    <row r="195" spans="1:12" x14ac:dyDescent="0.25">
      <c r="A195">
        <v>2</v>
      </c>
      <c r="B195">
        <f t="shared" ref="B195:B198" si="63">ROUND((((1-($A195/5))^2)*B$187)+(2*(1-($A195/5))*($A195/5)*B$191)+((($A195/5)^2)*B$189),0)</f>
        <v>3</v>
      </c>
      <c r="K195">
        <v>2</v>
      </c>
      <c r="L195">
        <f>ROUND((((1-($K195/5))^2)*L$187)+(2*(1-($K195/5))*($K195/5)*L$191)+((($K195/5)^2)*L$189),0)</f>
        <v>18</v>
      </c>
    </row>
    <row r="196" spans="1:12" x14ac:dyDescent="0.25">
      <c r="A196">
        <v>3</v>
      </c>
      <c r="B196">
        <f t="shared" si="63"/>
        <v>4</v>
      </c>
      <c r="K196">
        <v>3</v>
      </c>
      <c r="L196">
        <f>ROUND((((1-($K196/5))^2)*L$187)+(2*(1-($K196/5))*($K196/5)*L$191)+((($K196/5)^2)*L$189),0)</f>
        <v>22</v>
      </c>
    </row>
    <row r="197" spans="1:12" x14ac:dyDescent="0.25">
      <c r="A197">
        <v>4</v>
      </c>
      <c r="B197">
        <f t="shared" si="63"/>
        <v>5</v>
      </c>
      <c r="K197">
        <v>4</v>
      </c>
      <c r="L197">
        <f>ROUND((((1-($K197/5))^2)*L$187)+(2*(1-($K197/5))*($K197/5)*L$191)+((($K197/5)^2)*L$189),0)</f>
        <v>26</v>
      </c>
    </row>
    <row r="198" spans="1:12" x14ac:dyDescent="0.25">
      <c r="A198">
        <v>5</v>
      </c>
      <c r="B198">
        <f t="shared" si="63"/>
        <v>6</v>
      </c>
      <c r="K198">
        <v>5</v>
      </c>
      <c r="L198">
        <f>ROUND((((1-($K198/5))^2)*L$187)+(2*(1-($K198/5))*($K198/5)*L$191)+((($K198/5)^2)*L$189),0)</f>
        <v>30</v>
      </c>
    </row>
    <row r="200" spans="1:12" x14ac:dyDescent="0.25">
      <c r="A200" t="s">
        <v>181</v>
      </c>
      <c r="B200" t="s">
        <v>173</v>
      </c>
      <c r="K200" t="s">
        <v>181</v>
      </c>
      <c r="L200" t="s">
        <v>174</v>
      </c>
    </row>
    <row r="202" spans="1:12" x14ac:dyDescent="0.25">
      <c r="A202" t="s">
        <v>182</v>
      </c>
      <c r="B202">
        <v>1</v>
      </c>
      <c r="K202" t="s">
        <v>182</v>
      </c>
      <c r="L202">
        <v>10</v>
      </c>
    </row>
    <row r="204" spans="1:12" x14ac:dyDescent="0.25">
      <c r="A204" t="s">
        <v>81</v>
      </c>
      <c r="B204">
        <v>20</v>
      </c>
      <c r="K204" t="s">
        <v>81</v>
      </c>
      <c r="L204">
        <v>50</v>
      </c>
    </row>
    <row r="206" spans="1:12" x14ac:dyDescent="0.25">
      <c r="A206" t="s">
        <v>79</v>
      </c>
      <c r="B206">
        <f>B202+((B204-B202)*$D$183)</f>
        <v>10.5</v>
      </c>
      <c r="K206" t="s">
        <v>79</v>
      </c>
      <c r="L206">
        <f>L202+((L204-L202)*$D$183)</f>
        <v>30</v>
      </c>
    </row>
    <row r="208" spans="1:12" x14ac:dyDescent="0.25">
      <c r="A208" t="s">
        <v>184</v>
      </c>
      <c r="B208" t="s">
        <v>193</v>
      </c>
      <c r="K208" t="s">
        <v>184</v>
      </c>
      <c r="L208" t="s">
        <v>178</v>
      </c>
    </row>
    <row r="209" spans="1:12" x14ac:dyDescent="0.25">
      <c r="A209">
        <v>1</v>
      </c>
      <c r="B209">
        <f>ROUND((((1-($A209/5))^2)*B$202)+(2*(1-($A209/5))*($A209/5)*B$206)+((($A209/5)^2)*B$204),0)</f>
        <v>5</v>
      </c>
      <c r="K209">
        <v>1</v>
      </c>
      <c r="L209">
        <f>ROUND((((1-($K209/5))^2)*L$202)+(2*(1-($K209/5))*($K209/5)*L$206)+((($K209/5)^2)*L$204),0)</f>
        <v>18</v>
      </c>
    </row>
    <row r="210" spans="1:12" x14ac:dyDescent="0.25">
      <c r="A210">
        <v>2</v>
      </c>
      <c r="B210">
        <f>ROUND((((1-($A210/5))^2)*B$202)+(2*(1-($A210/5))*($A210/5)*B$206)+((($A210/5)^2)*B$204),0)</f>
        <v>9</v>
      </c>
      <c r="K210">
        <v>2</v>
      </c>
      <c r="L210">
        <f>ROUND((((1-($K210/5))^2)*L$202)+(2*(1-($K210/5))*($K210/5)*L$206)+((($K210/5)^2)*L$204),0)</f>
        <v>26</v>
      </c>
    </row>
    <row r="211" spans="1:12" x14ac:dyDescent="0.25">
      <c r="A211">
        <v>3</v>
      </c>
      <c r="B211">
        <f>ROUND((((1-($A211/5))^2)*B$202)+(2*(1-($A211/5))*($A211/5)*B$206)+((($A211/5)^2)*B$204),0)</f>
        <v>12</v>
      </c>
      <c r="K211">
        <v>3</v>
      </c>
      <c r="L211">
        <f>ROUND((((1-($K211/5))^2)*L$202)+(2*(1-($K211/5))*($K211/5)*L$206)+((($K211/5)^2)*L$204),0)</f>
        <v>34</v>
      </c>
    </row>
    <row r="212" spans="1:12" x14ac:dyDescent="0.25">
      <c r="A212">
        <v>4</v>
      </c>
      <c r="B212">
        <f>ROUND((((1-($A212/5))^2)*B$202)+(2*(1-($A212/5))*($A212/5)*B$206)+((($A212/5)^2)*B$204),0)</f>
        <v>16</v>
      </c>
      <c r="K212">
        <v>4</v>
      </c>
      <c r="L212">
        <f>ROUND((((1-($K212/5))^2)*L$202)+(2*(1-($K212/5))*($K212/5)*L$206)+((($K212/5)^2)*L$204),0)</f>
        <v>42</v>
      </c>
    </row>
    <row r="213" spans="1:12" x14ac:dyDescent="0.25">
      <c r="A213">
        <v>5</v>
      </c>
      <c r="B213">
        <f>ROUND((((1-($A213/5))^2)*B$202)+(2*(1-($A213/5))*($A213/5)*B$206)+((($A213/5)^2)*B$204),0)</f>
        <v>20</v>
      </c>
      <c r="K213">
        <v>5</v>
      </c>
      <c r="L213">
        <f>ROUND((((1-($K213/5))^2)*L$202)+(2*(1-($K213/5))*($K213/5)*L$206)+((($K213/5)^2)*L$204),0)</f>
        <v>50</v>
      </c>
    </row>
    <row r="215" spans="1:12" x14ac:dyDescent="0.25">
      <c r="A215" t="s">
        <v>181</v>
      </c>
      <c r="B215" t="s">
        <v>175</v>
      </c>
      <c r="K215" t="s">
        <v>181</v>
      </c>
      <c r="L215" t="s">
        <v>194</v>
      </c>
    </row>
    <row r="217" spans="1:12" x14ac:dyDescent="0.25">
      <c r="A217" t="s">
        <v>182</v>
      </c>
      <c r="B217">
        <v>0</v>
      </c>
      <c r="K217" t="s">
        <v>182</v>
      </c>
      <c r="L217">
        <v>4</v>
      </c>
    </row>
    <row r="219" spans="1:12" x14ac:dyDescent="0.25">
      <c r="A219" t="s">
        <v>81</v>
      </c>
      <c r="B219">
        <v>50</v>
      </c>
      <c r="K219" t="s">
        <v>81</v>
      </c>
      <c r="L219">
        <v>10</v>
      </c>
    </row>
    <row r="221" spans="1:12" x14ac:dyDescent="0.25">
      <c r="A221" t="s">
        <v>79</v>
      </c>
      <c r="B221">
        <f>B217+((B219-B217)*$D$183)</f>
        <v>25</v>
      </c>
      <c r="K221" t="s">
        <v>79</v>
      </c>
      <c r="L221">
        <f>L217+((L219-L217)*$D$183)</f>
        <v>7</v>
      </c>
    </row>
    <row r="223" spans="1:12" x14ac:dyDescent="0.25">
      <c r="A223" t="s">
        <v>184</v>
      </c>
      <c r="B223" t="s">
        <v>186</v>
      </c>
      <c r="K223" t="s">
        <v>184</v>
      </c>
      <c r="L223" t="s">
        <v>90</v>
      </c>
    </row>
    <row r="224" spans="1:12" x14ac:dyDescent="0.25">
      <c r="A224">
        <v>1</v>
      </c>
      <c r="B224">
        <f>ROUND((((1-($A224/5))^2)*B$217)+(2*(1-($A224/5))*($A224/5)*B$221)+((($A224/5)^2)*B$219),0)</f>
        <v>10</v>
      </c>
      <c r="K224">
        <v>1</v>
      </c>
      <c r="L224">
        <f>ROUND((((1-($A224/5))^2)*L$217)+(2*(1-($A224/5))*($A224/5)*L$221)+((($A224/5)^2)*L$219),0)</f>
        <v>5</v>
      </c>
    </row>
    <row r="225" spans="1:12" x14ac:dyDescent="0.25">
      <c r="A225">
        <v>2</v>
      </c>
      <c r="B225">
        <f t="shared" ref="B225:B228" si="64">ROUND((((1-($A225/5))^2)*B$217)+(2*(1-($A225/5))*($A225/5)*B$221)+((($A225/5)^2)*B$219),0)</f>
        <v>20</v>
      </c>
      <c r="K225">
        <v>2</v>
      </c>
      <c r="L225">
        <f t="shared" ref="L225:L228" si="65">ROUND((((1-($A225/5))^2)*L$217)+(2*(1-($A225/5))*($A225/5)*L$221)+((($A225/5)^2)*L$219),0)</f>
        <v>6</v>
      </c>
    </row>
    <row r="226" spans="1:12" x14ac:dyDescent="0.25">
      <c r="A226">
        <v>3</v>
      </c>
      <c r="B226">
        <f t="shared" si="64"/>
        <v>30</v>
      </c>
      <c r="K226">
        <v>3</v>
      </c>
      <c r="L226">
        <f t="shared" si="65"/>
        <v>8</v>
      </c>
    </row>
    <row r="227" spans="1:12" x14ac:dyDescent="0.25">
      <c r="A227">
        <v>4</v>
      </c>
      <c r="B227">
        <f t="shared" si="64"/>
        <v>40</v>
      </c>
      <c r="K227">
        <v>4</v>
      </c>
      <c r="L227">
        <f t="shared" si="65"/>
        <v>9</v>
      </c>
    </row>
    <row r="228" spans="1:12" x14ac:dyDescent="0.25">
      <c r="A228">
        <v>5</v>
      </c>
      <c r="B228">
        <f t="shared" si="64"/>
        <v>50</v>
      </c>
      <c r="K228">
        <v>5</v>
      </c>
      <c r="L228">
        <f t="shared" si="65"/>
        <v>10</v>
      </c>
    </row>
  </sheetData>
  <conditionalFormatting sqref="B18:B27">
    <cfRule type="dataBar" priority="3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H53">
    <cfRule type="dataBar" priority="3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3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3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2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65:H74">
    <cfRule type="dataBar" priority="2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{ADE9E0D9-C10D-4242-94DE-0F25AAE2D98F}</x14:id>
        </ext>
      </extLst>
    </cfRule>
  </conditionalFormatting>
  <conditionalFormatting sqref="B58:H60">
    <cfRule type="dataBar" priority="2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86:H95">
    <cfRule type="dataBar" priority="2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{E53A95AE-E645-4AD5-84E7-E331C22BCD0D}</x14:id>
        </ext>
      </extLst>
    </cfRule>
  </conditionalFormatting>
  <conditionalFormatting sqref="B79:H81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7:H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{377066CC-0161-4F6D-8617-665C257EAC9F}</x14:id>
        </ext>
      </extLst>
    </cfRule>
  </conditionalFormatting>
  <conditionalFormatting sqref="B100:H102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8:H137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{DB9C6100-476E-40DA-AF7D-521C2A6AD354}</x14:id>
        </ext>
      </extLst>
    </cfRule>
  </conditionalFormatting>
  <conditionalFormatting sqref="B121:H123">
    <cfRule type="dataBar" priority="1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9:H158">
    <cfRule type="dataBar" priority="1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{8573D0D6-0E17-4B52-85FA-D41EA3D665ED}</x14:id>
        </ext>
      </extLst>
    </cfRule>
  </conditionalFormatting>
  <conditionalFormatting sqref="B142:H144">
    <cfRule type="dataBar" priority="1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70:H179">
    <cfRule type="dataBar" priority="1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{7BA0BA36-79EF-42CD-87D6-C1BD0E3ECF33}</x14:id>
        </ext>
      </extLst>
    </cfRule>
  </conditionalFormatting>
  <conditionalFormatting sqref="B163:H165">
    <cfRule type="dataBar" priority="1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179">
    <cfRule type="dataBar" priority="9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17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L194:L19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{80BE8848-5CC4-4A6E-997F-9001D3D0ABA3}</x14:id>
        </ext>
      </extLst>
    </cfRule>
  </conditionalFormatting>
  <conditionalFormatting sqref="B224:B2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{4D89A517-0D15-4D5A-879D-900C8F8779C5}</x14:id>
        </ext>
      </extLst>
    </cfRule>
  </conditionalFormatting>
  <conditionalFormatting sqref="B209:B2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{0230201C-81B5-486C-AAB3-3997E123E4E0}</x14:id>
        </ext>
      </extLst>
    </cfRule>
  </conditionalFormatting>
  <conditionalFormatting sqref="L209:L2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{CB8D884D-88B8-467A-A639-0C5405DF52FA}</x14:id>
        </ext>
      </extLst>
    </cfRule>
  </conditionalFormatting>
  <conditionalFormatting sqref="L224:L2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{447001BF-85E3-454C-8B1E-F1CAAAA80AC1}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34" name="Scroll Bar 142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35"/>
    <tablePart r:id="rId136"/>
    <tablePart r:id="rId137"/>
    <tablePart r:id="rId138"/>
    <tablePart r:id="rId139"/>
    <tablePart r:id="rId140"/>
    <tablePart r:id="rId14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B44:H53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ADE9E0D9-C10D-4242-94DE-0F25AAE2D98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B65:H74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E53A95AE-E645-4AD5-84E7-E331C22BCD0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B86:H95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377066CC-0161-4F6D-8617-665C257EAC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B107:H116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DB9C6100-476E-40DA-AF7D-521C2A6AD354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B128:H137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8573D0D6-0E17-4B52-85FA-D41EA3D665E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B149:H158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7BA0BA36-79EF-42CD-87D6-C1BD0E3ECF3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B170:H179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F37:F179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E37:E179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0BE8848-5CC4-4A6E-997F-9001D3D0AB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4D89A517-0D15-4D5A-879D-900C8F8779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0230201C-81B5-486C-AAB3-3997E123E4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CB8D884D-88B8-467A-A639-0C5405DF52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447001BF-85E3-454C-8B1E-F1CAAAA80A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topLeftCell="A64" workbookViewId="0">
      <selection activeCell="C60" sqref="C60"/>
    </sheetView>
  </sheetViews>
  <sheetFormatPr defaultColWidth="10.7109375" defaultRowHeight="15" x14ac:dyDescent="0.25"/>
  <sheetData>
    <row r="1" spans="1:8" x14ac:dyDescent="0.25">
      <c r="B1" t="s">
        <v>147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123</v>
      </c>
    </row>
    <row r="3" spans="1:8" x14ac:dyDescent="0.25">
      <c r="A3" t="s">
        <v>124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28</v>
      </c>
      <c r="F4">
        <f>'ITEM STATS'!$B128*'ITEM STATS'!$E128</f>
        <v>23</v>
      </c>
      <c r="G4">
        <f>'ITEM STATS'!$B149*'ITEM STATS'!$E149</f>
        <v>21</v>
      </c>
      <c r="H4">
        <f>'ITEM STATS'!$B170*'ITEM STATS'!$E170</f>
        <v>44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34</v>
      </c>
      <c r="F5">
        <f>'ITEM STATS'!$B129*'ITEM STATS'!$E129</f>
        <v>27</v>
      </c>
      <c r="G5">
        <f>'ITEM STATS'!$B150*'ITEM STATS'!$E150</f>
        <v>26</v>
      </c>
      <c r="H5">
        <f>'ITEM STATS'!$B171*'ITEM STATS'!$E171</f>
        <v>53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60</v>
      </c>
      <c r="F6">
        <f>'ITEM STATS'!$B130*'ITEM STATS'!$E130</f>
        <v>58</v>
      </c>
      <c r="G6">
        <f>'ITEM STATS'!$B151*'ITEM STATS'!$E151</f>
        <v>31</v>
      </c>
      <c r="H6">
        <f>'ITEM STATS'!$B172*'ITEM STATS'!$E172</f>
        <v>122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66</v>
      </c>
      <c r="F7">
        <f>'ITEM STATS'!$B131*'ITEM STATS'!$E131</f>
        <v>64</v>
      </c>
      <c r="G7">
        <f>'ITEM STATS'!$B152*'ITEM STATS'!$E152</f>
        <v>36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82</v>
      </c>
      <c r="D8">
        <f>'ITEM STATS'!$B90*'ITEM STATS'!$E90</f>
        <v>82</v>
      </c>
      <c r="E8">
        <f>'ITEM STATS'!$B111*'ITEM STATS'!$E111</f>
        <v>75</v>
      </c>
      <c r="F8">
        <f>'ITEM STATS'!$B132*'ITEM STATS'!$E132</f>
        <v>68</v>
      </c>
      <c r="G8">
        <f>'ITEM STATS'!$B153*'ITEM STATS'!$E153</f>
        <v>80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81</v>
      </c>
      <c r="F9">
        <f>'ITEM STATS'!$B133*'ITEM STATS'!$E133</f>
        <v>72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84</v>
      </c>
      <c r="F10">
        <f>'ITEM STATS'!$B134*'ITEM STATS'!$E134</f>
        <v>74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116</v>
      </c>
      <c r="F11">
        <f>'ITEM STATS'!$B135*'ITEM STATS'!$E135</f>
        <v>117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120</v>
      </c>
      <c r="F12">
        <f>'ITEM STATS'!$B136*'ITEM STATS'!$E136</f>
        <v>117</v>
      </c>
      <c r="G12">
        <f>'ITEM STATS'!$B157*'ITEM STATS'!$E157</f>
        <v>98</v>
      </c>
      <c r="H12">
        <f>'ITEM STATS'!$B178*'ITEM STATS'!$E178</f>
        <v>264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124</v>
      </c>
      <c r="F13">
        <f>'ITEM STATS'!$B137*'ITEM STATS'!$E137</f>
        <v>120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128</v>
      </c>
    </row>
    <row r="16" spans="1:8" x14ac:dyDescent="0.25">
      <c r="A16" t="s">
        <v>124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32</v>
      </c>
      <c r="F17">
        <f>'ITEM STATS'!$F128*'ITEM STATS'!$E128</f>
        <v>21</v>
      </c>
      <c r="G17">
        <f>'ITEM STATS'!$F149*'ITEM STATS'!$E149</f>
        <v>11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27</v>
      </c>
      <c r="C18">
        <f>'ITEM STATS'!$F66*'ITEM STATS'!$E66</f>
        <v>20</v>
      </c>
      <c r="D18">
        <f>'ITEM STATS'!$F87*'ITEM STATS'!$E87</f>
        <v>57</v>
      </c>
      <c r="E18">
        <f>'ITEM STATS'!$F108*'ITEM STATS'!$E108</f>
        <v>32</v>
      </c>
      <c r="F18">
        <f>'ITEM STATS'!$F129*'ITEM STATS'!$E129</f>
        <v>21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51</v>
      </c>
      <c r="F19">
        <f>'ITEM STATS'!$F130*'ITEM STATS'!$E130</f>
        <v>44</v>
      </c>
      <c r="G19">
        <f>'ITEM STATS'!$F151*'ITEM STATS'!$E151</f>
        <v>12</v>
      </c>
      <c r="H19">
        <f>'ITEM STATS'!$F172*'ITEM STATS'!$E172</f>
        <v>60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51</v>
      </c>
      <c r="F20">
        <f>'ITEM STATS'!$F131*'ITEM STATS'!$E131</f>
        <v>44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52</v>
      </c>
      <c r="D21">
        <f>'ITEM STATS'!$F90*'ITEM STATS'!$E90</f>
        <v>64</v>
      </c>
      <c r="E21">
        <f>'ITEM STATS'!$F111*'ITEM STATS'!$E111</f>
        <v>54</v>
      </c>
      <c r="F21">
        <f>'ITEM STATS'!$F132*'ITEM STATS'!$E132</f>
        <v>46</v>
      </c>
      <c r="G21">
        <f>'ITEM STATS'!$F153*'ITEM STATS'!$E153</f>
        <v>26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54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54</v>
      </c>
      <c r="F23">
        <f>'ITEM STATS'!$F134*'ITEM STATS'!$E134</f>
        <v>46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76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76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76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114</v>
      </c>
    </row>
    <row r="29" spans="1:8" x14ac:dyDescent="0.25">
      <c r="A29" t="s">
        <v>124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 t="s">
        <v>122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0.88</v>
      </c>
      <c r="F30">
        <f>ROUND('ITEM STATS'!B128/'ITEM STATS'!F128, 2)</f>
        <v>1.1000000000000001</v>
      </c>
      <c r="G30">
        <f>ROUND('ITEM STATS'!B149/'ITEM STATS'!F149, 2)</f>
        <v>1.91</v>
      </c>
      <c r="H30">
        <f>ROUND('ITEM STATS'!B170/'ITEM STATS'!F170, 2)</f>
        <v>1.47</v>
      </c>
    </row>
    <row r="31" spans="1:8" x14ac:dyDescent="0.25">
      <c r="A31">
        <v>2</v>
      </c>
      <c r="B31">
        <f>ROUND('ITEM STATS'!B45/'ITEM STATS'!F45, 2)</f>
        <v>1.1100000000000001</v>
      </c>
      <c r="C31">
        <f>ROUND('ITEM STATS'!B66/'ITEM STATS'!F66, 2)</f>
        <v>1.5</v>
      </c>
      <c r="D31">
        <f>ROUND('ITEM STATS'!B87/'ITEM STATS'!F87, 2)</f>
        <v>1.05</v>
      </c>
      <c r="E31">
        <f>ROUND('ITEM STATS'!B108/'ITEM STATS'!F108, 2)</f>
        <v>1.06</v>
      </c>
      <c r="F31">
        <f>ROUND('ITEM STATS'!B129/'ITEM STATS'!F129, 2)</f>
        <v>1.29</v>
      </c>
      <c r="G31">
        <f>ROUND('ITEM STATS'!B150/'ITEM STATS'!F150, 2)</f>
        <v>2.36</v>
      </c>
      <c r="H31">
        <f>ROUND('ITEM STATS'!B171/'ITEM STATS'!F171, 2)</f>
        <v>1.77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1.18</v>
      </c>
      <c r="F32">
        <f>ROUND('ITEM STATS'!B130/'ITEM STATS'!F130, 2)</f>
        <v>1.32</v>
      </c>
      <c r="G32">
        <f>ROUND('ITEM STATS'!B151/'ITEM STATS'!F151, 2)</f>
        <v>2.58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1.29</v>
      </c>
      <c r="F33">
        <f>ROUND('ITEM STATS'!B131/'ITEM STATS'!F131, 2)</f>
        <v>1.45</v>
      </c>
      <c r="G33">
        <f>ROUND('ITEM STATS'!B152/'ITEM STATS'!F152, 2)</f>
        <v>3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1.39</v>
      </c>
      <c r="F34">
        <f>ROUND('ITEM STATS'!B132/'ITEM STATS'!F132, 2)</f>
        <v>1.48</v>
      </c>
      <c r="G34">
        <f>ROUND('ITEM STATS'!B153/'ITEM STATS'!F153, 2)</f>
        <v>3.08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1.5</v>
      </c>
      <c r="F35">
        <f>ROUND('ITEM STATS'!B133/'ITEM STATS'!F133, 2)</f>
        <v>1.57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1.56</v>
      </c>
      <c r="F36">
        <f>ROUND('ITEM STATS'!B134/'ITEM STATS'!F134, 2)</f>
        <v>1.61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1.53</v>
      </c>
      <c r="F37">
        <f>ROUND('ITEM STATS'!B135/'ITEM STATS'!F135, 2)</f>
        <v>1.63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1.58</v>
      </c>
      <c r="F38">
        <f>ROUND('ITEM STATS'!B136/'ITEM STATS'!F136, 2)</f>
        <v>1.63</v>
      </c>
      <c r="G38">
        <f>ROUND('ITEM STATS'!B157/'ITEM STATS'!F157, 2)</f>
        <v>3.5</v>
      </c>
      <c r="H38">
        <f>ROUND('ITEM STATS'!B178/'ITEM STATS'!F178, 2)</f>
        <v>2.93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1.63</v>
      </c>
      <c r="F39">
        <f>ROUND('ITEM STATS'!B137/'ITEM STATS'!F137, 2)</f>
        <v>1.67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129</v>
      </c>
    </row>
    <row r="42" spans="1:8" x14ac:dyDescent="0.25">
      <c r="A42" t="s">
        <v>124</v>
      </c>
      <c r="B42" t="s">
        <v>116</v>
      </c>
      <c r="C42" t="s">
        <v>117</v>
      </c>
      <c r="D42" t="s">
        <v>118</v>
      </c>
      <c r="E42" t="s">
        <v>119</v>
      </c>
      <c r="F42" t="s">
        <v>120</v>
      </c>
      <c r="G42" t="s">
        <v>121</v>
      </c>
      <c r="H42" t="s">
        <v>122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1.76</v>
      </c>
      <c r="F43">
        <f>F30*'ITEM STATS'!$E128</f>
        <v>1.1000000000000001</v>
      </c>
      <c r="G43">
        <f>G30*'ITEM STATS'!$E149</f>
        <v>1.91</v>
      </c>
      <c r="H43">
        <f>H30*'ITEM STATS'!$E170</f>
        <v>1.47</v>
      </c>
    </row>
    <row r="44" spans="1:8" x14ac:dyDescent="0.25">
      <c r="A44">
        <v>2</v>
      </c>
      <c r="B44">
        <f>B31*'ITEM STATS'!$E45</f>
        <v>1.1100000000000001</v>
      </c>
      <c r="C44">
        <f>C31*'ITEM STATS'!$E66</f>
        <v>1.5</v>
      </c>
      <c r="D44">
        <f>D31*'ITEM STATS'!$E87</f>
        <v>1.05</v>
      </c>
      <c r="E44">
        <f>E31*'ITEM STATS'!$E108</f>
        <v>2.12</v>
      </c>
      <c r="F44">
        <f>F31*'ITEM STATS'!$E129</f>
        <v>1.29</v>
      </c>
      <c r="G44">
        <f>G31*'ITEM STATS'!$E150</f>
        <v>2.36</v>
      </c>
      <c r="H44">
        <f>H31*'ITEM STATS'!$E171</f>
        <v>1.77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3.54</v>
      </c>
      <c r="F45">
        <f>F32*'ITEM STATS'!$E130</f>
        <v>2.64</v>
      </c>
      <c r="G45">
        <f>G32*'ITEM STATS'!$E151</f>
        <v>2.58</v>
      </c>
      <c r="H45">
        <f>H32*'ITEM STATS'!$E172</f>
        <v>4.0599999999999996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3.87</v>
      </c>
      <c r="F46">
        <f>F33*'ITEM STATS'!$E131</f>
        <v>2.9</v>
      </c>
      <c r="G46">
        <f>G33*'ITEM STATS'!$E152</f>
        <v>3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3.16</v>
      </c>
      <c r="D47">
        <f>D34*'ITEM STATS'!$E90</f>
        <v>1.28</v>
      </c>
      <c r="E47">
        <f>E34*'ITEM STATS'!$E111</f>
        <v>4.17</v>
      </c>
      <c r="F47">
        <f>F34*'ITEM STATS'!$E132</f>
        <v>2.96</v>
      </c>
      <c r="G47">
        <f>G34*'ITEM STATS'!$E153</f>
        <v>6.16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4.5</v>
      </c>
      <c r="F48">
        <f>F35*'ITEM STATS'!$E133</f>
        <v>3.14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4.68</v>
      </c>
      <c r="F49">
        <f>F36*'ITEM STATS'!$E134</f>
        <v>3.22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6.12</v>
      </c>
      <c r="F50">
        <f>F37*'ITEM STATS'!$E135</f>
        <v>4.8899999999999997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6.32</v>
      </c>
      <c r="F51">
        <f>F38*'ITEM STATS'!$E136</f>
        <v>4.8899999999999997</v>
      </c>
      <c r="G51">
        <f>G38*'ITEM STATS'!$E157</f>
        <v>7</v>
      </c>
      <c r="H51">
        <f>H38*'ITEM STATS'!$E178</f>
        <v>8.7900000000000009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6.52</v>
      </c>
      <c r="F52">
        <f>F39*'ITEM STATS'!$E137</f>
        <v>5.01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115</v>
      </c>
    </row>
    <row r="55" spans="1:9" x14ac:dyDescent="0.25">
      <c r="A55" t="s">
        <v>124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121</v>
      </c>
      <c r="H55" t="s">
        <v>122</v>
      </c>
      <c r="I55" t="s">
        <v>132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98</v>
      </c>
      <c r="F56">
        <f>ROUND(ROUNDUP(100/'ITEM STATS'!$F128, 0)*'ITEM STATS'!$B128, 2)</f>
        <v>115</v>
      </c>
      <c r="G56">
        <f>ROUND(ROUNDUP(100/'ITEM STATS'!$F149, 0)*'ITEM STATS'!$B149, 2)</f>
        <v>210</v>
      </c>
      <c r="H56">
        <f>ROUND(ROUNDUP(100/'ITEM STATS'!$F170, 0)*'ITEM STATS'!$B170, 2)</f>
        <v>176</v>
      </c>
      <c r="I56">
        <f>ROUND(AVERAGE(B56:H56), 0)</f>
        <v>139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119</v>
      </c>
      <c r="F57">
        <f>ROUND(ROUNDUP(100/'ITEM STATS'!$F129, 0)*'ITEM STATS'!$B129, 2)</f>
        <v>135</v>
      </c>
      <c r="G57">
        <f>ROUND(ROUNDUP(100/'ITEM STATS'!$F150, 0)*'ITEM STATS'!$B150, 2)</f>
        <v>260</v>
      </c>
      <c r="H57">
        <f>ROUND(ROUNDUP(100/'ITEM STATS'!$F171, 0)*'ITEM STATS'!$B171, 2)</f>
        <v>212</v>
      </c>
      <c r="I57">
        <f t="shared" ref="I57:I65" si="0">ROUND(AVERAGE(B57:H57), 0)</f>
        <v>159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120</v>
      </c>
      <c r="F58">
        <f>ROUND(ROUNDUP(100/'ITEM STATS'!$F130, 0)*'ITEM STATS'!$B130, 2)</f>
        <v>145</v>
      </c>
      <c r="G58">
        <f>ROUND(ROUNDUP(100/'ITEM STATS'!$F151, 0)*'ITEM STATS'!$B151, 2)</f>
        <v>279</v>
      </c>
      <c r="H58">
        <f>ROUND(ROUNDUP(100/'ITEM STATS'!$F172, 0)*'ITEM STATS'!$B172, 2)</f>
        <v>244</v>
      </c>
      <c r="I58">
        <f t="shared" si="0"/>
        <v>176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132</v>
      </c>
      <c r="F59">
        <f>ROUND(ROUNDUP(100/'ITEM STATS'!$F131, 0)*'ITEM STATS'!$B131, 2)</f>
        <v>160</v>
      </c>
      <c r="G59">
        <f>ROUND(ROUNDUP(100/'ITEM STATS'!$F152, 0)*'ITEM STATS'!$B152, 2)</f>
        <v>324</v>
      </c>
      <c r="H59">
        <f>ROUND(ROUNDUP(100/'ITEM STATS'!$F173, 0)*'ITEM STATS'!$B173, 2)</f>
        <v>272</v>
      </c>
      <c r="I59">
        <f t="shared" si="0"/>
        <v>197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150</v>
      </c>
      <c r="F60">
        <f>ROUND(ROUNDUP(100/'ITEM STATS'!$F132, 0)*'ITEM STATS'!$B132, 2)</f>
        <v>170</v>
      </c>
      <c r="G60">
        <f>ROUND(ROUNDUP(100/'ITEM STATS'!$F153, 0)*'ITEM STATS'!$B153, 2)</f>
        <v>320</v>
      </c>
      <c r="H60">
        <f>ROUND(ROUNDUP(100/'ITEM STATS'!$F174, 0)*'ITEM STATS'!$B174, 2)</f>
        <v>296</v>
      </c>
      <c r="I60">
        <f t="shared" si="0"/>
        <v>198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162</v>
      </c>
      <c r="F61">
        <f>ROUND(ROUNDUP(100/'ITEM STATS'!$F133, 0)*'ITEM STATS'!$B133, 2)</f>
        <v>180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212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168</v>
      </c>
      <c r="F62">
        <f>ROUND(ROUNDUP(100/'ITEM STATS'!$F134, 0)*'ITEM STATS'!$B134, 2)</f>
        <v>185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222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174</v>
      </c>
      <c r="F63">
        <f>ROUND(ROUNDUP(100/'ITEM STATS'!$F135, 0)*'ITEM STATS'!$B135, 2)</f>
        <v>195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231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180</v>
      </c>
      <c r="F64">
        <f>ROUND(ROUNDUP(100/'ITEM STATS'!$F136, 0)*'ITEM STATS'!$B136, 2)</f>
        <v>195</v>
      </c>
      <c r="G64">
        <f>ROUND(ROUNDUP(100/'ITEM STATS'!$F157, 0)*'ITEM STATS'!$B157, 2)</f>
        <v>392</v>
      </c>
      <c r="H64">
        <f>ROUND(ROUNDUP(100/'ITEM STATS'!$F178, 0)*'ITEM STATS'!$B178, 2)</f>
        <v>352</v>
      </c>
      <c r="I64">
        <f t="shared" si="0"/>
        <v>237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186</v>
      </c>
      <c r="F65">
        <f>ROUND(ROUNDUP(100/'ITEM STATS'!$F137, 0)*'ITEM STATS'!$B137, 2)</f>
        <v>200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242</v>
      </c>
    </row>
    <row r="67" spans="1:9" x14ac:dyDescent="0.25">
      <c r="A67" t="s">
        <v>130</v>
      </c>
      <c r="D67" t="s">
        <v>89</v>
      </c>
      <c r="E67">
        <v>1</v>
      </c>
    </row>
    <row r="68" spans="1:9" x14ac:dyDescent="0.25">
      <c r="A68" t="s">
        <v>124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132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29</v>
      </c>
      <c r="E69">
        <f>ROUND(E4*(('ITEM STATS'!$C107-((($E$67*3)-3)/('ITEM STATS'!$D107/100)))/100), 0)</f>
        <v>13</v>
      </c>
      <c r="F69">
        <f>ROUND(F4*(('ITEM STATS'!$C128-((($E$67*3)-3)/('ITEM STATS'!$D128/100)))/100), 0)</f>
        <v>14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24</v>
      </c>
      <c r="I69">
        <f>ROUND(AVERAGE(C69:H69), 0)</f>
        <v>19</v>
      </c>
    </row>
    <row r="70" spans="1:9" x14ac:dyDescent="0.25">
      <c r="A70">
        <v>2</v>
      </c>
      <c r="B70">
        <f>ROUND(B5*(('ITEM STATS'!$C45-((($E$67*3)-3)/('ITEM STATS'!$D45/100)))/100), 0)</f>
        <v>23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37</v>
      </c>
      <c r="E70">
        <f>ROUND(E5*(('ITEM STATS'!$C108-((($E$67*3)-3)/('ITEM STATS'!$D108/100)))/100), 0)</f>
        <v>17</v>
      </c>
      <c r="F70">
        <f>ROUND(F5*(('ITEM STATS'!$C129-((($E$67*3)-3)/('ITEM STATS'!$D129/100)))/100), 0)</f>
        <v>18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31</v>
      </c>
      <c r="I70">
        <f t="shared" ref="I70:I78" si="1">ROUND(AVERAGE(C70:H70), 0)</f>
        <v>24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31</v>
      </c>
      <c r="F71">
        <f>ROUND(F6*(('ITEM STATS'!$C130-((($E$67*3)-3)/('ITEM STATS'!$D130/100)))/100), 0)</f>
        <v>39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78</v>
      </c>
      <c r="I71">
        <f t="shared" si="1"/>
        <v>40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50</v>
      </c>
      <c r="E72">
        <f>ROUND(E7*(('ITEM STATS'!$C110-((($E$67*3)-3)/('ITEM STATS'!$D110/100)))/100), 0)</f>
        <v>36</v>
      </c>
      <c r="F72">
        <f>ROUND(F7*(('ITEM STATS'!$C131-((($E$67*3)-3)/('ITEM STATS'!$D131/100)))/100), 0)</f>
        <v>44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46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63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42</v>
      </c>
      <c r="F73">
        <f>ROUND(F8*(('ITEM STATS'!$C132-((($E$67*3)-3)/('ITEM STATS'!$D132/100)))/100), 0)</f>
        <v>48</v>
      </c>
      <c r="G73">
        <f>IF($E$67 &gt; 1, 0, ROUND(G8*(('ITEM STATS'!$C153-((($E$67*3)-3)/('ITEM STATS'!$D153/100)))/100), 0))</f>
        <v>65</v>
      </c>
      <c r="H73">
        <f>ROUND(H8*(('ITEM STATS'!$C174-((($E$67*3)-3)/('ITEM STATS'!$D174/100)))/100), 0)</f>
        <v>107</v>
      </c>
      <c r="I73">
        <f t="shared" si="1"/>
        <v>64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62</v>
      </c>
      <c r="E74">
        <f>ROUND(E9*(('ITEM STATS'!$C112-((($E$67*3)-3)/('ITEM STATS'!$D112/100)))/100), 0)</f>
        <v>47</v>
      </c>
      <c r="F74">
        <f>ROUND(F9*(('ITEM STATS'!$C133-((($E$67*3)-3)/('ITEM STATS'!$D133/100)))/100), 0)</f>
        <v>53</v>
      </c>
      <c r="G74">
        <f>IF($E$67 &gt; 1, 0, ROUND(G9*(('ITEM STATS'!$C154-((($E$67*3)-3)/('ITEM STATS'!$D154/100)))/100), 0))</f>
        <v>71</v>
      </c>
      <c r="H74">
        <f>ROUND(H9*(('ITEM STATS'!$C175-((($E$67*3)-3)/('ITEM STATS'!$D175/100)))/100), 0)</f>
        <v>120</v>
      </c>
      <c r="I74">
        <f t="shared" si="1"/>
        <v>71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75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50</v>
      </c>
      <c r="F75">
        <f>ROUND(F10*(('ITEM STATS'!$C134-((($E$67*3)-3)/('ITEM STATS'!$D134/100)))/100), 0)</f>
        <v>56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77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72</v>
      </c>
      <c r="F76">
        <f>ROUND(F11*(('ITEM STATS'!$C135-((($E$67*3)-3)/('ITEM STATS'!$D135/100)))/100), 0)</f>
        <v>90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102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76</v>
      </c>
      <c r="F77">
        <f>ROUND(F12*(('ITEM STATS'!$C136-((($E$67*3)-3)/('ITEM STATS'!$D136/100)))/100), 0)</f>
        <v>91</v>
      </c>
      <c r="G77">
        <f>IF($E$67 &gt; 1, 0, ROUND(G12*(('ITEM STATS'!$C157-((($E$67*3)-3)/('ITEM STATS'!$D157/100)))/100), 0))</f>
        <v>86</v>
      </c>
      <c r="H77">
        <f>ROUND(H12*(('ITEM STATS'!$C178-((($E$67*3)-3)/('ITEM STATS'!$D178/100)))/100), 0)</f>
        <v>230</v>
      </c>
      <c r="I77">
        <f t="shared" si="1"/>
        <v>108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81</v>
      </c>
      <c r="F78">
        <f>ROUND(F13*(('ITEM STATS'!$C137-((($E$67*3)-3)/('ITEM STATS'!$D137/100)))/100), 0)</f>
        <v>96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113</v>
      </c>
    </row>
    <row r="80" spans="1:9" x14ac:dyDescent="0.25">
      <c r="A80" t="s">
        <v>131</v>
      </c>
      <c r="D80" t="s">
        <v>89</v>
      </c>
      <c r="E80">
        <f>$E$67</f>
        <v>1</v>
      </c>
    </row>
    <row r="81" spans="1:9" x14ac:dyDescent="0.25">
      <c r="A81" t="s">
        <v>124</v>
      </c>
      <c r="B81" t="s">
        <v>116</v>
      </c>
      <c r="C81" t="s">
        <v>117</v>
      </c>
      <c r="D81" t="s">
        <v>118</v>
      </c>
      <c r="E81" t="s">
        <v>119</v>
      </c>
      <c r="F81" t="s">
        <v>120</v>
      </c>
      <c r="G81" t="s">
        <v>121</v>
      </c>
      <c r="H81" t="s">
        <v>122</v>
      </c>
      <c r="I81" t="s">
        <v>132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0.55000000000000004</v>
      </c>
      <c r="E82">
        <f t="shared" si="2"/>
        <v>0.41</v>
      </c>
      <c r="F82">
        <f t="shared" si="2"/>
        <v>0.67</v>
      </c>
      <c r="G82">
        <f t="shared" si="2"/>
        <v>1.36</v>
      </c>
      <c r="H82">
        <f t="shared" si="2"/>
        <v>0.8</v>
      </c>
      <c r="I82">
        <f>ROUND(AVERAGE(C82:H82), 2)</f>
        <v>0.78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0.65</v>
      </c>
      <c r="E83">
        <f t="shared" si="2"/>
        <v>0.53</v>
      </c>
      <c r="F83">
        <f t="shared" si="2"/>
        <v>0.86</v>
      </c>
      <c r="G83">
        <f t="shared" si="2"/>
        <v>1.82</v>
      </c>
      <c r="H83">
        <f t="shared" si="2"/>
        <v>1.03</v>
      </c>
      <c r="I83">
        <f t="shared" ref="I83:I91" si="3">ROUND(AVERAGE(C83:H83), 2)</f>
        <v>0.98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0.61</v>
      </c>
      <c r="F84">
        <f t="shared" si="4"/>
        <v>0.89</v>
      </c>
      <c r="G84">
        <f t="shared" si="4"/>
        <v>2</v>
      </c>
      <c r="H84">
        <f t="shared" si="4"/>
        <v>1.3</v>
      </c>
      <c r="I84">
        <f t="shared" si="3"/>
        <v>1.1100000000000001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0.81</v>
      </c>
      <c r="E85">
        <f t="shared" si="5"/>
        <v>0.71</v>
      </c>
      <c r="F85">
        <f t="shared" si="5"/>
        <v>1</v>
      </c>
      <c r="G85">
        <f t="shared" si="5"/>
        <v>2.33</v>
      </c>
      <c r="H85">
        <f t="shared" si="5"/>
        <v>1.53</v>
      </c>
      <c r="I85">
        <f t="shared" si="3"/>
        <v>1.26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1.21</v>
      </c>
      <c r="D86">
        <f t="shared" si="6"/>
        <v>0.89</v>
      </c>
      <c r="E86">
        <f t="shared" si="6"/>
        <v>0.78</v>
      </c>
      <c r="F86">
        <f t="shared" si="6"/>
        <v>1.04</v>
      </c>
      <c r="G86">
        <f t="shared" si="6"/>
        <v>2.5</v>
      </c>
      <c r="H86">
        <f t="shared" si="6"/>
        <v>1.78</v>
      </c>
      <c r="I86">
        <f t="shared" si="3"/>
        <v>1.37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0.94</v>
      </c>
      <c r="E87">
        <f t="shared" si="7"/>
        <v>0.87</v>
      </c>
      <c r="F87">
        <f t="shared" si="7"/>
        <v>1.1499999999999999</v>
      </c>
      <c r="G87">
        <f t="shared" si="7"/>
        <v>2.73</v>
      </c>
      <c r="H87">
        <f t="shared" si="7"/>
        <v>2</v>
      </c>
      <c r="I87">
        <f t="shared" si="3"/>
        <v>1.5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1.34</v>
      </c>
      <c r="D88">
        <f t="shared" si="8"/>
        <v>1.01</v>
      </c>
      <c r="E88">
        <f t="shared" si="8"/>
        <v>0.93</v>
      </c>
      <c r="F88">
        <f t="shared" si="8"/>
        <v>1.22</v>
      </c>
      <c r="G88">
        <f t="shared" si="8"/>
        <v>2.96</v>
      </c>
      <c r="H88">
        <f t="shared" si="8"/>
        <v>2.2200000000000002</v>
      </c>
      <c r="I88">
        <f t="shared" si="3"/>
        <v>1.61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0.95</v>
      </c>
      <c r="F89">
        <f t="shared" si="9"/>
        <v>1.25</v>
      </c>
      <c r="G89">
        <f t="shared" si="9"/>
        <v>2.93</v>
      </c>
      <c r="H89">
        <f t="shared" si="9"/>
        <v>2.38</v>
      </c>
      <c r="I89">
        <f t="shared" si="3"/>
        <v>1.66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</v>
      </c>
      <c r="F90">
        <f t="shared" si="10"/>
        <v>1.26</v>
      </c>
      <c r="G90">
        <f t="shared" si="10"/>
        <v>3.07</v>
      </c>
      <c r="H90">
        <f t="shared" si="10"/>
        <v>2.56</v>
      </c>
      <c r="I90">
        <f t="shared" si="3"/>
        <v>1.74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1.07</v>
      </c>
      <c r="F91">
        <f t="shared" si="11"/>
        <v>1.33</v>
      </c>
      <c r="G91">
        <f t="shared" si="11"/>
        <v>3.21</v>
      </c>
      <c r="H91">
        <f t="shared" si="11"/>
        <v>2.7</v>
      </c>
      <c r="I91">
        <f t="shared" si="3"/>
        <v>1.83</v>
      </c>
    </row>
    <row r="93" spans="1:9" x14ac:dyDescent="0.25">
      <c r="A93" t="s">
        <v>141</v>
      </c>
      <c r="D93" t="s">
        <v>89</v>
      </c>
      <c r="E93">
        <f>$E$67</f>
        <v>1</v>
      </c>
    </row>
    <row r="94" spans="1:9" x14ac:dyDescent="0.25">
      <c r="A94" t="s">
        <v>124</v>
      </c>
      <c r="B94" t="s">
        <v>116</v>
      </c>
      <c r="C94" t="s">
        <v>117</v>
      </c>
      <c r="D94" t="s">
        <v>118</v>
      </c>
      <c r="E94" t="s">
        <v>119</v>
      </c>
      <c r="F94" t="s">
        <v>120</v>
      </c>
      <c r="G94" t="s">
        <v>121</v>
      </c>
      <c r="H94" t="s">
        <v>122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29</v>
      </c>
      <c r="E95">
        <f>ROUND(E69/'ITEM STATS'!$E107, 1)</f>
        <v>6.5</v>
      </c>
      <c r="F95">
        <f>ROUND(F69/'ITEM STATS'!$E128, 1)</f>
        <v>14</v>
      </c>
      <c r="G95">
        <f>ROUND(G69/'ITEM STATS'!$E149, 1)</f>
        <v>15</v>
      </c>
      <c r="H95">
        <f>ROUND(H69/'ITEM STATS'!$E170, 1)</f>
        <v>24</v>
      </c>
    </row>
    <row r="96" spans="1:9" x14ac:dyDescent="0.25">
      <c r="A96">
        <v>2</v>
      </c>
      <c r="B96">
        <f>ROUND(B70/'ITEM STATS'!$E45, 1)</f>
        <v>23</v>
      </c>
      <c r="C96">
        <f>ROUND(C70/'ITEM STATS'!$E66, 1)</f>
        <v>20</v>
      </c>
      <c r="D96">
        <f>ROUND(D70/'ITEM STATS'!$E87, 1)</f>
        <v>37</v>
      </c>
      <c r="E96">
        <f>ROUND(E70/'ITEM STATS'!$E108, 1)</f>
        <v>8.5</v>
      </c>
      <c r="F96">
        <f>ROUND(F70/'ITEM STATS'!$E129, 1)</f>
        <v>18</v>
      </c>
      <c r="G96">
        <f>ROUND(G70/'ITEM STATS'!$E150, 1)</f>
        <v>20</v>
      </c>
      <c r="H96">
        <f>ROUND(H70/'ITEM STATS'!$E171, 1)</f>
        <v>31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10.3</v>
      </c>
      <c r="F97">
        <f>ROUND(F71/'ITEM STATS'!$E130, 1)</f>
        <v>19.5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50</v>
      </c>
      <c r="E98">
        <f>ROUND(E72/'ITEM STATS'!$E110, 1)</f>
        <v>12</v>
      </c>
      <c r="F98">
        <f>ROUND(F72/'ITEM STATS'!$E131, 1)</f>
        <v>22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31.5</v>
      </c>
      <c r="D99">
        <f>ROUND(D73/'ITEM STATS'!$E90, 1)</f>
        <v>57</v>
      </c>
      <c r="E99">
        <f>ROUND(E73/'ITEM STATS'!$E111, 1)</f>
        <v>14</v>
      </c>
      <c r="F99">
        <f>ROUND(F73/'ITEM STATS'!$E132, 1)</f>
        <v>24</v>
      </c>
      <c r="G99">
        <f>ROUND(G73/'ITEM STATS'!$E153, 1)</f>
        <v>32.5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62</v>
      </c>
      <c r="E100">
        <f>ROUND(E74/'ITEM STATS'!$E112, 1)</f>
        <v>15.7</v>
      </c>
      <c r="F100">
        <f>ROUND(F74/'ITEM STATS'!$E133, 1)</f>
        <v>26.5</v>
      </c>
      <c r="G100">
        <f>ROUND(G74/'ITEM STATS'!$E154, 1)</f>
        <v>35.5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37.5</v>
      </c>
      <c r="D101">
        <f>ROUND(D75/'ITEM STATS'!$E92, 1)</f>
        <v>68</v>
      </c>
      <c r="E101">
        <f>ROUND(E75/'ITEM STATS'!$E113, 1)</f>
        <v>16.7</v>
      </c>
      <c r="F101">
        <f>ROUND(F75/'ITEM STATS'!$E134, 1)</f>
        <v>28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18</v>
      </c>
      <c r="F102">
        <f>ROUND(F76/'ITEM STATS'!$E135, 1)</f>
        <v>30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19</v>
      </c>
      <c r="F103">
        <f>ROUND(F77/'ITEM STATS'!$E136, 1)</f>
        <v>30.3</v>
      </c>
      <c r="G103">
        <f>ROUND(G77/'ITEM STATS'!$E157, 1)</f>
        <v>43</v>
      </c>
      <c r="H103">
        <f>ROUND(H77/'ITEM STATS'!$E178, 1)</f>
        <v>76.7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20.3</v>
      </c>
      <c r="F104">
        <f>ROUND(F78/'ITEM STATS'!$E137, 1)</f>
        <v>32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167</v>
      </c>
      <c r="D106" t="s">
        <v>89</v>
      </c>
      <c r="E106">
        <f>$E$67</f>
        <v>1</v>
      </c>
    </row>
    <row r="107" spans="1:8" x14ac:dyDescent="0.25">
      <c r="A107" t="s">
        <v>124</v>
      </c>
      <c r="B107" t="s">
        <v>116</v>
      </c>
      <c r="C107" t="s">
        <v>117</v>
      </c>
      <c r="D107" t="s">
        <v>118</v>
      </c>
      <c r="E107" t="s">
        <v>119</v>
      </c>
      <c r="F107" t="s">
        <v>120</v>
      </c>
      <c r="G107" t="s">
        <v>121</v>
      </c>
      <c r="H107" t="s">
        <v>122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58</v>
      </c>
      <c r="E108">
        <f>ROUNDUP(100/'ITEM STATS'!$F107, 0)*E95</f>
        <v>45.5</v>
      </c>
      <c r="F108">
        <f>ROUNDUP(100/'ITEM STATS'!$F128, 0)*F95</f>
        <v>70</v>
      </c>
      <c r="G108">
        <f>ROUNDUP(100/'ITEM STATS'!$F149, 0)*G95</f>
        <v>150</v>
      </c>
      <c r="H108">
        <f>ROUNDUP(100/'ITEM STATS'!$F170, 0)*H95</f>
        <v>96</v>
      </c>
    </row>
    <row r="109" spans="1:8" x14ac:dyDescent="0.25">
      <c r="A109">
        <v>2</v>
      </c>
      <c r="B109">
        <f>ROUNDUP(100/'ITEM STATS'!$F45, 0)*B96</f>
        <v>92</v>
      </c>
      <c r="C109">
        <f>ROUNDUP(100/'ITEM STATS'!$F66, 0)*C96</f>
        <v>100</v>
      </c>
      <c r="D109">
        <f>ROUNDUP(100/'ITEM STATS'!$F87, 0)*D96</f>
        <v>74</v>
      </c>
      <c r="E109">
        <f>ROUNDUP(100/'ITEM STATS'!$F108, 0)*E96</f>
        <v>59.5</v>
      </c>
      <c r="F109">
        <f>ROUNDUP(100/'ITEM STATS'!$F129, 0)*F96</f>
        <v>90</v>
      </c>
      <c r="G109">
        <f>ROUNDUP(100/'ITEM STATS'!$F150, 0)*G96</f>
        <v>200</v>
      </c>
      <c r="H109">
        <f>ROUNDUP(100/'ITEM STATS'!$F171, 0)*H96</f>
        <v>124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61.800000000000004</v>
      </c>
      <c r="F110">
        <f>ROUNDUP(100/'ITEM STATS'!$F130, 0)*F97</f>
        <v>97.5</v>
      </c>
      <c r="G110">
        <f>ROUNDUP(100/'ITEM STATS'!$F151, 0)*G97</f>
        <v>216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100</v>
      </c>
      <c r="E111">
        <f>ROUNDUP(100/'ITEM STATS'!$F110, 0)*E98</f>
        <v>72</v>
      </c>
      <c r="F111">
        <f>ROUNDUP(100/'ITEM STATS'!$F131, 0)*F98</f>
        <v>110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126</v>
      </c>
      <c r="D112">
        <f>ROUNDUP(100/'ITEM STATS'!$F90, 0)*D99</f>
        <v>114</v>
      </c>
      <c r="E112">
        <f>ROUNDUP(100/'ITEM STATS'!$F111, 0)*E99</f>
        <v>84</v>
      </c>
      <c r="F112">
        <f>ROUNDUP(100/'ITEM STATS'!$F132, 0)*F99</f>
        <v>120</v>
      </c>
      <c r="G112">
        <f>ROUNDUP(100/'ITEM STATS'!$F153, 0)*G99</f>
        <v>260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124</v>
      </c>
      <c r="E113">
        <f>ROUNDUP(100/'ITEM STATS'!$F112, 0)*E100</f>
        <v>94.199999999999989</v>
      </c>
      <c r="F113">
        <f>ROUNDUP(100/'ITEM STATS'!$F133, 0)*F100</f>
        <v>132.5</v>
      </c>
      <c r="G113">
        <f>ROUNDUP(100/'ITEM STATS'!$F154, 0)*G100</f>
        <v>284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150</v>
      </c>
      <c r="D114">
        <f>ROUNDUP(100/'ITEM STATS'!$F92, 0)*D101</f>
        <v>136</v>
      </c>
      <c r="E114">
        <f>ROUNDUP(100/'ITEM STATS'!$F113, 0)*E101</f>
        <v>100.19999999999999</v>
      </c>
      <c r="F114">
        <f>ROUNDUP(100/'ITEM STATS'!$F134, 0)*F101</f>
        <v>140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108</v>
      </c>
      <c r="F115">
        <f>ROUNDUP(100/'ITEM STATS'!$F135, 0)*F102</f>
        <v>150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114</v>
      </c>
      <c r="F116">
        <f>ROUNDUP(100/'ITEM STATS'!$F136, 0)*F103</f>
        <v>151.5</v>
      </c>
      <c r="G116">
        <f>ROUNDUP(100/'ITEM STATS'!$F157, 0)*G103</f>
        <v>344</v>
      </c>
      <c r="H116">
        <f>ROUNDUP(100/'ITEM STATS'!$F178, 0)*H103</f>
        <v>306.8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121.80000000000001</v>
      </c>
      <c r="F117">
        <f>ROUNDUP(100/'ITEM STATS'!$F137, 0)*F104</f>
        <v>160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43" priority="42">
      <formula>B31&lt;B30</formula>
    </cfRule>
  </conditionalFormatting>
  <conditionalFormatting sqref="C31:C39">
    <cfRule type="expression" dxfId="42" priority="41">
      <formula>C31&lt;C30</formula>
    </cfRule>
  </conditionalFormatting>
  <conditionalFormatting sqref="D31:D39">
    <cfRule type="expression" dxfId="41" priority="40">
      <formula>D31&lt;D30</formula>
    </cfRule>
  </conditionalFormatting>
  <conditionalFormatting sqref="E31:E39">
    <cfRule type="expression" dxfId="40" priority="39">
      <formula>E31&lt;E30</formula>
    </cfRule>
  </conditionalFormatting>
  <conditionalFormatting sqref="F31:F39">
    <cfRule type="expression" dxfId="39" priority="38">
      <formula>F31&lt;F30</formula>
    </cfRule>
  </conditionalFormatting>
  <conditionalFormatting sqref="G31:G39">
    <cfRule type="expression" dxfId="38" priority="37">
      <formula>G31&lt;G30</formula>
    </cfRule>
  </conditionalFormatting>
  <conditionalFormatting sqref="H31:H39">
    <cfRule type="expression" dxfId="37" priority="36">
      <formula>H31&lt;H30</formula>
    </cfRule>
  </conditionalFormatting>
  <conditionalFormatting sqref="B44:B52">
    <cfRule type="expression" dxfId="36" priority="35">
      <formula>B44&lt;B43</formula>
    </cfRule>
  </conditionalFormatting>
  <conditionalFormatting sqref="C44:C52">
    <cfRule type="expression" dxfId="35" priority="34">
      <formula>C44&lt;C43</formula>
    </cfRule>
  </conditionalFormatting>
  <conditionalFormatting sqref="D44:D52">
    <cfRule type="expression" dxfId="34" priority="33">
      <formula>D44&lt;D43</formula>
    </cfRule>
  </conditionalFormatting>
  <conditionalFormatting sqref="E44:E52">
    <cfRule type="expression" dxfId="33" priority="32">
      <formula>E44&lt;E43</formula>
    </cfRule>
  </conditionalFormatting>
  <conditionalFormatting sqref="F44:F52">
    <cfRule type="expression" dxfId="32" priority="31">
      <formula>F44&lt;F43</formula>
    </cfRule>
  </conditionalFormatting>
  <conditionalFormatting sqref="G44:G52">
    <cfRule type="expression" dxfId="31" priority="30">
      <formula>G44&lt;G43</formula>
    </cfRule>
  </conditionalFormatting>
  <conditionalFormatting sqref="H44:H52">
    <cfRule type="expression" dxfId="30" priority="29">
      <formula>H44&lt;H43</formula>
    </cfRule>
  </conditionalFormatting>
  <conditionalFormatting sqref="B57:B65">
    <cfRule type="expression" dxfId="29" priority="28">
      <formula>B57&lt;B56</formula>
    </cfRule>
  </conditionalFormatting>
  <conditionalFormatting sqref="C57:C65">
    <cfRule type="expression" dxfId="28" priority="27">
      <formula>C57&lt;C56</formula>
    </cfRule>
  </conditionalFormatting>
  <conditionalFormatting sqref="D57:D65">
    <cfRule type="expression" dxfId="27" priority="26">
      <formula>D57&lt;D56</formula>
    </cfRule>
  </conditionalFormatting>
  <conditionalFormatting sqref="E57:E65">
    <cfRule type="expression" dxfId="26" priority="25">
      <formula>E57&lt;E56</formula>
    </cfRule>
  </conditionalFormatting>
  <conditionalFormatting sqref="F57:F65">
    <cfRule type="expression" dxfId="25" priority="24">
      <formula>F57&lt;F56</formula>
    </cfRule>
  </conditionalFormatting>
  <conditionalFormatting sqref="G57:G65">
    <cfRule type="expression" dxfId="24" priority="23">
      <formula>G57&lt;G56</formula>
    </cfRule>
  </conditionalFormatting>
  <conditionalFormatting sqref="H57:H65">
    <cfRule type="expression" dxfId="23" priority="22">
      <formula>H57&lt;H56</formula>
    </cfRule>
  </conditionalFormatting>
  <conditionalFormatting sqref="B70:B78">
    <cfRule type="expression" dxfId="22" priority="21">
      <formula>B70&lt;B69</formula>
    </cfRule>
  </conditionalFormatting>
  <conditionalFormatting sqref="C70:C78">
    <cfRule type="expression" dxfId="21" priority="20">
      <formula>C70&lt;C69</formula>
    </cfRule>
  </conditionalFormatting>
  <conditionalFormatting sqref="D70:D78">
    <cfRule type="expression" dxfId="20" priority="19">
      <formula>D70&lt;D69</formula>
    </cfRule>
  </conditionalFormatting>
  <conditionalFormatting sqref="E70:E78">
    <cfRule type="expression" dxfId="19" priority="18">
      <formula>E70&lt;E69</formula>
    </cfRule>
  </conditionalFormatting>
  <conditionalFormatting sqref="F70:F78">
    <cfRule type="expression" dxfId="18" priority="17">
      <formula>F70&lt;F69</formula>
    </cfRule>
  </conditionalFormatting>
  <conditionalFormatting sqref="G70:G78">
    <cfRule type="expression" dxfId="17" priority="16">
      <formula>G70&lt;G69</formula>
    </cfRule>
  </conditionalFormatting>
  <conditionalFormatting sqref="H70:H78">
    <cfRule type="expression" dxfId="16" priority="15">
      <formula>H70&lt;H69</formula>
    </cfRule>
  </conditionalFormatting>
  <conditionalFormatting sqref="B83:B91">
    <cfRule type="expression" dxfId="15" priority="14">
      <formula>B83&lt;B82</formula>
    </cfRule>
  </conditionalFormatting>
  <conditionalFormatting sqref="C83:C91">
    <cfRule type="expression" dxfId="14" priority="13">
      <formula>C83&lt;C82</formula>
    </cfRule>
  </conditionalFormatting>
  <conditionalFormatting sqref="D83:D91">
    <cfRule type="expression" dxfId="13" priority="12">
      <formula>D83&lt;D82</formula>
    </cfRule>
  </conditionalFormatting>
  <conditionalFormatting sqref="E83:E91">
    <cfRule type="expression" dxfId="12" priority="11">
      <formula>E83&lt;E82</formula>
    </cfRule>
  </conditionalFormatting>
  <conditionalFormatting sqref="F83:F91">
    <cfRule type="expression" dxfId="11" priority="10">
      <formula>F83&lt;F82</formula>
    </cfRule>
  </conditionalFormatting>
  <conditionalFormatting sqref="G83:G91">
    <cfRule type="expression" dxfId="10" priority="9">
      <formula>G83&lt;G82</formula>
    </cfRule>
  </conditionalFormatting>
  <conditionalFormatting sqref="H83:H91">
    <cfRule type="expression" dxfId="9" priority="8">
      <formula>H83&lt;H82</formula>
    </cfRule>
  </conditionalFormatting>
  <conditionalFormatting sqref="B109:B117">
    <cfRule type="expression" dxfId="8" priority="7">
      <formula>B109&lt;B108</formula>
    </cfRule>
  </conditionalFormatting>
  <conditionalFormatting sqref="C109:C117">
    <cfRule type="expression" dxfId="7" priority="6">
      <formula>C109&lt;C108</formula>
    </cfRule>
  </conditionalFormatting>
  <conditionalFormatting sqref="D109:D117">
    <cfRule type="expression" dxfId="6" priority="5">
      <formula>D109&lt;D108</formula>
    </cfRule>
  </conditionalFormatting>
  <conditionalFormatting sqref="E109:E117">
    <cfRule type="expression" dxfId="5" priority="4">
      <formula>E109&lt;E108</formula>
    </cfRule>
  </conditionalFormatting>
  <conditionalFormatting sqref="F109:F117">
    <cfRule type="expression" dxfId="4" priority="3">
      <formula>F109&lt;F108</formula>
    </cfRule>
  </conditionalFormatting>
  <conditionalFormatting sqref="G109:G117">
    <cfRule type="expression" dxfId="3" priority="2">
      <formula>G109&lt;G108</formula>
    </cfRule>
  </conditionalFormatting>
  <conditionalFormatting sqref="H109:H117">
    <cfRule type="expression" dxfId="2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G30" sqref="G30"/>
    </sheetView>
  </sheetViews>
  <sheetFormatPr defaultRowHeight="15" x14ac:dyDescent="0.25"/>
  <sheetData>
    <row r="2" spans="1:4" x14ac:dyDescent="0.25">
      <c r="A2" t="s">
        <v>88</v>
      </c>
      <c r="B2">
        <v>3</v>
      </c>
    </row>
    <row r="4" spans="1:4" x14ac:dyDescent="0.25">
      <c r="A4" t="s">
        <v>83</v>
      </c>
      <c r="B4">
        <v>100</v>
      </c>
    </row>
    <row r="5" spans="1:4" x14ac:dyDescent="0.25">
      <c r="A5" t="s">
        <v>86</v>
      </c>
      <c r="B5">
        <f>C5/10</f>
        <v>0</v>
      </c>
      <c r="C5">
        <v>0</v>
      </c>
    </row>
    <row r="6" spans="1:4" x14ac:dyDescent="0.25">
      <c r="A6" t="s">
        <v>0</v>
      </c>
      <c r="B6">
        <v>30</v>
      </c>
    </row>
    <row r="7" spans="1:4" x14ac:dyDescent="0.25">
      <c r="A7" t="s">
        <v>84</v>
      </c>
      <c r="B7" t="s">
        <v>85</v>
      </c>
      <c r="D7" t="s">
        <v>87</v>
      </c>
    </row>
    <row r="8" spans="1:4" x14ac:dyDescent="0.25">
      <c r="A8">
        <v>1</v>
      </c>
      <c r="B8">
        <f>$B$4-((A8-$B$2)/($B$6/100))</f>
        <v>106.66666666666667</v>
      </c>
    </row>
    <row r="9" spans="1:4" x14ac:dyDescent="0.25">
      <c r="A9">
        <v>2</v>
      </c>
      <c r="B9">
        <f>$B$4-((A9-$B$2)/($B$6/100))</f>
        <v>103.33333333333333</v>
      </c>
    </row>
    <row r="10" spans="1:4" x14ac:dyDescent="0.25">
      <c r="A10">
        <v>3</v>
      </c>
      <c r="B10">
        <f>$B$4-((A10-$B$2)/($B$6/100))</f>
        <v>100</v>
      </c>
      <c r="C10">
        <f>ROUNDUP(B10,0)</f>
        <v>100</v>
      </c>
      <c r="D10">
        <v>1</v>
      </c>
    </row>
    <row r="11" spans="1:4" x14ac:dyDescent="0.25">
      <c r="A11">
        <v>4</v>
      </c>
      <c r="B11">
        <f t="shared" ref="B11:B27" si="0">$B$4-((A11-$B$2)/($B$6/100))</f>
        <v>96.666666666666671</v>
      </c>
    </row>
    <row r="12" spans="1:4" x14ac:dyDescent="0.25">
      <c r="A12">
        <v>5</v>
      </c>
      <c r="B12">
        <f t="shared" si="0"/>
        <v>93.333333333333329</v>
      </c>
    </row>
    <row r="13" spans="1:4" x14ac:dyDescent="0.25">
      <c r="A13">
        <v>6</v>
      </c>
      <c r="B13">
        <f t="shared" si="0"/>
        <v>90</v>
      </c>
      <c r="C13">
        <f>ROUNDUP(B13,0)</f>
        <v>90</v>
      </c>
      <c r="D13">
        <v>2</v>
      </c>
    </row>
    <row r="14" spans="1:4" x14ac:dyDescent="0.25">
      <c r="A14">
        <v>7</v>
      </c>
      <c r="B14">
        <f t="shared" si="0"/>
        <v>86.666666666666671</v>
      </c>
    </row>
    <row r="15" spans="1:4" x14ac:dyDescent="0.25">
      <c r="A15">
        <v>8</v>
      </c>
      <c r="B15">
        <f t="shared" si="0"/>
        <v>83.333333333333329</v>
      </c>
    </row>
    <row r="16" spans="1:4" x14ac:dyDescent="0.25">
      <c r="A16">
        <v>9</v>
      </c>
      <c r="B16">
        <f t="shared" si="0"/>
        <v>80</v>
      </c>
      <c r="C16">
        <f>ROUNDUP(B16,0)</f>
        <v>80</v>
      </c>
      <c r="D16">
        <v>3</v>
      </c>
    </row>
    <row r="17" spans="1:4" x14ac:dyDescent="0.25">
      <c r="A17">
        <v>10</v>
      </c>
      <c r="B17">
        <f t="shared" si="0"/>
        <v>76.666666666666657</v>
      </c>
    </row>
    <row r="18" spans="1:4" x14ac:dyDescent="0.25">
      <c r="A18">
        <v>11</v>
      </c>
      <c r="B18">
        <f t="shared" si="0"/>
        <v>73.333333333333329</v>
      </c>
    </row>
    <row r="19" spans="1:4" x14ac:dyDescent="0.25">
      <c r="A19">
        <v>12</v>
      </c>
      <c r="B19">
        <f t="shared" si="0"/>
        <v>70</v>
      </c>
      <c r="C19">
        <f>ROUNDUP(B19,0)</f>
        <v>70</v>
      </c>
      <c r="D19">
        <v>4</v>
      </c>
    </row>
    <row r="20" spans="1:4" x14ac:dyDescent="0.25">
      <c r="A20">
        <v>13</v>
      </c>
      <c r="B20">
        <f t="shared" si="0"/>
        <v>66.666666666666657</v>
      </c>
    </row>
    <row r="21" spans="1:4" x14ac:dyDescent="0.25">
      <c r="A21">
        <v>14</v>
      </c>
      <c r="B21">
        <f t="shared" si="0"/>
        <v>63.333333333333329</v>
      </c>
    </row>
    <row r="22" spans="1:4" x14ac:dyDescent="0.25">
      <c r="A22">
        <v>15</v>
      </c>
      <c r="B22">
        <f t="shared" si="0"/>
        <v>60</v>
      </c>
      <c r="C22">
        <f>ROUNDUP(B22,0)</f>
        <v>60</v>
      </c>
      <c r="D22">
        <v>5</v>
      </c>
    </row>
    <row r="23" spans="1:4" x14ac:dyDescent="0.25">
      <c r="A23">
        <v>16</v>
      </c>
      <c r="B23">
        <f t="shared" si="0"/>
        <v>56.666666666666664</v>
      </c>
    </row>
    <row r="24" spans="1:4" x14ac:dyDescent="0.25">
      <c r="A24">
        <v>17</v>
      </c>
      <c r="B24">
        <f t="shared" si="0"/>
        <v>53.333333333333329</v>
      </c>
    </row>
    <row r="25" spans="1:4" x14ac:dyDescent="0.25">
      <c r="A25">
        <v>18</v>
      </c>
      <c r="B25">
        <f t="shared" si="0"/>
        <v>50</v>
      </c>
      <c r="C25">
        <f>ROUNDUP(B25,0)</f>
        <v>50</v>
      </c>
      <c r="D25">
        <v>6</v>
      </c>
    </row>
    <row r="26" spans="1:4" x14ac:dyDescent="0.25">
      <c r="A26">
        <v>19</v>
      </c>
      <c r="B26">
        <f t="shared" si="0"/>
        <v>46.666666666666664</v>
      </c>
    </row>
    <row r="27" spans="1:4" x14ac:dyDescent="0.25">
      <c r="A27">
        <v>20</v>
      </c>
      <c r="B27">
        <f t="shared" si="0"/>
        <v>43.333333333333329</v>
      </c>
    </row>
    <row r="28" spans="1:4" x14ac:dyDescent="0.25">
      <c r="A28">
        <v>21</v>
      </c>
      <c r="B28">
        <f t="shared" ref="B28:B39" si="1">$B$4-((A28-$B$2)/($B$6/100))</f>
        <v>40</v>
      </c>
      <c r="C28">
        <f>ROUNDUP(B28,0)</f>
        <v>40</v>
      </c>
      <c r="D28">
        <v>7</v>
      </c>
    </row>
    <row r="29" spans="1:4" x14ac:dyDescent="0.25">
      <c r="A29">
        <v>22</v>
      </c>
      <c r="B29">
        <f t="shared" si="1"/>
        <v>36.666666666666664</v>
      </c>
    </row>
    <row r="30" spans="1:4" x14ac:dyDescent="0.25">
      <c r="A30">
        <v>23</v>
      </c>
      <c r="B30">
        <f t="shared" si="1"/>
        <v>33.333333333333329</v>
      </c>
    </row>
    <row r="31" spans="1:4" x14ac:dyDescent="0.25">
      <c r="A31">
        <v>24</v>
      </c>
      <c r="B31">
        <f t="shared" si="1"/>
        <v>30</v>
      </c>
      <c r="C31">
        <f>ROUNDUP(B31,0)</f>
        <v>30</v>
      </c>
      <c r="D31">
        <v>8</v>
      </c>
    </row>
    <row r="32" spans="1:4" x14ac:dyDescent="0.25">
      <c r="A32">
        <v>25</v>
      </c>
      <c r="B32">
        <f t="shared" si="1"/>
        <v>26.666666666666657</v>
      </c>
    </row>
    <row r="33" spans="1:4" x14ac:dyDescent="0.25">
      <c r="A33">
        <v>26</v>
      </c>
      <c r="B33">
        <f t="shared" si="1"/>
        <v>23.333333333333329</v>
      </c>
    </row>
    <row r="34" spans="1:4" x14ac:dyDescent="0.25">
      <c r="A34">
        <v>27</v>
      </c>
      <c r="B34">
        <f t="shared" si="1"/>
        <v>20</v>
      </c>
      <c r="C34">
        <f>ROUNDUP(B34,0)</f>
        <v>20</v>
      </c>
      <c r="D34">
        <v>9</v>
      </c>
    </row>
    <row r="35" spans="1:4" x14ac:dyDescent="0.25">
      <c r="A35">
        <v>28</v>
      </c>
      <c r="B35">
        <f t="shared" si="1"/>
        <v>16.666666666666657</v>
      </c>
    </row>
    <row r="36" spans="1:4" x14ac:dyDescent="0.25">
      <c r="A36">
        <v>29</v>
      </c>
      <c r="B36">
        <f t="shared" si="1"/>
        <v>13.333333333333329</v>
      </c>
    </row>
    <row r="37" spans="1:4" x14ac:dyDescent="0.25">
      <c r="A37">
        <v>30</v>
      </c>
      <c r="B37">
        <f t="shared" si="1"/>
        <v>10</v>
      </c>
      <c r="C37">
        <f>ROUNDUP(B37,0)</f>
        <v>10</v>
      </c>
      <c r="D37">
        <v>10</v>
      </c>
    </row>
    <row r="38" spans="1:4" x14ac:dyDescent="0.25">
      <c r="A38">
        <v>31</v>
      </c>
      <c r="B38">
        <f t="shared" si="1"/>
        <v>6.6666666666666572</v>
      </c>
    </row>
    <row r="39" spans="1:4" x14ac:dyDescent="0.25">
      <c r="A39">
        <v>32</v>
      </c>
      <c r="B39">
        <f t="shared" si="1"/>
        <v>3.3333333333333286</v>
      </c>
    </row>
    <row r="40" spans="1:4" x14ac:dyDescent="0.25">
      <c r="A40">
        <v>33</v>
      </c>
      <c r="B40">
        <f>$B$4-((A40-$B$2)/($B$6/100))</f>
        <v>0</v>
      </c>
      <c r="C40">
        <f>ROUNDUP(B40,0)</f>
        <v>0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G31" sqref="G31"/>
    </sheetView>
  </sheetViews>
  <sheetFormatPr defaultColWidth="11.28515625" defaultRowHeight="15" x14ac:dyDescent="0.25"/>
  <sheetData>
    <row r="1" spans="1:18" x14ac:dyDescent="0.25">
      <c r="A1" t="s">
        <v>149</v>
      </c>
    </row>
    <row r="2" spans="1:18" x14ac:dyDescent="0.25">
      <c r="A2" t="s">
        <v>148</v>
      </c>
      <c r="B2" t="s">
        <v>124</v>
      </c>
      <c r="D2" t="s">
        <v>82</v>
      </c>
      <c r="E2" t="s">
        <v>43</v>
      </c>
      <c r="F2" t="s">
        <v>89</v>
      </c>
      <c r="G2" t="s">
        <v>42</v>
      </c>
      <c r="H2" t="s">
        <v>44</v>
      </c>
      <c r="I2" t="s">
        <v>90</v>
      </c>
      <c r="J2" t="s">
        <v>46</v>
      </c>
      <c r="L2" t="s">
        <v>166</v>
      </c>
      <c r="M2" t="s">
        <v>157</v>
      </c>
      <c r="N2" t="s">
        <v>158</v>
      </c>
      <c r="O2" t="s">
        <v>159</v>
      </c>
      <c r="P2" t="s">
        <v>163</v>
      </c>
      <c r="Q2" t="s">
        <v>160</v>
      </c>
      <c r="R2" t="s">
        <v>164</v>
      </c>
    </row>
    <row r="3" spans="1:18" x14ac:dyDescent="0.25">
      <c r="A3" t="s">
        <v>31</v>
      </c>
      <c r="B3">
        <v>3</v>
      </c>
      <c r="D3">
        <f t="array" ref="D3">INDEX(WeaponDB[damage], MATCH($A3&amp;$B3, WeaponDB[wpnName]&amp;WeaponDB[wpnMark], 0))</f>
        <v>20</v>
      </c>
      <c r="E3">
        <f t="array" ref="E3">INDEX(WeaponDB[accuracy], MATCH($A3&amp;$B3, WeaponDB[wpnName]&amp;WeaponDB[wpnMark], 0))</f>
        <v>52</v>
      </c>
      <c r="F3">
        <f t="array" ref="F3">INDEX(WeaponDB[range], MATCH($A3&amp;$B3, WeaponDB[wpnName]&amp;WeaponDB[wpnMark], 0))</f>
        <v>50</v>
      </c>
      <c r="G3">
        <f t="array" ref="G3">INDEX(WeaponDB[rate of fire], MATCH($A3&amp;$B3, WeaponDB[wpnName]&amp;WeaponDB[wpnMark], 0))</f>
        <v>3</v>
      </c>
      <c r="H3">
        <f t="array" ref="H3">INDEX(WeaponDB[heat gen], MATCH($A3&amp;$B3, WeaponDB[wpnName]&amp;WeaponDB[wpnMark], 0))</f>
        <v>17</v>
      </c>
      <c r="I3">
        <f t="array" ref="I3">INDEX(WeaponDB[cooling rate], MATCH($A3&amp;$B3, WeaponDB[wpnName]&amp;WeaponDB[wpnMark], 0))</f>
        <v>14</v>
      </c>
      <c r="J3">
        <f t="array" ref="J3">INDEX(WeaponDB[max ammo], MATCH($A3&amp;$B3, WeaponDB[wpnName]&amp;WeaponDB[wpnMark], 0))</f>
        <v>40</v>
      </c>
      <c r="L3">
        <f>ROUNDUP((100/H3), 0)*D3</f>
        <v>120</v>
      </c>
      <c r="M3">
        <f>ROUND(E3-((($B$19*3)-3)/(F3/100)), 0)</f>
        <v>46</v>
      </c>
      <c r="N3">
        <f>ROUND(D3*(M3/100), 0)</f>
        <v>9</v>
      </c>
      <c r="O3">
        <f>N3*G3</f>
        <v>27</v>
      </c>
      <c r="P3">
        <f>ROUND(L3*(M3/100), 0)</f>
        <v>55</v>
      </c>
      <c r="Q3">
        <f>ROUNDUP($D$19/N3, 0)</f>
        <v>12</v>
      </c>
      <c r="R3">
        <f>ROUNDUP($D$19/O3, 0)</f>
        <v>4</v>
      </c>
    </row>
    <row r="5" spans="1:18" x14ac:dyDescent="0.25">
      <c r="A5" t="s">
        <v>150</v>
      </c>
    </row>
    <row r="6" spans="1:18" x14ac:dyDescent="0.25">
      <c r="A6" t="s">
        <v>148</v>
      </c>
      <c r="B6" t="s">
        <v>124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34</v>
      </c>
      <c r="E7">
        <f t="array" ref="E7">INDEX(WeaponDB[accuracy], MATCH($A7&amp;$B7, WeaponDB[wpnName]&amp;WeaponDB[wpnMark], 0))</f>
        <v>71</v>
      </c>
      <c r="F7">
        <f t="array" ref="F7">INDEX(WeaponDB[range], MATCH($A7&amp;$B7, WeaponDB[wpnName]&amp;WeaponDB[wpnMark], 0))</f>
        <v>21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15</v>
      </c>
      <c r="J7">
        <f t="array" ref="J7">INDEX(WeaponDB[max ammo], MATCH($A7&amp;$B7, WeaponDB[wpnName]&amp;WeaponDB[wpnMark], 0))</f>
        <v>20</v>
      </c>
      <c r="L7">
        <f>ROUNDUP((100/H7), 0)*D7</f>
        <v>170</v>
      </c>
      <c r="M7">
        <f>ROUND(E7-((($B$19*3)-3)/(F7/100)), 0)</f>
        <v>57</v>
      </c>
      <c r="N7">
        <f>ROUND(D7*(M7/100), 0)</f>
        <v>19</v>
      </c>
      <c r="O7">
        <f>N7*G7</f>
        <v>38</v>
      </c>
      <c r="P7">
        <f>ROUND(L7*(M7/100), 0)</f>
        <v>97</v>
      </c>
      <c r="Q7">
        <f>ROUNDUP($D$19/N7, 0)</f>
        <v>6</v>
      </c>
      <c r="R7">
        <f>ROUNDUP($D$19/O7, 0)</f>
        <v>3</v>
      </c>
    </row>
    <row r="9" spans="1:18" x14ac:dyDescent="0.25">
      <c r="A9" t="s">
        <v>161</v>
      </c>
    </row>
    <row r="10" spans="1:18" x14ac:dyDescent="0.25">
      <c r="A10" t="s">
        <v>148</v>
      </c>
      <c r="B10" t="s">
        <v>124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66</v>
      </c>
      <c r="F11">
        <f t="array" ref="F11">INDEX(WeaponDB[range], MATCH($A11&amp;$B11, WeaponDB[wpnName]&amp;WeaponDB[wpnMark], 0))</f>
        <v>93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17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63</v>
      </c>
      <c r="N11">
        <f>ROUND(D11*(M11/100), 0)</f>
        <v>48</v>
      </c>
      <c r="O11">
        <f>N11*G11</f>
        <v>48</v>
      </c>
      <c r="P11">
        <f>ROUND(L11*(M11/100), 0)</f>
        <v>96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162</v>
      </c>
    </row>
    <row r="14" spans="1:18" x14ac:dyDescent="0.25">
      <c r="A14" t="s">
        <v>148</v>
      </c>
      <c r="B14" t="s">
        <v>124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95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10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152</v>
      </c>
      <c r="K17" s="3" t="s">
        <v>165</v>
      </c>
      <c r="L17" s="3"/>
      <c r="M17" s="3"/>
      <c r="N17" s="3">
        <f>SUM(N3:N15)</f>
        <v>134</v>
      </c>
      <c r="O17" s="3">
        <f>SUM(O3:O15)</f>
        <v>229</v>
      </c>
      <c r="P17" s="3">
        <f>SUM(P3:P15)</f>
        <v>479</v>
      </c>
      <c r="Q17" s="3"/>
      <c r="R17" s="3"/>
    </row>
    <row r="18" spans="1:18" x14ac:dyDescent="0.25">
      <c r="A18" t="s">
        <v>133</v>
      </c>
      <c r="B18" t="s">
        <v>156</v>
      </c>
      <c r="D18" t="s">
        <v>110</v>
      </c>
      <c r="E18" t="s">
        <v>82</v>
      </c>
    </row>
    <row r="19" spans="1:18" x14ac:dyDescent="0.25">
      <c r="A19" t="s">
        <v>154</v>
      </c>
      <c r="B19">
        <v>2</v>
      </c>
      <c r="D19">
        <f t="array" ref="D19">INDEX(EnemyDB[health], MATCH($A$19, EnemyDB[name], 0))</f>
        <v>100</v>
      </c>
      <c r="E19">
        <f t="array" ref="E19"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workbookViewId="0">
      <selection activeCell="N4" sqref="N4"/>
    </sheetView>
  </sheetViews>
  <sheetFormatPr defaultColWidth="10.7109375" defaultRowHeight="15" x14ac:dyDescent="0.25"/>
  <sheetData>
    <row r="2" spans="1:13" x14ac:dyDescent="0.25">
      <c r="A2" t="s">
        <v>133</v>
      </c>
      <c r="B2" t="s">
        <v>134</v>
      </c>
      <c r="D2" t="s">
        <v>189</v>
      </c>
      <c r="F2" t="s">
        <v>190</v>
      </c>
      <c r="H2" t="s">
        <v>192</v>
      </c>
      <c r="J2" t="s">
        <v>136</v>
      </c>
    </row>
    <row r="4" spans="1:13" x14ac:dyDescent="0.25">
      <c r="A4" t="s">
        <v>135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138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137</v>
      </c>
      <c r="E9" t="s">
        <v>142</v>
      </c>
    </row>
    <row r="10" spans="1:13" x14ac:dyDescent="0.25"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</row>
    <row r="11" spans="1:13" x14ac:dyDescent="0.25">
      <c r="A11" t="s">
        <v>135</v>
      </c>
      <c r="B11">
        <v>20</v>
      </c>
      <c r="F11">
        <v>0</v>
      </c>
      <c r="G11">
        <v>30</v>
      </c>
      <c r="H11">
        <v>12</v>
      </c>
      <c r="I11">
        <v>40</v>
      </c>
      <c r="J11">
        <v>20</v>
      </c>
      <c r="K11">
        <v>0</v>
      </c>
      <c r="L11">
        <v>10</v>
      </c>
    </row>
    <row r="12" spans="1:13" x14ac:dyDescent="0.25">
      <c r="A12" t="s">
        <v>138</v>
      </c>
      <c r="B12">
        <v>6</v>
      </c>
    </row>
    <row r="13" spans="1:13" x14ac:dyDescent="0.25">
      <c r="E13" t="s">
        <v>143</v>
      </c>
    </row>
    <row r="14" spans="1:13" x14ac:dyDescent="0.25">
      <c r="A14" t="s">
        <v>139</v>
      </c>
      <c r="E14" t="s">
        <v>124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140</v>
      </c>
    </row>
    <row r="15" spans="1:13" x14ac:dyDescent="0.25">
      <c r="A15" s="1" t="s">
        <v>140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480</v>
      </c>
      <c r="H15">
        <f>H$11*'WEAPON BALANCING'!D95</f>
        <v>348</v>
      </c>
      <c r="I15">
        <f>I$11*'WEAPON BALANCING'!E95</f>
        <v>260</v>
      </c>
      <c r="J15">
        <f>J$11*'WEAPON BALANCING'!F95</f>
        <v>280</v>
      </c>
      <c r="K15">
        <f>K$11*'WEAPON BALANCING'!G95</f>
        <v>0</v>
      </c>
      <c r="L15">
        <f>L$11*'WEAPON BALANCING'!H95</f>
        <v>240</v>
      </c>
      <c r="M15">
        <f>SUM(F15:L15)</f>
        <v>1608</v>
      </c>
    </row>
    <row r="16" spans="1:13" x14ac:dyDescent="0.25">
      <c r="A16" t="s">
        <v>135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600</v>
      </c>
      <c r="H16">
        <f>H$11*'WEAPON BALANCING'!D96</f>
        <v>444</v>
      </c>
      <c r="I16">
        <f>I$11*'WEAPON BALANCING'!E96</f>
        <v>340</v>
      </c>
      <c r="J16">
        <f>J$11*'WEAPON BALANCING'!F96</f>
        <v>360</v>
      </c>
      <c r="K16">
        <f>K$11*'WEAPON BALANCING'!G96</f>
        <v>0</v>
      </c>
      <c r="L16">
        <f>L$11*'WEAPON BALANCING'!H96</f>
        <v>310</v>
      </c>
      <c r="M16">
        <f t="shared" ref="M16:M24" si="0">SUM(F16:L16)</f>
        <v>2054</v>
      </c>
    </row>
    <row r="17" spans="1:13" x14ac:dyDescent="0.25">
      <c r="A17" t="s">
        <v>138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720</v>
      </c>
      <c r="H17">
        <f>H$11*'WEAPON BALANCING'!D97</f>
        <v>528</v>
      </c>
      <c r="I17">
        <f>I$11*'WEAPON BALANCING'!E97</f>
        <v>412</v>
      </c>
      <c r="J17">
        <f>J$11*'WEAPON BALANCING'!F97</f>
        <v>390</v>
      </c>
      <c r="K17">
        <f>K$11*'WEAPON BALANCING'!G97</f>
        <v>0</v>
      </c>
      <c r="L17">
        <f>L$11*'WEAPON BALANCING'!H97</f>
        <v>390</v>
      </c>
      <c r="M17">
        <f t="shared" si="0"/>
        <v>2440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840</v>
      </c>
      <c r="H18">
        <f>H$11*'WEAPON BALANCING'!D98</f>
        <v>600</v>
      </c>
      <c r="I18">
        <f>I$11*'WEAPON BALANCING'!E98</f>
        <v>480</v>
      </c>
      <c r="J18">
        <f>J$11*'WEAPON BALANCING'!F98</f>
        <v>440</v>
      </c>
      <c r="K18">
        <f>K$11*'WEAPON BALANCING'!G98</f>
        <v>0</v>
      </c>
      <c r="L18">
        <f>L$11*'WEAPON BALANCING'!H98</f>
        <v>460</v>
      </c>
      <c r="M18">
        <f t="shared" si="0"/>
        <v>2820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945</v>
      </c>
      <c r="H19">
        <f>H$11*'WEAPON BALANCING'!D99</f>
        <v>684</v>
      </c>
      <c r="I19">
        <f>I$11*'WEAPON BALANCING'!E99</f>
        <v>560</v>
      </c>
      <c r="J19">
        <f>J$11*'WEAPON BALANCING'!F99</f>
        <v>480</v>
      </c>
      <c r="K19">
        <f>K$11*'WEAPON BALANCING'!G99</f>
        <v>0</v>
      </c>
      <c r="L19">
        <f>L$11*'WEAPON BALANCING'!H99</f>
        <v>535</v>
      </c>
      <c r="M19">
        <f t="shared" si="0"/>
        <v>3204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1050</v>
      </c>
      <c r="H20">
        <f>H$11*'WEAPON BALANCING'!D100</f>
        <v>744</v>
      </c>
      <c r="I20">
        <f>I$11*'WEAPON BALANCING'!E100</f>
        <v>628</v>
      </c>
      <c r="J20">
        <f>J$11*'WEAPON BALANCING'!F100</f>
        <v>530</v>
      </c>
      <c r="K20">
        <f>K$11*'WEAPON BALANCING'!G100</f>
        <v>0</v>
      </c>
      <c r="L20">
        <f>L$11*'WEAPON BALANCING'!H100</f>
        <v>600</v>
      </c>
      <c r="M20">
        <f t="shared" si="0"/>
        <v>3552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1125</v>
      </c>
      <c r="H21">
        <f>H$11*'WEAPON BALANCING'!D101</f>
        <v>816</v>
      </c>
      <c r="I21">
        <f>I$11*'WEAPON BALANCING'!E101</f>
        <v>668</v>
      </c>
      <c r="J21">
        <f>J$11*'WEAPON BALANCING'!F101</f>
        <v>560</v>
      </c>
      <c r="K21">
        <f>K$11*'WEAPON BALANCING'!G101</f>
        <v>0</v>
      </c>
      <c r="L21">
        <f>L$11*'WEAPON BALANCING'!H101</f>
        <v>665</v>
      </c>
      <c r="M21">
        <f t="shared" si="0"/>
        <v>3834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1230</v>
      </c>
      <c r="H22">
        <f>H$11*'WEAPON BALANCING'!D102</f>
        <v>876</v>
      </c>
      <c r="I22">
        <f>I$11*'WEAPON BALANCING'!E102</f>
        <v>720</v>
      </c>
      <c r="J22">
        <f>J$11*'WEAPON BALANCING'!F102</f>
        <v>600</v>
      </c>
      <c r="K22">
        <f>K$11*'WEAPON BALANCING'!G102</f>
        <v>0</v>
      </c>
      <c r="L22">
        <f>L$11*'WEAPON BALANCING'!H102</f>
        <v>713</v>
      </c>
      <c r="M22">
        <f t="shared" si="0"/>
        <v>4139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1290</v>
      </c>
      <c r="H23">
        <f>H$11*'WEAPON BALANCING'!D103</f>
        <v>912</v>
      </c>
      <c r="I23">
        <f>I$11*'WEAPON BALANCING'!E103</f>
        <v>760</v>
      </c>
      <c r="J23">
        <f>J$11*'WEAPON BALANCING'!F103</f>
        <v>606</v>
      </c>
      <c r="K23">
        <f>K$11*'WEAPON BALANCING'!G103</f>
        <v>0</v>
      </c>
      <c r="L23">
        <f>L$11*'WEAPON BALANCING'!H103</f>
        <v>767</v>
      </c>
      <c r="M23">
        <f t="shared" si="0"/>
        <v>4335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960</v>
      </c>
      <c r="I24">
        <f>I$11*'WEAPON BALANCING'!E104</f>
        <v>812</v>
      </c>
      <c r="J24">
        <f>J$11*'WEAPON BALANCING'!F104</f>
        <v>640</v>
      </c>
      <c r="K24">
        <f>K$11*'WEAPON BALANCING'!G104</f>
        <v>0</v>
      </c>
      <c r="L24">
        <f>L$11*'WEAPON BALANCING'!H104</f>
        <v>810</v>
      </c>
      <c r="M24">
        <f t="shared" si="0"/>
        <v>4572</v>
      </c>
    </row>
  </sheetData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1" priority="62" operator="lessThan">
      <formula>$B$15</formula>
    </cfRule>
    <cfRule type="cellIs" dxfId="0" priority="63" operator="greaterThan">
      <formula>$B$15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103</v>
      </c>
    </row>
    <row r="3" spans="1:7" x14ac:dyDescent="0.25">
      <c r="A3" t="s">
        <v>99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100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101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102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91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L50"/>
  <sheetViews>
    <sheetView workbookViewId="0">
      <selection activeCell="B2" sqref="B2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104</v>
      </c>
    </row>
    <row r="40" spans="2:12" x14ac:dyDescent="0.25">
      <c r="C40" t="s">
        <v>110</v>
      </c>
      <c r="D40" t="s">
        <v>111</v>
      </c>
      <c r="E40" t="s">
        <v>28</v>
      </c>
      <c r="F40" t="s">
        <v>112</v>
      </c>
      <c r="G40" t="s">
        <v>82</v>
      </c>
      <c r="H40" t="s">
        <v>43</v>
      </c>
      <c r="I40" t="s">
        <v>89</v>
      </c>
      <c r="J40" t="s">
        <v>42</v>
      </c>
      <c r="K40" t="s">
        <v>44</v>
      </c>
      <c r="L40" t="s">
        <v>90</v>
      </c>
    </row>
    <row r="41" spans="2:12" x14ac:dyDescent="0.25">
      <c r="B41" t="s">
        <v>105</v>
      </c>
    </row>
    <row r="42" spans="2:12" x14ac:dyDescent="0.25">
      <c r="B42" t="s">
        <v>106</v>
      </c>
    </row>
    <row r="43" spans="2:12" x14ac:dyDescent="0.25">
      <c r="B43" t="s">
        <v>107</v>
      </c>
    </row>
    <row r="44" spans="2:12" x14ac:dyDescent="0.25">
      <c r="B44" t="s">
        <v>108</v>
      </c>
    </row>
    <row r="45" spans="2:12" x14ac:dyDescent="0.25">
      <c r="B45" t="s">
        <v>109</v>
      </c>
    </row>
    <row r="48" spans="2:12" x14ac:dyDescent="0.25">
      <c r="B48" t="s">
        <v>113</v>
      </c>
    </row>
    <row r="49" spans="2:2" x14ac:dyDescent="0.25">
      <c r="B49" t="s">
        <v>110</v>
      </c>
    </row>
    <row r="50" spans="2:2" x14ac:dyDescent="0.25">
      <c r="B50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DATABASE</vt:lpstr>
      <vt:lpstr>ITEM STATS</vt:lpstr>
      <vt:lpstr>WEAPON BALANCING</vt:lpstr>
      <vt:lpstr>HIT%</vt:lpstr>
      <vt:lpstr>WEAPON CALC</vt:lpstr>
      <vt:lpstr>ENEMY STATS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2014-02-28T08:12:26Z</dcterms:modified>
</cp:coreProperties>
</file>