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URNET.NL\Homes\righi004\AppData\FolderRedirection\Desktop\"/>
    </mc:Choice>
  </mc:AlternateContent>
  <bookViews>
    <workbookView xWindow="0" yWindow="0" windowWidth="23040" windowHeight="10140"/>
  </bookViews>
  <sheets>
    <sheet name="Cropping" sheetId="8" r:id="rId1"/>
    <sheet name="Temperature" sheetId="1" r:id="rId2"/>
    <sheet name="OtherSettings" sheetId="5" r:id="rId3"/>
    <sheet name="Export" sheetId="11" state="hidden" r:id="rId4"/>
    <sheet name="RiseSet" sheetId="2" state="hidden" r:id="rId5"/>
  </sheets>
  <definedNames>
    <definedName name="Picture138">OtherSettings!$N$32</definedName>
  </definedNam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47" i="5" l="1"/>
  <c r="Q8" i="5"/>
  <c r="Q9" i="5"/>
  <c r="Q10" i="5"/>
  <c r="Q11" i="5"/>
  <c r="Q7" i="5"/>
  <c r="T20" i="8"/>
  <c r="T12" i="8"/>
  <c r="T6" i="8"/>
  <c r="C207" i="11"/>
  <c r="K51" i="5"/>
  <c r="J55" i="5"/>
  <c r="C206" i="11"/>
  <c r="K37" i="5"/>
  <c r="J41" i="5"/>
  <c r="C202" i="11"/>
  <c r="G47" i="5"/>
  <c r="W58" i="5"/>
  <c r="G33" i="5"/>
  <c r="C200" i="11"/>
  <c r="C199" i="11"/>
  <c r="AB9" i="5"/>
  <c r="C174" i="11"/>
  <c r="AB10" i="5"/>
  <c r="C176" i="11"/>
  <c r="AB11" i="5"/>
  <c r="K11" i="5"/>
  <c r="AB7" i="5"/>
  <c r="C172" i="11"/>
  <c r="B7" i="5"/>
  <c r="B3" i="5"/>
  <c r="I3" i="5"/>
  <c r="C170" i="11"/>
  <c r="J3" i="5"/>
  <c r="I2" i="5"/>
  <c r="B22" i="5"/>
  <c r="B159" i="11"/>
  <c r="B165" i="11"/>
  <c r="B5" i="1"/>
  <c r="B29" i="11"/>
  <c r="M75" i="8"/>
  <c r="B75" i="8"/>
  <c r="B20" i="11"/>
  <c r="L78" i="8"/>
  <c r="M78" i="8"/>
  <c r="B78" i="8"/>
  <c r="L77" i="8"/>
  <c r="E25" i="8"/>
  <c r="E26" i="8"/>
  <c r="E27" i="8"/>
  <c r="E28" i="8"/>
  <c r="L80" i="8"/>
  <c r="B4" i="11"/>
  <c r="B5" i="11"/>
  <c r="B6" i="11"/>
  <c r="B7" i="11"/>
  <c r="B8" i="11"/>
  <c r="B9" i="11"/>
  <c r="B10" i="11"/>
  <c r="C10" i="11"/>
  <c r="B11" i="11"/>
  <c r="B12" i="11"/>
  <c r="B13" i="11"/>
  <c r="B14" i="11"/>
  <c r="B15" i="11"/>
  <c r="C15" i="11"/>
  <c r="B16" i="11"/>
  <c r="B17" i="11"/>
  <c r="B18" i="11"/>
  <c r="B19" i="11"/>
  <c r="B3" i="11"/>
  <c r="B2" i="11"/>
  <c r="C157" i="11"/>
  <c r="C159" i="11"/>
  <c r="D159" i="11"/>
  <c r="B160" i="11"/>
  <c r="B166" i="11"/>
  <c r="C160" i="11"/>
  <c r="D160" i="11"/>
  <c r="B161" i="11"/>
  <c r="B167" i="11"/>
  <c r="C161" i="11"/>
  <c r="D161" i="11"/>
  <c r="B162" i="11"/>
  <c r="B168" i="11"/>
  <c r="C162" i="11"/>
  <c r="D162" i="11"/>
  <c r="C165" i="11"/>
  <c r="D165" i="11"/>
  <c r="E165" i="11"/>
  <c r="F165" i="11"/>
  <c r="C166" i="11"/>
  <c r="D166" i="11"/>
  <c r="E166" i="11"/>
  <c r="F166" i="11"/>
  <c r="C167" i="11"/>
  <c r="D167" i="11"/>
  <c r="E167" i="11"/>
  <c r="F167" i="11"/>
  <c r="C168" i="11"/>
  <c r="D168" i="11"/>
  <c r="E168" i="11"/>
  <c r="F168" i="11"/>
  <c r="B172" i="11"/>
  <c r="B179" i="11"/>
  <c r="B186" i="11"/>
  <c r="B193" i="11"/>
  <c r="B173" i="11"/>
  <c r="B180" i="11"/>
  <c r="B187" i="11"/>
  <c r="B194" i="11"/>
  <c r="B174" i="11"/>
  <c r="B181" i="11"/>
  <c r="B188" i="11"/>
  <c r="B195" i="11"/>
  <c r="B175" i="11"/>
  <c r="B182" i="11"/>
  <c r="B189" i="11"/>
  <c r="B196" i="11"/>
  <c r="B176" i="11"/>
  <c r="B183" i="11"/>
  <c r="B190" i="11"/>
  <c r="B197" i="11"/>
  <c r="C179" i="11"/>
  <c r="C180" i="11"/>
  <c r="C181" i="11"/>
  <c r="C182" i="11"/>
  <c r="C183" i="11"/>
  <c r="C186" i="11"/>
  <c r="C187" i="11"/>
  <c r="C188" i="11"/>
  <c r="C189" i="11"/>
  <c r="C190" i="11"/>
  <c r="C201" i="11"/>
  <c r="C205" i="11"/>
  <c r="B207" i="11"/>
  <c r="C155" i="11"/>
  <c r="C154" i="11"/>
  <c r="C153" i="11"/>
  <c r="C152" i="11"/>
  <c r="C151" i="11"/>
  <c r="C150" i="11"/>
  <c r="C149" i="11"/>
  <c r="C146" i="11"/>
  <c r="C145" i="11"/>
  <c r="C144" i="11"/>
  <c r="C143" i="11"/>
  <c r="C142" i="11"/>
  <c r="C141" i="11"/>
  <c r="C140" i="11"/>
  <c r="C137" i="11"/>
  <c r="C136" i="11"/>
  <c r="C135" i="11"/>
  <c r="C134" i="11"/>
  <c r="C133" i="11"/>
  <c r="C132" i="11"/>
  <c r="C131" i="11"/>
  <c r="C128" i="11"/>
  <c r="B128" i="11"/>
  <c r="B146" i="11"/>
  <c r="B155" i="11"/>
  <c r="C127" i="11"/>
  <c r="B127" i="11"/>
  <c r="B145" i="11"/>
  <c r="B154" i="11"/>
  <c r="C126" i="11"/>
  <c r="B126" i="11"/>
  <c r="B144" i="11"/>
  <c r="B153" i="11"/>
  <c r="C125" i="11"/>
  <c r="B125" i="11"/>
  <c r="B134" i="11"/>
  <c r="C124" i="11"/>
  <c r="B124" i="11"/>
  <c r="B142" i="11"/>
  <c r="B151" i="11"/>
  <c r="C123" i="11"/>
  <c r="B123" i="11"/>
  <c r="C122" i="11"/>
  <c r="L119" i="11"/>
  <c r="K119" i="11"/>
  <c r="J119" i="11"/>
  <c r="I119" i="11"/>
  <c r="H119" i="11"/>
  <c r="G119" i="11"/>
  <c r="F119" i="11"/>
  <c r="E119" i="11"/>
  <c r="L118" i="11"/>
  <c r="K118" i="11"/>
  <c r="J118" i="11"/>
  <c r="I118" i="11"/>
  <c r="H118" i="11"/>
  <c r="G118" i="11"/>
  <c r="F118" i="11"/>
  <c r="E118" i="11"/>
  <c r="L117" i="11"/>
  <c r="K117" i="11"/>
  <c r="J117" i="11"/>
  <c r="I117" i="11"/>
  <c r="H117" i="11"/>
  <c r="G117" i="11"/>
  <c r="F117" i="11"/>
  <c r="E117" i="11"/>
  <c r="L116" i="11"/>
  <c r="K116" i="11"/>
  <c r="J116" i="11"/>
  <c r="I116" i="11"/>
  <c r="H116" i="11"/>
  <c r="G116" i="11"/>
  <c r="F116" i="11"/>
  <c r="E116" i="11"/>
  <c r="L115" i="11"/>
  <c r="K115" i="11"/>
  <c r="J115" i="11"/>
  <c r="I115" i="11"/>
  <c r="H115" i="11"/>
  <c r="G115" i="11"/>
  <c r="F115" i="11"/>
  <c r="E115" i="11"/>
  <c r="L114" i="11"/>
  <c r="K114" i="11"/>
  <c r="J114" i="11"/>
  <c r="I114" i="11"/>
  <c r="H114" i="11"/>
  <c r="G114" i="11"/>
  <c r="F114" i="11"/>
  <c r="E114" i="11"/>
  <c r="L113" i="11"/>
  <c r="K113" i="11"/>
  <c r="J113" i="11"/>
  <c r="I113" i="11"/>
  <c r="H113" i="11"/>
  <c r="G113" i="11"/>
  <c r="F113" i="11"/>
  <c r="E113" i="11"/>
  <c r="L112" i="11"/>
  <c r="K112" i="11"/>
  <c r="J112" i="11"/>
  <c r="I112" i="11"/>
  <c r="H112" i="11"/>
  <c r="G112" i="11"/>
  <c r="F112" i="11"/>
  <c r="E112" i="11"/>
  <c r="L111" i="11"/>
  <c r="K111" i="11"/>
  <c r="J111" i="11"/>
  <c r="I111" i="11"/>
  <c r="H111" i="11"/>
  <c r="G111" i="11"/>
  <c r="F111" i="11"/>
  <c r="E111" i="11"/>
  <c r="L110" i="11"/>
  <c r="K110" i="11"/>
  <c r="J110" i="11"/>
  <c r="I110" i="11"/>
  <c r="H110" i="11"/>
  <c r="G110" i="11"/>
  <c r="F110" i="11"/>
  <c r="E110" i="11"/>
  <c r="L109" i="11"/>
  <c r="K109" i="11"/>
  <c r="J109" i="11"/>
  <c r="I109" i="11"/>
  <c r="H109" i="11"/>
  <c r="G109" i="11"/>
  <c r="F109" i="11"/>
  <c r="E109" i="11"/>
  <c r="L108" i="11"/>
  <c r="K108" i="11"/>
  <c r="J108" i="11"/>
  <c r="I108" i="11"/>
  <c r="H108" i="11"/>
  <c r="G108" i="11"/>
  <c r="F108" i="11"/>
  <c r="E108" i="11"/>
  <c r="L107" i="11"/>
  <c r="K107" i="11"/>
  <c r="J107" i="11"/>
  <c r="I107" i="11"/>
  <c r="H107" i="11"/>
  <c r="G107" i="11"/>
  <c r="F107" i="11"/>
  <c r="E107" i="11"/>
  <c r="L106" i="11"/>
  <c r="K106" i="11"/>
  <c r="J106" i="11"/>
  <c r="I106" i="11"/>
  <c r="H106" i="11"/>
  <c r="G106" i="11"/>
  <c r="F106" i="11"/>
  <c r="E106" i="11"/>
  <c r="L105" i="11"/>
  <c r="K105" i="11"/>
  <c r="J105" i="11"/>
  <c r="I105" i="11"/>
  <c r="H105" i="11"/>
  <c r="G105" i="11"/>
  <c r="F105" i="11"/>
  <c r="E105" i="11"/>
  <c r="L104" i="11"/>
  <c r="K104" i="11"/>
  <c r="J104" i="11"/>
  <c r="I104" i="11"/>
  <c r="H104" i="11"/>
  <c r="G104" i="11"/>
  <c r="F104" i="11"/>
  <c r="E104" i="11"/>
  <c r="L103" i="11"/>
  <c r="K103" i="11"/>
  <c r="J103" i="11"/>
  <c r="I103" i="11"/>
  <c r="H103" i="11"/>
  <c r="G103" i="11"/>
  <c r="F103" i="11"/>
  <c r="E103" i="11"/>
  <c r="L102" i="11"/>
  <c r="K102" i="11"/>
  <c r="J102" i="11"/>
  <c r="I102" i="11"/>
  <c r="H102" i="11"/>
  <c r="G102" i="11"/>
  <c r="F102" i="11"/>
  <c r="E102" i="11"/>
  <c r="L101" i="11"/>
  <c r="K101" i="11"/>
  <c r="J101" i="11"/>
  <c r="I101" i="11"/>
  <c r="H101" i="11"/>
  <c r="G101" i="11"/>
  <c r="F101" i="11"/>
  <c r="E101" i="11"/>
  <c r="L100" i="11"/>
  <c r="K100" i="11"/>
  <c r="J100" i="11"/>
  <c r="I100" i="11"/>
  <c r="H100" i="11"/>
  <c r="G100" i="11"/>
  <c r="F100" i="11"/>
  <c r="E100" i="11"/>
  <c r="G97" i="11"/>
  <c r="F97" i="11"/>
  <c r="E97" i="11"/>
  <c r="D97" i="11"/>
  <c r="C97" i="11"/>
  <c r="B97" i="11"/>
  <c r="B119" i="11"/>
  <c r="G96" i="11"/>
  <c r="F96" i="11"/>
  <c r="E96" i="11"/>
  <c r="D96" i="11"/>
  <c r="C96" i="11"/>
  <c r="B96" i="11"/>
  <c r="B118" i="11"/>
  <c r="G95" i="11"/>
  <c r="F95" i="11"/>
  <c r="E95" i="11"/>
  <c r="D95" i="11"/>
  <c r="C95" i="11"/>
  <c r="B95" i="11"/>
  <c r="B117" i="11"/>
  <c r="G94" i="11"/>
  <c r="F94" i="11"/>
  <c r="E94" i="11"/>
  <c r="D94" i="11"/>
  <c r="C94" i="11"/>
  <c r="B94" i="11"/>
  <c r="B116" i="11"/>
  <c r="G93" i="11"/>
  <c r="F93" i="11"/>
  <c r="E93" i="11"/>
  <c r="D93" i="11"/>
  <c r="C93" i="11"/>
  <c r="B93" i="11"/>
  <c r="B115" i="11"/>
  <c r="G92" i="11"/>
  <c r="F92" i="11"/>
  <c r="E92" i="11"/>
  <c r="D92" i="11"/>
  <c r="C92" i="11"/>
  <c r="B92" i="11"/>
  <c r="B114" i="11"/>
  <c r="G91" i="11"/>
  <c r="F91" i="11"/>
  <c r="E91" i="11"/>
  <c r="D91" i="11"/>
  <c r="C91" i="11"/>
  <c r="B91" i="11"/>
  <c r="B113" i="11"/>
  <c r="G90" i="11"/>
  <c r="F90" i="11"/>
  <c r="E90" i="11"/>
  <c r="D90" i="11"/>
  <c r="C90" i="11"/>
  <c r="B90" i="11"/>
  <c r="B112" i="11"/>
  <c r="G89" i="11"/>
  <c r="F89" i="11"/>
  <c r="E89" i="11"/>
  <c r="D89" i="11"/>
  <c r="C89" i="11"/>
  <c r="B89" i="11"/>
  <c r="B111" i="11"/>
  <c r="G88" i="11"/>
  <c r="F88" i="11"/>
  <c r="E88" i="11"/>
  <c r="D88" i="11"/>
  <c r="C88" i="11"/>
  <c r="B88" i="11"/>
  <c r="B110" i="11"/>
  <c r="G87" i="11"/>
  <c r="F87" i="11"/>
  <c r="E87" i="11"/>
  <c r="D87" i="11"/>
  <c r="C87" i="11"/>
  <c r="B87" i="11"/>
  <c r="B109" i="11"/>
  <c r="G86" i="11"/>
  <c r="F86" i="11"/>
  <c r="E86" i="11"/>
  <c r="D86" i="11"/>
  <c r="C86" i="11"/>
  <c r="B86" i="11"/>
  <c r="B108" i="11"/>
  <c r="G85" i="11"/>
  <c r="F85" i="11"/>
  <c r="E85" i="11"/>
  <c r="D85" i="11"/>
  <c r="C85" i="11"/>
  <c r="B85" i="11"/>
  <c r="B107" i="11"/>
  <c r="G84" i="11"/>
  <c r="F84" i="11"/>
  <c r="E84" i="11"/>
  <c r="D84" i="11"/>
  <c r="C84" i="11"/>
  <c r="B84" i="11"/>
  <c r="B106" i="11"/>
  <c r="G83" i="11"/>
  <c r="F83" i="11"/>
  <c r="E83" i="11"/>
  <c r="D83" i="11"/>
  <c r="C83" i="11"/>
  <c r="B83" i="11"/>
  <c r="B105" i="11"/>
  <c r="G82" i="11"/>
  <c r="F82" i="11"/>
  <c r="E82" i="11"/>
  <c r="D82" i="11"/>
  <c r="C82" i="11"/>
  <c r="B82" i="11"/>
  <c r="B104" i="11"/>
  <c r="G81" i="11"/>
  <c r="F81" i="11"/>
  <c r="E81" i="11"/>
  <c r="D81" i="11"/>
  <c r="C81" i="11"/>
  <c r="B81" i="11"/>
  <c r="B103" i="11"/>
  <c r="G80" i="11"/>
  <c r="F80" i="11"/>
  <c r="E80" i="11"/>
  <c r="D80" i="11"/>
  <c r="C80" i="11"/>
  <c r="B80" i="11"/>
  <c r="B102" i="11"/>
  <c r="G79" i="11"/>
  <c r="F79" i="11"/>
  <c r="E79" i="11"/>
  <c r="D79" i="11"/>
  <c r="C79" i="11"/>
  <c r="B79" i="11"/>
  <c r="B101" i="11"/>
  <c r="G78" i="11"/>
  <c r="F78" i="11"/>
  <c r="E78" i="11"/>
  <c r="D78" i="11"/>
  <c r="C78" i="11"/>
  <c r="L75" i="11"/>
  <c r="K75" i="11"/>
  <c r="J75" i="11"/>
  <c r="I75" i="11"/>
  <c r="H75" i="11"/>
  <c r="G75" i="11"/>
  <c r="F75" i="11"/>
  <c r="E75" i="11"/>
  <c r="L74" i="11"/>
  <c r="K74" i="11"/>
  <c r="J74" i="11"/>
  <c r="I74" i="11"/>
  <c r="H74" i="11"/>
  <c r="G74" i="11"/>
  <c r="F74" i="11"/>
  <c r="E74" i="11"/>
  <c r="L73" i="11"/>
  <c r="K73" i="11"/>
  <c r="J73" i="11"/>
  <c r="I73" i="11"/>
  <c r="H73" i="11"/>
  <c r="G73" i="11"/>
  <c r="F73" i="11"/>
  <c r="E73" i="11"/>
  <c r="L72" i="11"/>
  <c r="K72" i="11"/>
  <c r="J72" i="11"/>
  <c r="I72" i="11"/>
  <c r="H72" i="11"/>
  <c r="G72" i="11"/>
  <c r="F72" i="11"/>
  <c r="E72" i="11"/>
  <c r="L71" i="11"/>
  <c r="K71" i="11"/>
  <c r="J71" i="11"/>
  <c r="I71" i="11"/>
  <c r="H71" i="11"/>
  <c r="G71" i="11"/>
  <c r="F71" i="11"/>
  <c r="E71" i="11"/>
  <c r="L70" i="11"/>
  <c r="K70" i="11"/>
  <c r="J70" i="11"/>
  <c r="I70" i="11"/>
  <c r="H70" i="11"/>
  <c r="G70" i="11"/>
  <c r="F70" i="11"/>
  <c r="E70" i="11"/>
  <c r="L69" i="11"/>
  <c r="K69" i="11"/>
  <c r="J69" i="11"/>
  <c r="I69" i="11"/>
  <c r="H69" i="11"/>
  <c r="G69" i="11"/>
  <c r="F69" i="11"/>
  <c r="E69" i="11"/>
  <c r="L68" i="11"/>
  <c r="K68" i="11"/>
  <c r="J68" i="11"/>
  <c r="I68" i="11"/>
  <c r="H68" i="11"/>
  <c r="G68" i="11"/>
  <c r="F68" i="11"/>
  <c r="E68" i="11"/>
  <c r="L67" i="11"/>
  <c r="K67" i="11"/>
  <c r="J67" i="11"/>
  <c r="I67" i="11"/>
  <c r="H67" i="11"/>
  <c r="G67" i="11"/>
  <c r="F67" i="11"/>
  <c r="E67" i="11"/>
  <c r="L66" i="11"/>
  <c r="K66" i="11"/>
  <c r="J66" i="11"/>
  <c r="I66" i="11"/>
  <c r="H66" i="11"/>
  <c r="G66" i="11"/>
  <c r="F66" i="11"/>
  <c r="E66" i="11"/>
  <c r="L65" i="11"/>
  <c r="K65" i="11"/>
  <c r="J65" i="11"/>
  <c r="I65" i="11"/>
  <c r="H65" i="11"/>
  <c r="G65" i="11"/>
  <c r="F65" i="11"/>
  <c r="E65" i="11"/>
  <c r="L64" i="11"/>
  <c r="K64" i="11"/>
  <c r="J64" i="11"/>
  <c r="I64" i="11"/>
  <c r="H64" i="11"/>
  <c r="G64" i="11"/>
  <c r="F64" i="11"/>
  <c r="E64" i="11"/>
  <c r="L63" i="11"/>
  <c r="K63" i="11"/>
  <c r="J63" i="11"/>
  <c r="I63" i="11"/>
  <c r="H63" i="11"/>
  <c r="G63" i="11"/>
  <c r="F63" i="11"/>
  <c r="E63" i="11"/>
  <c r="L62" i="11"/>
  <c r="K62" i="11"/>
  <c r="J62" i="11"/>
  <c r="I62" i="11"/>
  <c r="H62" i="11"/>
  <c r="G62" i="11"/>
  <c r="F62" i="11"/>
  <c r="E62" i="11"/>
  <c r="L61" i="11"/>
  <c r="K61" i="11"/>
  <c r="J61" i="11"/>
  <c r="I61" i="11"/>
  <c r="H61" i="11"/>
  <c r="G61" i="11"/>
  <c r="F61" i="11"/>
  <c r="E61" i="11"/>
  <c r="L60" i="11"/>
  <c r="K60" i="11"/>
  <c r="J60" i="11"/>
  <c r="I60" i="11"/>
  <c r="H60" i="11"/>
  <c r="G60" i="11"/>
  <c r="F60" i="11"/>
  <c r="E60" i="11"/>
  <c r="L59" i="11"/>
  <c r="K59" i="11"/>
  <c r="J59" i="11"/>
  <c r="I59" i="11"/>
  <c r="H59" i="11"/>
  <c r="G59" i="11"/>
  <c r="F59" i="11"/>
  <c r="E59" i="11"/>
  <c r="L58" i="11"/>
  <c r="K58" i="11"/>
  <c r="J58" i="11"/>
  <c r="I58" i="11"/>
  <c r="H58" i="11"/>
  <c r="G58" i="11"/>
  <c r="F58" i="11"/>
  <c r="E58" i="11"/>
  <c r="L57" i="11"/>
  <c r="K57" i="11"/>
  <c r="J57" i="11"/>
  <c r="I57" i="11"/>
  <c r="H57" i="11"/>
  <c r="G57" i="11"/>
  <c r="F57" i="11"/>
  <c r="E57" i="11"/>
  <c r="L56" i="11"/>
  <c r="K56" i="11"/>
  <c r="J56" i="11"/>
  <c r="I56" i="11"/>
  <c r="H56" i="11"/>
  <c r="G56" i="11"/>
  <c r="F56" i="11"/>
  <c r="E56" i="11"/>
  <c r="G53" i="11"/>
  <c r="F53" i="11"/>
  <c r="E53" i="11"/>
  <c r="D53" i="11"/>
  <c r="C53" i="11"/>
  <c r="B53" i="11"/>
  <c r="B75" i="11"/>
  <c r="G52" i="11"/>
  <c r="F52" i="11"/>
  <c r="E52" i="11"/>
  <c r="D52" i="11"/>
  <c r="C52" i="11"/>
  <c r="B52" i="11"/>
  <c r="B74" i="11"/>
  <c r="G51" i="11"/>
  <c r="F51" i="11"/>
  <c r="E51" i="11"/>
  <c r="D51" i="11"/>
  <c r="C51" i="11"/>
  <c r="B51" i="11"/>
  <c r="B73" i="11"/>
  <c r="G50" i="11"/>
  <c r="F50" i="11"/>
  <c r="E50" i="11"/>
  <c r="D50" i="11"/>
  <c r="C50" i="11"/>
  <c r="B50" i="11"/>
  <c r="B72" i="11"/>
  <c r="G49" i="11"/>
  <c r="F49" i="11"/>
  <c r="E49" i="11"/>
  <c r="D49" i="11"/>
  <c r="C49" i="11"/>
  <c r="B49" i="11"/>
  <c r="B71" i="11"/>
  <c r="G48" i="11"/>
  <c r="F48" i="11"/>
  <c r="E48" i="11"/>
  <c r="D48" i="11"/>
  <c r="C48" i="11"/>
  <c r="B48" i="11"/>
  <c r="B70" i="11"/>
  <c r="G47" i="11"/>
  <c r="F47" i="11"/>
  <c r="E47" i="11"/>
  <c r="D47" i="11"/>
  <c r="C47" i="11"/>
  <c r="B47" i="11"/>
  <c r="B69" i="11"/>
  <c r="G46" i="11"/>
  <c r="F46" i="11"/>
  <c r="E46" i="11"/>
  <c r="D46" i="11"/>
  <c r="C46" i="11"/>
  <c r="B46" i="11"/>
  <c r="B68" i="11"/>
  <c r="G45" i="11"/>
  <c r="F45" i="11"/>
  <c r="E45" i="11"/>
  <c r="D45" i="11"/>
  <c r="C45" i="11"/>
  <c r="B45" i="11"/>
  <c r="B67" i="11"/>
  <c r="G44" i="11"/>
  <c r="F44" i="11"/>
  <c r="E44" i="11"/>
  <c r="D44" i="11"/>
  <c r="C44" i="11"/>
  <c r="B44" i="11"/>
  <c r="B66" i="11"/>
  <c r="G43" i="11"/>
  <c r="F43" i="11"/>
  <c r="E43" i="11"/>
  <c r="D43" i="11"/>
  <c r="C43" i="11"/>
  <c r="B43" i="11"/>
  <c r="B65" i="11"/>
  <c r="G42" i="11"/>
  <c r="F42" i="11"/>
  <c r="E42" i="11"/>
  <c r="D42" i="11"/>
  <c r="C42" i="11"/>
  <c r="B42" i="11"/>
  <c r="B64" i="11"/>
  <c r="G41" i="11"/>
  <c r="F41" i="11"/>
  <c r="E41" i="11"/>
  <c r="D41" i="11"/>
  <c r="C41" i="11"/>
  <c r="B41" i="11"/>
  <c r="B63" i="11"/>
  <c r="G40" i="11"/>
  <c r="F40" i="11"/>
  <c r="E40" i="11"/>
  <c r="D40" i="11"/>
  <c r="C40" i="11"/>
  <c r="B40" i="11"/>
  <c r="B62" i="11"/>
  <c r="G39" i="11"/>
  <c r="F39" i="11"/>
  <c r="E39" i="11"/>
  <c r="D39" i="11"/>
  <c r="C39" i="11"/>
  <c r="B39" i="11"/>
  <c r="B61" i="11"/>
  <c r="G38" i="11"/>
  <c r="F38" i="11"/>
  <c r="E38" i="11"/>
  <c r="D38" i="11"/>
  <c r="C38" i="11"/>
  <c r="B38" i="11"/>
  <c r="B60" i="11"/>
  <c r="G37" i="11"/>
  <c r="F37" i="11"/>
  <c r="E37" i="11"/>
  <c r="D37" i="11"/>
  <c r="C37" i="11"/>
  <c r="B37" i="11"/>
  <c r="B59" i="11"/>
  <c r="G36" i="11"/>
  <c r="F36" i="11"/>
  <c r="E36" i="11"/>
  <c r="D36" i="11"/>
  <c r="C36" i="11"/>
  <c r="B36" i="11"/>
  <c r="B58" i="11"/>
  <c r="G35" i="11"/>
  <c r="F35" i="11"/>
  <c r="E35" i="11"/>
  <c r="D35" i="11"/>
  <c r="C35" i="11"/>
  <c r="B35" i="11"/>
  <c r="B57" i="11"/>
  <c r="G34" i="11"/>
  <c r="F34" i="11"/>
  <c r="E34" i="11"/>
  <c r="D34" i="11"/>
  <c r="C34" i="11"/>
  <c r="B137" i="11"/>
  <c r="B135" i="11"/>
  <c r="B143" i="11"/>
  <c r="B152" i="11"/>
  <c r="B136" i="11"/>
  <c r="AD20" i="5"/>
  <c r="AE20" i="5"/>
  <c r="AF20" i="5"/>
  <c r="AG20" i="5"/>
  <c r="AB20" i="5"/>
  <c r="AC20" i="5"/>
  <c r="Z23" i="5"/>
  <c r="Z24" i="5"/>
  <c r="AA20" i="5"/>
  <c r="K23" i="5"/>
  <c r="K24" i="5"/>
  <c r="K25" i="5"/>
  <c r="K22" i="5"/>
  <c r="V64" i="5"/>
  <c r="V63" i="5"/>
  <c r="V62" i="5"/>
  <c r="V61" i="5"/>
  <c r="V60" i="5"/>
  <c r="V59" i="5"/>
  <c r="AC25" i="5"/>
  <c r="AB8" i="5"/>
  <c r="C173" i="11"/>
  <c r="K8" i="5"/>
  <c r="C194" i="11"/>
  <c r="AC8" i="5"/>
  <c r="J8" i="5"/>
  <c r="C196" i="11"/>
  <c r="AC10" i="5"/>
  <c r="J10" i="5"/>
  <c r="AC11" i="5"/>
  <c r="J11" i="5"/>
  <c r="C58" i="8"/>
  <c r="C72" i="8"/>
  <c r="C17" i="11"/>
  <c r="C50" i="8"/>
  <c r="C49" i="8"/>
  <c r="C48" i="8"/>
  <c r="C68" i="8"/>
  <c r="C13" i="11"/>
  <c r="C45" i="8"/>
  <c r="C44" i="8"/>
  <c r="C64" i="8"/>
  <c r="C9" i="11"/>
  <c r="C63" i="8"/>
  <c r="C8" i="11"/>
  <c r="G55" i="1"/>
  <c r="F55" i="1"/>
  <c r="G54" i="1"/>
  <c r="F54" i="1"/>
  <c r="G53" i="1"/>
  <c r="F53" i="1"/>
  <c r="G52" i="1"/>
  <c r="F52" i="1"/>
  <c r="G51" i="1"/>
  <c r="F51" i="1"/>
  <c r="G50" i="1"/>
  <c r="F50" i="1"/>
  <c r="G49" i="1"/>
  <c r="D50" i="1"/>
  <c r="E50" i="1"/>
  <c r="D51" i="1"/>
  <c r="E51" i="1"/>
  <c r="D52" i="1"/>
  <c r="E52" i="1"/>
  <c r="D53" i="1"/>
  <c r="E53" i="1"/>
  <c r="D54" i="1"/>
  <c r="E54" i="1"/>
  <c r="D55" i="1"/>
  <c r="E55" i="1"/>
  <c r="D49" i="1"/>
  <c r="E49" i="1"/>
  <c r="F49" i="1"/>
  <c r="Y35" i="1"/>
  <c r="C50" i="1"/>
  <c r="Y36" i="1"/>
  <c r="C51" i="1"/>
  <c r="Y37" i="1"/>
  <c r="C52" i="1"/>
  <c r="Y38" i="1"/>
  <c r="C53" i="1"/>
  <c r="Y40" i="1"/>
  <c r="C55" i="1"/>
  <c r="Y39" i="1"/>
  <c r="C54" i="1"/>
  <c r="C47" i="1"/>
  <c r="C46" i="1"/>
  <c r="C45" i="1"/>
  <c r="C44" i="1"/>
  <c r="C43" i="1"/>
  <c r="C42" i="1"/>
  <c r="C41" i="1"/>
  <c r="C40" i="1"/>
  <c r="C39" i="1"/>
  <c r="C38" i="1"/>
  <c r="C37" i="1"/>
  <c r="C36" i="1"/>
  <c r="C35" i="1"/>
  <c r="C34" i="1"/>
  <c r="C33" i="1"/>
  <c r="C32" i="1"/>
  <c r="C31" i="1"/>
  <c r="C30" i="1"/>
  <c r="C29" i="1"/>
  <c r="C24" i="1"/>
  <c r="C9" i="1"/>
  <c r="C10" i="1"/>
  <c r="C11" i="1"/>
  <c r="C12" i="1"/>
  <c r="C13" i="1"/>
  <c r="C14" i="1"/>
  <c r="C15" i="1"/>
  <c r="C16" i="1"/>
  <c r="C17" i="1"/>
  <c r="C18" i="1"/>
  <c r="C19" i="1"/>
  <c r="C20" i="1"/>
  <c r="C21" i="1"/>
  <c r="C22" i="1"/>
  <c r="C23" i="1"/>
  <c r="C6" i="1"/>
  <c r="AC4" i="1"/>
  <c r="AA5" i="1"/>
  <c r="E58" i="8"/>
  <c r="E3" i="11"/>
  <c r="D58" i="8"/>
  <c r="R32" i="11"/>
  <c r="E57" i="8"/>
  <c r="E2" i="11"/>
  <c r="D57" i="8"/>
  <c r="R31" i="11"/>
  <c r="C57" i="8"/>
  <c r="Q31" i="11"/>
  <c r="C2" i="11"/>
  <c r="C69" i="8"/>
  <c r="C14" i="11"/>
  <c r="O13" i="8"/>
  <c r="E13" i="8"/>
  <c r="O14" i="8"/>
  <c r="E14" i="8"/>
  <c r="O12" i="8"/>
  <c r="C25" i="8"/>
  <c r="L76" i="8"/>
  <c r="O28" i="8"/>
  <c r="O26" i="8"/>
  <c r="C60" i="8"/>
  <c r="C5" i="11"/>
  <c r="D7" i="8"/>
  <c r="D18" i="8"/>
  <c r="F16" i="8"/>
  <c r="C12" i="8"/>
  <c r="E12" i="8"/>
  <c r="C43" i="8"/>
  <c r="M76" i="8"/>
  <c r="M77" i="8"/>
  <c r="O25" i="8"/>
  <c r="B23" i="11"/>
  <c r="AC16" i="1"/>
  <c r="AJ272" i="1"/>
  <c r="AK272" i="1"/>
  <c r="AJ273" i="1"/>
  <c r="AK273" i="1"/>
  <c r="AJ274" i="1"/>
  <c r="AK274" i="1"/>
  <c r="AJ275" i="1"/>
  <c r="AK275" i="1"/>
  <c r="AJ276" i="1"/>
  <c r="AK276" i="1"/>
  <c r="AJ277" i="1"/>
  <c r="AK277" i="1"/>
  <c r="AJ278" i="1"/>
  <c r="AK278" i="1"/>
  <c r="AJ279" i="1"/>
  <c r="AK279" i="1"/>
  <c r="AJ280" i="1"/>
  <c r="AK280" i="1"/>
  <c r="AJ281" i="1"/>
  <c r="AK281" i="1"/>
  <c r="AJ282" i="1"/>
  <c r="AK282" i="1"/>
  <c r="AJ283" i="1"/>
  <c r="AK283" i="1"/>
  <c r="AJ284" i="1"/>
  <c r="AK284" i="1"/>
  <c r="AJ285" i="1"/>
  <c r="AK285" i="1"/>
  <c r="AJ286" i="1"/>
  <c r="AK286" i="1"/>
  <c r="AJ287" i="1"/>
  <c r="AK287" i="1"/>
  <c r="AJ288" i="1"/>
  <c r="AK288" i="1"/>
  <c r="AJ289" i="1"/>
  <c r="AK289" i="1"/>
  <c r="AJ290" i="1"/>
  <c r="AK290" i="1"/>
  <c r="AJ291" i="1"/>
  <c r="AK291" i="1"/>
  <c r="AJ292" i="1"/>
  <c r="AK292" i="1"/>
  <c r="AJ293" i="1"/>
  <c r="AK293" i="1"/>
  <c r="AJ294" i="1"/>
  <c r="AK294" i="1"/>
  <c r="AJ295" i="1"/>
  <c r="AK295" i="1"/>
  <c r="AJ296" i="1"/>
  <c r="AK296" i="1"/>
  <c r="AJ297" i="1"/>
  <c r="AK297" i="1"/>
  <c r="AJ298" i="1"/>
  <c r="AK298" i="1"/>
  <c r="AJ299" i="1"/>
  <c r="AK299" i="1"/>
  <c r="AJ300" i="1"/>
  <c r="AK300" i="1"/>
  <c r="AJ301" i="1"/>
  <c r="AK301" i="1"/>
  <c r="AJ302" i="1"/>
  <c r="AK302" i="1"/>
  <c r="AJ303" i="1"/>
  <c r="AK303" i="1"/>
  <c r="AJ304" i="1"/>
  <c r="AK304" i="1"/>
  <c r="AJ305" i="1"/>
  <c r="AK305" i="1"/>
  <c r="AJ306" i="1"/>
  <c r="AK306" i="1"/>
  <c r="AJ307" i="1"/>
  <c r="AK307" i="1"/>
  <c r="AJ308" i="1"/>
  <c r="AK308" i="1"/>
  <c r="AJ309" i="1"/>
  <c r="AK309" i="1"/>
  <c r="AJ310" i="1"/>
  <c r="AK310" i="1"/>
  <c r="AJ311" i="1"/>
  <c r="AK311" i="1"/>
  <c r="AJ312" i="1"/>
  <c r="AK312" i="1"/>
  <c r="AJ313" i="1"/>
  <c r="AK313" i="1"/>
  <c r="AJ314" i="1"/>
  <c r="AK314" i="1"/>
  <c r="AJ315" i="1"/>
  <c r="AK315" i="1"/>
  <c r="AJ316" i="1"/>
  <c r="AK316" i="1"/>
  <c r="AJ317" i="1"/>
  <c r="AK317" i="1"/>
  <c r="AJ318" i="1"/>
  <c r="AK318" i="1"/>
  <c r="AJ319" i="1"/>
  <c r="AK319" i="1"/>
  <c r="AJ320" i="1"/>
  <c r="AK320" i="1"/>
  <c r="AJ321" i="1"/>
  <c r="AK321" i="1"/>
  <c r="AJ322" i="1"/>
  <c r="AK322" i="1"/>
  <c r="AJ323" i="1"/>
  <c r="AK323" i="1"/>
  <c r="AJ324" i="1"/>
  <c r="AK324" i="1"/>
  <c r="AJ325" i="1"/>
  <c r="AK325" i="1"/>
  <c r="AJ326" i="1"/>
  <c r="AK326" i="1"/>
  <c r="AJ327" i="1"/>
  <c r="AK327" i="1"/>
  <c r="AJ328" i="1"/>
  <c r="AK328" i="1"/>
  <c r="AJ329" i="1"/>
  <c r="AK329" i="1"/>
  <c r="AJ330" i="1"/>
  <c r="AK330" i="1"/>
  <c r="AJ331" i="1"/>
  <c r="AK331" i="1"/>
  <c r="AJ332" i="1"/>
  <c r="AK332" i="1"/>
  <c r="AJ333" i="1"/>
  <c r="AK333" i="1"/>
  <c r="AJ334" i="1"/>
  <c r="AK334" i="1"/>
  <c r="AJ335" i="1"/>
  <c r="AK335" i="1"/>
  <c r="AJ336" i="1"/>
  <c r="AK336" i="1"/>
  <c r="AJ337" i="1"/>
  <c r="AK337" i="1"/>
  <c r="AJ338" i="1"/>
  <c r="AK338" i="1"/>
  <c r="AJ339" i="1"/>
  <c r="AK339" i="1"/>
  <c r="AJ340" i="1"/>
  <c r="AK340" i="1"/>
  <c r="AJ341" i="1"/>
  <c r="AK341" i="1"/>
  <c r="AJ342" i="1"/>
  <c r="AK342" i="1"/>
  <c r="AJ343" i="1"/>
  <c r="AK343" i="1"/>
  <c r="AJ344" i="1"/>
  <c r="AK344" i="1"/>
  <c r="AJ345" i="1"/>
  <c r="AK345" i="1"/>
  <c r="AJ346" i="1"/>
  <c r="AK346" i="1"/>
  <c r="AJ347" i="1"/>
  <c r="AK347" i="1"/>
  <c r="AJ348" i="1"/>
  <c r="AK348" i="1"/>
  <c r="AJ349" i="1"/>
  <c r="AK349" i="1"/>
  <c r="AJ350" i="1"/>
  <c r="AK350" i="1"/>
  <c r="AJ351" i="1"/>
  <c r="AK351" i="1"/>
  <c r="AJ352" i="1"/>
  <c r="AK352" i="1"/>
  <c r="AJ353" i="1"/>
  <c r="AK353" i="1"/>
  <c r="AJ354" i="1"/>
  <c r="AK354" i="1"/>
  <c r="AJ355" i="1"/>
  <c r="AK355" i="1"/>
  <c r="AJ356" i="1"/>
  <c r="AK356" i="1"/>
  <c r="AJ357" i="1"/>
  <c r="AK357" i="1"/>
  <c r="AJ358" i="1"/>
  <c r="AK358" i="1"/>
  <c r="AJ359" i="1"/>
  <c r="AK359" i="1"/>
  <c r="AJ360" i="1"/>
  <c r="AK360" i="1"/>
  <c r="AJ361" i="1"/>
  <c r="AK361" i="1"/>
  <c r="AJ362" i="1"/>
  <c r="AK362" i="1"/>
  <c r="AJ363" i="1"/>
  <c r="AK363" i="1"/>
  <c r="AJ364" i="1"/>
  <c r="AK364" i="1"/>
  <c r="AJ365" i="1"/>
  <c r="AK365" i="1"/>
  <c r="AJ366" i="1"/>
  <c r="AK366" i="1"/>
  <c r="AJ367" i="1"/>
  <c r="AK367" i="1"/>
  <c r="AJ368" i="1"/>
  <c r="AK368" i="1"/>
  <c r="AJ369" i="1"/>
  <c r="AK369" i="1"/>
  <c r="AJ370" i="1"/>
  <c r="AK370" i="1"/>
  <c r="AJ371" i="1"/>
  <c r="AK371" i="1"/>
  <c r="AJ372" i="1"/>
  <c r="AK372" i="1"/>
  <c r="AJ373" i="1"/>
  <c r="AK373" i="1"/>
  <c r="AJ374" i="1"/>
  <c r="AK374" i="1"/>
  <c r="AJ375" i="1"/>
  <c r="AK375" i="1"/>
  <c r="AJ376" i="1"/>
  <c r="AK376" i="1"/>
  <c r="AJ377" i="1"/>
  <c r="AK377" i="1"/>
  <c r="AJ378" i="1"/>
  <c r="AK378" i="1"/>
  <c r="AJ379" i="1"/>
  <c r="AK379" i="1"/>
  <c r="AJ380" i="1"/>
  <c r="AK380" i="1"/>
  <c r="AJ381" i="1"/>
  <c r="AK381" i="1"/>
  <c r="AJ382" i="1"/>
  <c r="AK382" i="1"/>
  <c r="AJ383" i="1"/>
  <c r="AK383" i="1"/>
  <c r="AJ384" i="1"/>
  <c r="AK384" i="1"/>
  <c r="AJ385" i="1"/>
  <c r="AK385" i="1"/>
  <c r="AJ386" i="1"/>
  <c r="AK386" i="1"/>
  <c r="AJ387" i="1"/>
  <c r="AK387" i="1"/>
  <c r="AJ388" i="1"/>
  <c r="AK388" i="1"/>
  <c r="AJ389" i="1"/>
  <c r="AK389" i="1"/>
  <c r="AJ390" i="1"/>
  <c r="AK390" i="1"/>
  <c r="AJ391" i="1"/>
  <c r="AK391" i="1"/>
  <c r="AJ392" i="1"/>
  <c r="AK392" i="1"/>
  <c r="AJ393" i="1"/>
  <c r="AK393" i="1"/>
  <c r="AJ394" i="1"/>
  <c r="AK394" i="1"/>
  <c r="AJ395" i="1"/>
  <c r="AK395" i="1"/>
  <c r="AJ396" i="1"/>
  <c r="AK396" i="1"/>
  <c r="AJ397" i="1"/>
  <c r="AK397" i="1"/>
  <c r="AJ398" i="1"/>
  <c r="AK398" i="1"/>
  <c r="AJ399" i="1"/>
  <c r="AK399" i="1"/>
  <c r="AJ400" i="1"/>
  <c r="AK400" i="1"/>
  <c r="AJ401" i="1"/>
  <c r="AK401" i="1"/>
  <c r="AJ402" i="1"/>
  <c r="AK402" i="1"/>
  <c r="AJ403" i="1"/>
  <c r="AK403" i="1"/>
  <c r="AJ404" i="1"/>
  <c r="AK404" i="1"/>
  <c r="AJ405" i="1"/>
  <c r="AK405" i="1"/>
  <c r="AJ406" i="1"/>
  <c r="AK406" i="1"/>
  <c r="AJ407" i="1"/>
  <c r="AK407" i="1"/>
  <c r="AJ408" i="1"/>
  <c r="AK408" i="1"/>
  <c r="AJ409" i="1"/>
  <c r="AK409" i="1"/>
  <c r="AJ410" i="1"/>
  <c r="AK410" i="1"/>
  <c r="AJ411" i="1"/>
  <c r="AK411" i="1"/>
  <c r="AJ412" i="1"/>
  <c r="AK412" i="1"/>
  <c r="AJ413" i="1"/>
  <c r="AK413" i="1"/>
  <c r="AJ414" i="1"/>
  <c r="AK414" i="1"/>
  <c r="AJ415" i="1"/>
  <c r="AK415" i="1"/>
  <c r="AJ416" i="1"/>
  <c r="AK416" i="1"/>
  <c r="AJ417" i="1"/>
  <c r="AK417" i="1"/>
  <c r="AJ418" i="1"/>
  <c r="AK418" i="1"/>
  <c r="AJ419" i="1"/>
  <c r="AK419" i="1"/>
  <c r="AJ420" i="1"/>
  <c r="AK420" i="1"/>
  <c r="AJ421" i="1"/>
  <c r="AK421" i="1"/>
  <c r="AJ422" i="1"/>
  <c r="AK422" i="1"/>
  <c r="AJ423" i="1"/>
  <c r="AK423" i="1"/>
  <c r="AJ424" i="1"/>
  <c r="AK424" i="1"/>
  <c r="AJ425" i="1"/>
  <c r="AK425" i="1"/>
  <c r="AJ426" i="1"/>
  <c r="AK426" i="1"/>
  <c r="AJ427" i="1"/>
  <c r="AK427" i="1"/>
  <c r="AJ428" i="1"/>
  <c r="AK428" i="1"/>
  <c r="AJ429" i="1"/>
  <c r="AK429" i="1"/>
  <c r="AJ430" i="1"/>
  <c r="AK430" i="1"/>
  <c r="AJ431" i="1"/>
  <c r="AK431" i="1"/>
  <c r="AJ432" i="1"/>
  <c r="AK432" i="1"/>
  <c r="AJ433" i="1"/>
  <c r="AK433" i="1"/>
  <c r="AJ434" i="1"/>
  <c r="AK434" i="1"/>
  <c r="AJ435" i="1"/>
  <c r="AK435" i="1"/>
  <c r="AJ436" i="1"/>
  <c r="AK436" i="1"/>
  <c r="AJ437" i="1"/>
  <c r="AK437" i="1"/>
  <c r="AJ438" i="1"/>
  <c r="AK438" i="1"/>
  <c r="AJ439" i="1"/>
  <c r="AK439" i="1"/>
  <c r="AJ440" i="1"/>
  <c r="AK440" i="1"/>
  <c r="AJ441" i="1"/>
  <c r="AK441" i="1"/>
  <c r="AJ442" i="1"/>
  <c r="AK442" i="1"/>
  <c r="AJ443" i="1"/>
  <c r="AK443" i="1"/>
  <c r="AJ444" i="1"/>
  <c r="AK444" i="1"/>
  <c r="AJ445" i="1"/>
  <c r="AK445" i="1"/>
  <c r="AJ446" i="1"/>
  <c r="AK446" i="1"/>
  <c r="AJ447" i="1"/>
  <c r="AK447" i="1"/>
  <c r="AJ448" i="1"/>
  <c r="AK448" i="1"/>
  <c r="AJ449" i="1"/>
  <c r="AK449" i="1"/>
  <c r="AJ450" i="1"/>
  <c r="AK450" i="1"/>
  <c r="AJ451" i="1"/>
  <c r="AK451" i="1"/>
  <c r="AJ452" i="1"/>
  <c r="AK452" i="1"/>
  <c r="AJ453" i="1"/>
  <c r="AK453" i="1"/>
  <c r="AJ454" i="1"/>
  <c r="AK454" i="1"/>
  <c r="AJ455" i="1"/>
  <c r="AK455" i="1"/>
  <c r="AJ456" i="1"/>
  <c r="AK456" i="1"/>
  <c r="AJ457" i="1"/>
  <c r="AK457" i="1"/>
  <c r="AJ458" i="1"/>
  <c r="AK458" i="1"/>
  <c r="AJ459" i="1"/>
  <c r="AK459" i="1"/>
  <c r="AJ460" i="1"/>
  <c r="AK460" i="1"/>
  <c r="AJ461" i="1"/>
  <c r="AK461" i="1"/>
  <c r="AJ462" i="1"/>
  <c r="AK462" i="1"/>
  <c r="AJ463" i="1"/>
  <c r="AK463" i="1"/>
  <c r="AJ464" i="1"/>
  <c r="AK464" i="1"/>
  <c r="AJ465" i="1"/>
  <c r="AK465" i="1"/>
  <c r="AJ466" i="1"/>
  <c r="AK466" i="1"/>
  <c r="AJ467" i="1"/>
  <c r="AK467" i="1"/>
  <c r="AJ468" i="1"/>
  <c r="AK468" i="1"/>
  <c r="AJ469" i="1"/>
  <c r="AK469" i="1"/>
  <c r="AJ470" i="1"/>
  <c r="AK470" i="1"/>
  <c r="AJ471" i="1"/>
  <c r="AK471" i="1"/>
  <c r="AJ472" i="1"/>
  <c r="AK472" i="1"/>
  <c r="AJ473" i="1"/>
  <c r="AK473" i="1"/>
  <c r="AJ474" i="1"/>
  <c r="AK474" i="1"/>
  <c r="AJ475" i="1"/>
  <c r="AK475" i="1"/>
  <c r="AJ476" i="1"/>
  <c r="AK476" i="1"/>
  <c r="AJ477" i="1"/>
  <c r="AK477" i="1"/>
  <c r="AJ478" i="1"/>
  <c r="AK478" i="1"/>
  <c r="AJ479" i="1"/>
  <c r="AK479" i="1"/>
  <c r="AJ480" i="1"/>
  <c r="AK480" i="1"/>
  <c r="AJ481" i="1"/>
  <c r="AK481" i="1"/>
  <c r="AJ482" i="1"/>
  <c r="AK482" i="1"/>
  <c r="AJ483" i="1"/>
  <c r="AK483" i="1"/>
  <c r="AJ484" i="1"/>
  <c r="AK484" i="1"/>
  <c r="AJ485" i="1"/>
  <c r="AK485" i="1"/>
  <c r="AJ486" i="1"/>
  <c r="AK486" i="1"/>
  <c r="AJ487" i="1"/>
  <c r="AK487" i="1"/>
  <c r="AJ488" i="1"/>
  <c r="AK488" i="1"/>
  <c r="AJ489" i="1"/>
  <c r="AK489" i="1"/>
  <c r="AJ490" i="1"/>
  <c r="AK490" i="1"/>
  <c r="AJ491" i="1"/>
  <c r="AK491" i="1"/>
  <c r="AJ492" i="1"/>
  <c r="AK492" i="1"/>
  <c r="AJ493" i="1"/>
  <c r="AK493" i="1"/>
  <c r="AJ494" i="1"/>
  <c r="AK494" i="1"/>
  <c r="AJ495" i="1"/>
  <c r="AK495" i="1"/>
  <c r="AJ496" i="1"/>
  <c r="AK496" i="1"/>
  <c r="AJ497" i="1"/>
  <c r="AK497" i="1"/>
  <c r="AJ498" i="1"/>
  <c r="AK498" i="1"/>
  <c r="AJ499" i="1"/>
  <c r="AK499" i="1"/>
  <c r="AJ500" i="1"/>
  <c r="AK500" i="1"/>
  <c r="AJ501" i="1"/>
  <c r="AK501" i="1"/>
  <c r="AJ502" i="1"/>
  <c r="AK502" i="1"/>
  <c r="AJ503" i="1"/>
  <c r="AK503" i="1"/>
  <c r="AJ504" i="1"/>
  <c r="AK504" i="1"/>
  <c r="AJ505" i="1"/>
  <c r="AK505" i="1"/>
  <c r="AJ506" i="1"/>
  <c r="AK506" i="1"/>
  <c r="AJ507" i="1"/>
  <c r="AK507" i="1"/>
  <c r="AJ508" i="1"/>
  <c r="AK508" i="1"/>
  <c r="AJ509" i="1"/>
  <c r="AK509" i="1"/>
  <c r="AJ510" i="1"/>
  <c r="AK510" i="1"/>
  <c r="AJ511" i="1"/>
  <c r="AK511" i="1"/>
  <c r="AJ512" i="1"/>
  <c r="AK512" i="1"/>
  <c r="AJ513" i="1"/>
  <c r="AK513" i="1"/>
  <c r="AJ514" i="1"/>
  <c r="AK514" i="1"/>
  <c r="AJ515" i="1"/>
  <c r="AK515" i="1"/>
  <c r="AJ516" i="1"/>
  <c r="AK516" i="1"/>
  <c r="AJ517" i="1"/>
  <c r="AK517" i="1"/>
  <c r="AJ518" i="1"/>
  <c r="AK518" i="1"/>
  <c r="AJ519" i="1"/>
  <c r="AK519" i="1"/>
  <c r="AJ520" i="1"/>
  <c r="AK520" i="1"/>
  <c r="AJ521" i="1"/>
  <c r="AK521" i="1"/>
  <c r="AJ522" i="1"/>
  <c r="AK522" i="1"/>
  <c r="AJ523" i="1"/>
  <c r="AK523" i="1"/>
  <c r="AJ524" i="1"/>
  <c r="AK524" i="1"/>
  <c r="AJ525" i="1"/>
  <c r="AK525" i="1"/>
  <c r="AJ526" i="1"/>
  <c r="AK526" i="1"/>
  <c r="AJ527" i="1"/>
  <c r="AK527" i="1"/>
  <c r="AJ528" i="1"/>
  <c r="AK528" i="1"/>
  <c r="AJ529" i="1"/>
  <c r="AK529" i="1"/>
  <c r="AJ530" i="1"/>
  <c r="AK530" i="1"/>
  <c r="AJ531" i="1"/>
  <c r="AK531" i="1"/>
  <c r="AJ532" i="1"/>
  <c r="AK532" i="1"/>
  <c r="AJ533" i="1"/>
  <c r="AK533" i="1"/>
  <c r="AJ534" i="1"/>
  <c r="AK534" i="1"/>
  <c r="AJ535" i="1"/>
  <c r="AK535" i="1"/>
  <c r="AJ536" i="1"/>
  <c r="AK536" i="1"/>
  <c r="AJ537" i="1"/>
  <c r="AK537" i="1"/>
  <c r="AJ538" i="1"/>
  <c r="AK538" i="1"/>
  <c r="AJ539" i="1"/>
  <c r="AK539" i="1"/>
  <c r="AJ540" i="1"/>
  <c r="AK540" i="1"/>
  <c r="AJ541" i="1"/>
  <c r="AK541" i="1"/>
  <c r="AJ542" i="1"/>
  <c r="AK542" i="1"/>
  <c r="AJ543" i="1"/>
  <c r="AK543" i="1"/>
  <c r="AJ544" i="1"/>
  <c r="AK544" i="1"/>
  <c r="AJ545" i="1"/>
  <c r="AK545" i="1"/>
  <c r="AJ546" i="1"/>
  <c r="AK546" i="1"/>
  <c r="AJ547" i="1"/>
  <c r="AK547" i="1"/>
  <c r="AJ548" i="1"/>
  <c r="AK548" i="1"/>
  <c r="AJ549" i="1"/>
  <c r="AK549" i="1"/>
  <c r="AJ550" i="1"/>
  <c r="AK550" i="1"/>
  <c r="AJ551" i="1"/>
  <c r="AK551" i="1"/>
  <c r="AJ552" i="1"/>
  <c r="AK552" i="1"/>
  <c r="AJ553" i="1"/>
  <c r="AK553" i="1"/>
  <c r="AJ554" i="1"/>
  <c r="AK554" i="1"/>
  <c r="AJ555" i="1"/>
  <c r="AK555" i="1"/>
  <c r="AJ556" i="1"/>
  <c r="AK556" i="1"/>
  <c r="AJ557" i="1"/>
  <c r="AK557" i="1"/>
  <c r="AJ558" i="1"/>
  <c r="AK558" i="1"/>
  <c r="AJ559" i="1"/>
  <c r="AK559" i="1"/>
  <c r="AJ560" i="1"/>
  <c r="AK560" i="1"/>
  <c r="AJ561" i="1"/>
  <c r="AK561" i="1"/>
  <c r="AJ562" i="1"/>
  <c r="AK562" i="1"/>
  <c r="AJ563" i="1"/>
  <c r="AK563" i="1"/>
  <c r="AJ564" i="1"/>
  <c r="AK564" i="1"/>
  <c r="AJ565" i="1"/>
  <c r="AK565" i="1"/>
  <c r="AJ566" i="1"/>
  <c r="AK566" i="1"/>
  <c r="AJ567" i="1"/>
  <c r="AK567" i="1"/>
  <c r="AJ568" i="1"/>
  <c r="AK568" i="1"/>
  <c r="AJ569" i="1"/>
  <c r="AK569" i="1"/>
  <c r="AJ570" i="1"/>
  <c r="AK570" i="1"/>
  <c r="AJ571" i="1"/>
  <c r="AK571" i="1"/>
  <c r="AJ572" i="1"/>
  <c r="AK572" i="1"/>
  <c r="AJ573" i="1"/>
  <c r="AK573" i="1"/>
  <c r="AJ574" i="1"/>
  <c r="AK574" i="1"/>
  <c r="AJ575" i="1"/>
  <c r="AK575" i="1"/>
  <c r="AJ576" i="1"/>
  <c r="AK576" i="1"/>
  <c r="AJ577" i="1"/>
  <c r="AK577" i="1"/>
  <c r="AJ578" i="1"/>
  <c r="AK578" i="1"/>
  <c r="AJ579" i="1"/>
  <c r="AK579" i="1"/>
  <c r="AJ580" i="1"/>
  <c r="AK580" i="1"/>
  <c r="AJ581" i="1"/>
  <c r="AK581" i="1"/>
  <c r="M80" i="8"/>
  <c r="M81" i="8"/>
  <c r="M82" i="8"/>
  <c r="M83" i="8"/>
  <c r="D3" i="11"/>
  <c r="B80" i="8"/>
  <c r="B25" i="11"/>
  <c r="L79" i="8"/>
  <c r="L82" i="8"/>
  <c r="AC7" i="5"/>
  <c r="J7" i="5"/>
  <c r="K7" i="5"/>
  <c r="B76" i="8"/>
  <c r="B21" i="11"/>
  <c r="C31" i="11"/>
  <c r="AD5" i="1"/>
  <c r="AC18" i="1"/>
  <c r="AC19" i="1"/>
  <c r="C62" i="8"/>
  <c r="C7" i="11"/>
  <c r="C3" i="11"/>
  <c r="Q32" i="11"/>
  <c r="C32" i="11"/>
  <c r="B133" i="11"/>
  <c r="B77" i="8"/>
  <c r="B22" i="11"/>
  <c r="X34" i="1"/>
  <c r="B34" i="11"/>
  <c r="B56" i="11"/>
  <c r="C5" i="1"/>
  <c r="B28" i="1"/>
  <c r="D2" i="11"/>
  <c r="C67" i="8"/>
  <c r="C12" i="11"/>
  <c r="C197" i="11"/>
  <c r="B141" i="11"/>
  <c r="B150" i="11"/>
  <c r="B132" i="11"/>
  <c r="M79" i="8"/>
  <c r="AH4" i="1"/>
  <c r="AI4" i="1"/>
  <c r="C193" i="11"/>
  <c r="V22" i="5"/>
  <c r="C195" i="11"/>
  <c r="K10" i="5"/>
  <c r="K9" i="5"/>
  <c r="C175" i="11"/>
  <c r="AC9" i="5"/>
  <c r="J9" i="5"/>
  <c r="Z21" i="5"/>
  <c r="Z22" i="5"/>
  <c r="Z26" i="5"/>
  <c r="Z25" i="5"/>
  <c r="X58" i="5"/>
  <c r="W60" i="5"/>
  <c r="W61" i="5"/>
  <c r="C204" i="11"/>
  <c r="C203" i="11"/>
  <c r="Z18" i="1"/>
  <c r="Z19" i="1"/>
  <c r="W64" i="5"/>
  <c r="W65" i="5"/>
  <c r="W62" i="5"/>
  <c r="W63" i="5"/>
  <c r="B82" i="8"/>
  <c r="B27" i="11"/>
  <c r="L83" i="8"/>
  <c r="B83" i="8"/>
  <c r="B28" i="11"/>
  <c r="L81" i="8"/>
  <c r="B81" i="8"/>
  <c r="B26" i="11"/>
  <c r="B79" i="8"/>
  <c r="B24" i="11"/>
  <c r="B78" i="11"/>
  <c r="B100" i="11"/>
  <c r="C28" i="1"/>
  <c r="AH5" i="1"/>
  <c r="AI5" i="1"/>
  <c r="V6" i="1"/>
  <c r="AL4" i="1"/>
  <c r="V5" i="1"/>
  <c r="V14" i="1"/>
  <c r="V21" i="1"/>
  <c r="V10" i="1"/>
  <c r="V18" i="1"/>
  <c r="V17" i="1"/>
  <c r="V22" i="1"/>
  <c r="AJ4" i="1"/>
  <c r="AA7" i="1"/>
  <c r="V12" i="1"/>
  <c r="AT4" i="1"/>
  <c r="V13" i="1"/>
  <c r="AM4" i="1"/>
  <c r="AA9" i="1"/>
  <c r="AA10" i="1"/>
  <c r="V7" i="1"/>
  <c r="AO4" i="1"/>
  <c r="AU4" i="1"/>
  <c r="V15" i="1"/>
  <c r="V24" i="1"/>
  <c r="V16" i="1"/>
  <c r="AP4" i="1"/>
  <c r="AA11" i="1"/>
  <c r="AA12" i="1"/>
  <c r="AN4" i="1"/>
  <c r="AK4" i="1"/>
  <c r="AV4" i="1"/>
  <c r="AA15" i="1"/>
  <c r="V8" i="1"/>
  <c r="V19" i="1"/>
  <c r="V20" i="1"/>
  <c r="AS4" i="1"/>
  <c r="AA13" i="1"/>
  <c r="AA14" i="1"/>
  <c r="V9" i="1"/>
  <c r="AQ4" i="1"/>
  <c r="V11" i="1"/>
  <c r="AR4" i="1"/>
  <c r="V23" i="1"/>
  <c r="X20" i="5"/>
  <c r="V23" i="5"/>
  <c r="V24" i="5"/>
  <c r="V25" i="5"/>
  <c r="Q27" i="5"/>
  <c r="Y34" i="1"/>
  <c r="C49" i="1"/>
  <c r="B122" i="11"/>
  <c r="AN16" i="1"/>
  <c r="AD34" i="1"/>
  <c r="AC23" i="5"/>
  <c r="AC26" i="5"/>
  <c r="AS9" i="1"/>
  <c r="Z15" i="1"/>
  <c r="AP9" i="1"/>
  <c r="Z13" i="1"/>
  <c r="AM9" i="1"/>
  <c r="Z11" i="1"/>
  <c r="AU5" i="1"/>
  <c r="AN5" i="1"/>
  <c r="V29" i="1"/>
  <c r="AO5" i="1"/>
  <c r="AP5" i="1"/>
  <c r="AD11" i="1"/>
  <c r="AD12" i="1"/>
  <c r="V31" i="1"/>
  <c r="V39" i="1"/>
  <c r="V46" i="1"/>
  <c r="AK5" i="1"/>
  <c r="AJ5" i="1"/>
  <c r="AD7" i="1"/>
  <c r="V28" i="1"/>
  <c r="AV5" i="1"/>
  <c r="AD15" i="1"/>
  <c r="V38" i="1"/>
  <c r="V43" i="1"/>
  <c r="V34" i="1"/>
  <c r="V47" i="1"/>
  <c r="V42" i="1"/>
  <c r="V41" i="1"/>
  <c r="V44" i="1"/>
  <c r="V40" i="1"/>
  <c r="AL5" i="1"/>
  <c r="AS5" i="1"/>
  <c r="AD13" i="1"/>
  <c r="AD14" i="1"/>
  <c r="V35" i="1"/>
  <c r="AM5" i="1"/>
  <c r="AD9" i="1"/>
  <c r="AD10" i="1"/>
  <c r="V32" i="1"/>
  <c r="V36" i="1"/>
  <c r="V33" i="1"/>
  <c r="V45" i="1"/>
  <c r="AT5" i="1"/>
  <c r="AR5" i="1"/>
  <c r="AQ5" i="1"/>
  <c r="V37" i="1"/>
  <c r="V30" i="1"/>
  <c r="B140" i="11"/>
  <c r="B149" i="11"/>
  <c r="B131" i="11"/>
  <c r="Y20" i="5"/>
  <c r="Z20" i="5"/>
  <c r="AA16" i="1"/>
  <c r="AA8" i="1"/>
  <c r="AJ9" i="1"/>
  <c r="Z9" i="1"/>
  <c r="AJ10" i="1"/>
  <c r="AC9" i="1"/>
  <c r="Z14" i="1"/>
  <c r="Z12" i="1"/>
  <c r="AP10" i="1"/>
  <c r="AC13" i="1"/>
  <c r="AB25" i="5"/>
  <c r="Y25" i="5"/>
  <c r="Y24" i="5"/>
  <c r="AB26" i="5"/>
  <c r="AS10" i="1"/>
  <c r="AC15" i="1"/>
  <c r="AC14" i="1"/>
  <c r="AA18" i="1"/>
  <c r="AD18" i="1"/>
  <c r="AQ15" i="1"/>
  <c r="AP15" i="1"/>
  <c r="AD8" i="1"/>
  <c r="AD16" i="1"/>
  <c r="Z8" i="1"/>
  <c r="AB22" i="5"/>
  <c r="AB23" i="5"/>
  <c r="Y23" i="5"/>
  <c r="Y22" i="5"/>
  <c r="AM10" i="1"/>
  <c r="AC11" i="1"/>
  <c r="Z10" i="1"/>
  <c r="AC10" i="1"/>
  <c r="AC8" i="1"/>
  <c r="AA19" i="1"/>
  <c r="AD19" i="1"/>
  <c r="AQ19" i="1"/>
  <c r="AP19" i="1"/>
  <c r="AL19" i="1"/>
  <c r="AL20" i="1"/>
  <c r="AL15" i="1"/>
  <c r="AL16" i="1"/>
  <c r="AK15" i="1"/>
  <c r="AK16" i="1"/>
  <c r="AC12" i="1"/>
  <c r="AK19" i="1"/>
  <c r="AK20" i="1"/>
</calcChain>
</file>

<file path=xl/sharedStrings.xml><?xml version="1.0" encoding="utf-8"?>
<sst xmlns="http://schemas.openxmlformats.org/spreadsheetml/2006/main" count="153" uniqueCount="116">
  <si>
    <t>date</t>
  </si>
  <si>
    <t>time</t>
  </si>
  <si>
    <t>value</t>
  </si>
  <si>
    <t>rise</t>
  </si>
  <si>
    <t>set</t>
  </si>
  <si>
    <t>Heating</t>
  </si>
  <si>
    <t>Ventilation</t>
  </si>
  <si>
    <t>In this worksheet you can define your cropping schedule</t>
  </si>
  <si>
    <t>Stemdensity</t>
  </si>
  <si>
    <t xml:space="preserve">Plant density [plants/m²] </t>
  </si>
  <si>
    <t>Planting date</t>
  </si>
  <si>
    <t>Final date</t>
  </si>
  <si>
    <t>Date to remove the head</t>
  </si>
  <si>
    <t xml:space="preserve">PlantDensity     = </t>
  </si>
  <si>
    <t>Startdate:</t>
  </si>
  <si>
    <t xml:space="preserve">Fraction_2 = </t>
  </si>
  <si>
    <t xml:space="preserve">Fraction_3 = </t>
  </si>
  <si>
    <t xml:space="preserve">Fraction_4 = </t>
  </si>
  <si>
    <t xml:space="preserve">DayTopping = </t>
  </si>
  <si>
    <t>Cucumbers initiate in general more fruits than the crop can bring to maturity.</t>
  </si>
  <si>
    <t>In the table below you can specify the fraction of new fruits that is allowed to grow out as a table in time</t>
  </si>
  <si>
    <t>FruitFrequencyTB =</t>
  </si>
  <si>
    <t>Enddate:</t>
  </si>
  <si>
    <t>*-----</t>
  </si>
  <si>
    <t xml:space="preserve"> Heating and ventilation for </t>
  </si>
  <si>
    <t>Sun rise</t>
  </si>
  <si>
    <t>Sun set</t>
  </si>
  <si>
    <t>Start</t>
  </si>
  <si>
    <t>end</t>
  </si>
  <si>
    <t>Offset</t>
  </si>
  <si>
    <t>heating</t>
  </si>
  <si>
    <t>ventilat</t>
  </si>
  <si>
    <t xml:space="preserve">DayShoot_2 =  </t>
  </si>
  <si>
    <t xml:space="preserve">DayShoot_3 =  </t>
  </si>
  <si>
    <t xml:space="preserve">DayShoot_4 =  </t>
  </si>
  <si>
    <t xml:space="preserve">DayShoot_5 =  </t>
  </si>
  <si>
    <t xml:space="preserve">Fraction_5 = </t>
  </si>
  <si>
    <t>Illumination intensity</t>
  </si>
  <si>
    <t xml:space="preserve">Screen </t>
  </si>
  <si>
    <t>SOLARO_6827_O_FR</t>
  </si>
  <si>
    <t>HARMONY_2515_O_FR</t>
  </si>
  <si>
    <t xml:space="preserve">Screentype </t>
  </si>
  <si>
    <t xml:space="preserve">    Max outside temperature to use this screen</t>
  </si>
  <si>
    <t xml:space="preserve">°C </t>
  </si>
  <si>
    <t xml:space="preserve">    Make a graph that shows at which temperature</t>
  </si>
  <si>
    <t xml:space="preserve">    and radiation combination the screen will be stowed</t>
  </si>
  <si>
    <t>Radiation</t>
  </si>
  <si>
    <t xml:space="preserve">  Radiation</t>
  </si>
  <si>
    <t>Temperature</t>
  </si>
  <si>
    <t xml:space="preserve">    or deployed. </t>
  </si>
  <si>
    <t xml:space="preserve">    Here you can make a graph that defines at which</t>
  </si>
  <si>
    <t xml:space="preserve">    outside  temperature and radiation combination the</t>
  </si>
  <si>
    <t xml:space="preserve">    screen will be stowed or deployed. </t>
  </si>
  <si>
    <t xml:space="preserve">  Screen pos.</t>
  </si>
  <si>
    <t xml:space="preserve">   </t>
  </si>
  <si>
    <t xml:space="preserve">           Screen (also) used as shade screen </t>
  </si>
  <si>
    <r>
      <rPr>
        <sz val="12"/>
        <color theme="1"/>
        <rFont val="Calibri"/>
        <family val="2"/>
      </rPr>
      <t>µ</t>
    </r>
    <r>
      <rPr>
        <sz val="12"/>
        <color theme="1"/>
        <rFont val="Calibri"/>
        <family val="2"/>
        <scheme val="minor"/>
      </rPr>
      <t>mol/(m² s)</t>
    </r>
  </si>
  <si>
    <t>Note:</t>
  </si>
  <si>
    <t xml:space="preserve">If illumination is switched on during night-time, the day time </t>
  </si>
  <si>
    <t>CO2 setpoint will be used</t>
  </si>
  <si>
    <t>CO2 dosing capacity</t>
  </si>
  <si>
    <t>kg/(ha hour)</t>
  </si>
  <si>
    <t>the simulation will assume that pure CO2 will be supplied</t>
  </si>
  <si>
    <t>Rise</t>
  </si>
  <si>
    <t>Set</t>
  </si>
  <si>
    <t>BS AS</t>
  </si>
  <si>
    <t>BR AR</t>
  </si>
  <si>
    <t>val</t>
  </si>
  <si>
    <t>Slope from one to another level is 200 ppm/hr</t>
  </si>
  <si>
    <t>Lampvermogen:</t>
  </si>
  <si>
    <t>Belichting:</t>
  </si>
  <si>
    <t>MaxIglob:</t>
  </si>
  <si>
    <t>BlokUitBegin:</t>
  </si>
  <si>
    <t>UitPerEtmaal:</t>
  </si>
  <si>
    <t>kgCO2:</t>
  </si>
  <si>
    <t>ScreenInUse1:</t>
  </si>
  <si>
    <t>ScreenType1:</t>
  </si>
  <si>
    <t>LUXOUS_1347_FR</t>
  </si>
  <si>
    <t>No_Screen</t>
  </si>
  <si>
    <t>MaxToutScreen1:</t>
  </si>
  <si>
    <t>ScrCloseBelow1:</t>
  </si>
  <si>
    <t>ScrCloseBelow2:</t>
  </si>
  <si>
    <t>ScreenInUse2:</t>
  </si>
  <si>
    <t>ScreenType2:</t>
  </si>
  <si>
    <t>MaxToutScreen2:</t>
  </si>
  <si>
    <t>SpCO2:</t>
  </si>
  <si>
    <t>SpCO2Tijdstip:</t>
  </si>
  <si>
    <t>StookTemp:</t>
  </si>
  <si>
    <t>StookTempTijdstip:</t>
  </si>
  <si>
    <t>DodeZone:</t>
  </si>
  <si>
    <t>DodeZoneTijdstip:</t>
  </si>
  <si>
    <t>LichtVBeg:</t>
  </si>
  <si>
    <t>LichtVEnd:</t>
  </si>
  <si>
    <t>LichtVerhoging:</t>
  </si>
  <si>
    <t>LichtVVent:</t>
  </si>
  <si>
    <t>PlantDatum:</t>
  </si>
  <si>
    <t>RuimDatum:</t>
  </si>
  <si>
    <t>Where is the max temp</t>
  </si>
  <si>
    <t>Fruits maintained</t>
  </si>
  <si>
    <t>AR   (After Rise)</t>
  </si>
  <si>
    <t>BR   (Before Rise)</t>
  </si>
  <si>
    <t>AS   (After Set)</t>
  </si>
  <si>
    <t>BS   (Before Set)</t>
  </si>
  <si>
    <t>Cl    (Clock)</t>
  </si>
  <si>
    <t xml:space="preserve">   Here you can choose any date between April 1st and May 1st </t>
  </si>
  <si>
    <t xml:space="preserve">   The plant density cannot be changed in time because at the start of the cropping cycle you determine the number of plants per m² placed in the greenhouse</t>
  </si>
  <si>
    <t xml:space="preserve">Cucumbers can be given additional stems by keeping shoots (or remove a head which will give two new shoots). </t>
  </si>
  <si>
    <t xml:space="preserve">In the table below you can specify if you want to increase or decrease the number of stems along the cropping cycle. If so, you define a date and a number of stems from that date. </t>
  </si>
  <si>
    <t>Some time before the stopping date (which is set to</t>
  </si>
  <si>
    <t>) the head of the crop can be taken out.</t>
  </si>
  <si>
    <t>(Not later than September 1st)</t>
  </si>
  <si>
    <t xml:space="preserve">    The second screen can also be used for shading,</t>
  </si>
  <si>
    <t xml:space="preserve">    closed to a certain extent (define max three levels).</t>
  </si>
  <si>
    <t xml:space="preserve">    can define at which outside radiation level the screen is</t>
  </si>
  <si>
    <t xml:space="preserve">    especially when it is a shading screen. In the table you</t>
  </si>
  <si>
    <t xml:space="preserve">  (see for the documents sent for an explaniation on the screen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</si>
</sst>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5" formatCode="0.0"/>
  </numFmts>
  <fonts count="22"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sz val="11"/>
      <color theme="0" tint="-4.9989318521683403E-2"/>
      <name val="Calibri"/>
      <family val="2"/>
      <scheme val="minor"/>
    </font>
    <font>
      <b/>
      <sz val="16"/>
      <color theme="1"/>
      <name val="Calibri"/>
      <family val="2"/>
      <scheme val="minor"/>
    </font>
    <font>
      <sz val="4"/>
      <color theme="0" tint="-4.9989318521683403E-2"/>
      <name val="Calibri"/>
      <family val="2"/>
      <scheme val="minor"/>
    </font>
    <font>
      <b/>
      <sz val="11"/>
      <color theme="0"/>
      <name val="Calibri"/>
      <family val="2"/>
      <scheme val="minor"/>
    </font>
    <font>
      <sz val="11"/>
      <color theme="0"/>
      <name val="Calibri"/>
      <family val="2"/>
      <scheme val="minor"/>
    </font>
    <font>
      <sz val="4"/>
      <color theme="0"/>
      <name val="Calibri"/>
      <family val="2"/>
      <scheme val="minor"/>
    </font>
    <font>
      <sz val="11"/>
      <color rgb="FFFF0000"/>
      <name val="Calibri"/>
      <family val="2"/>
      <scheme val="minor"/>
    </font>
    <font>
      <sz val="12"/>
      <color theme="1"/>
      <name val="Calibri"/>
      <family val="2"/>
      <scheme val="minor"/>
    </font>
    <font>
      <sz val="12"/>
      <color theme="0" tint="-4.9989318521683403E-2"/>
      <name val="Calibri"/>
      <family val="2"/>
      <scheme val="minor"/>
    </font>
    <font>
      <sz val="12"/>
      <color theme="1"/>
      <name val="Calibri"/>
      <family val="2"/>
    </font>
    <font>
      <b/>
      <sz val="14"/>
      <color theme="1"/>
      <name val="Calibri"/>
      <family val="2"/>
      <scheme val="minor"/>
    </font>
    <font>
      <sz val="12"/>
      <color rgb="FFFF0000"/>
      <name val="Calibri"/>
      <family val="2"/>
      <scheme val="minor"/>
    </font>
    <font>
      <sz val="8"/>
      <color theme="1"/>
      <name val="Calibri"/>
      <family val="2"/>
      <scheme val="minor"/>
    </font>
    <font>
      <sz val="11"/>
      <color theme="0" tint="-0.249977111117893"/>
      <name val="Calibri"/>
      <family val="2"/>
      <scheme val="minor"/>
    </font>
    <font>
      <sz val="11"/>
      <name val="Calibri"/>
      <family val="2"/>
      <scheme val="minor"/>
    </font>
    <font>
      <sz val="12"/>
      <color theme="0"/>
      <name val="Calibri"/>
      <family val="2"/>
      <scheme val="minor"/>
    </font>
    <font>
      <i/>
      <sz val="10"/>
      <color theme="1"/>
      <name val="Calibri"/>
      <family val="2"/>
      <scheme val="minor"/>
    </font>
    <font>
      <sz val="11"/>
      <color theme="9" tint="0.59999389629810485"/>
      <name val="Calibri"/>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99">
    <xf numFmtId="0" fontId="0" fillId="0" borderId="0" xfId="0"/>
    <xf numFmtId="164" fontId="0" fillId="0" borderId="0" xfId="0" applyNumberFormat="1"/>
    <xf numFmtId="16" fontId="0" fillId="0" borderId="0" xfId="0" applyNumberFormat="1"/>
    <xf numFmtId="2" fontId="0" fillId="0" borderId="0" xfId="0" applyNumberFormat="1"/>
    <xf numFmtId="0" fontId="3" fillId="0" borderId="0" xfId="0" applyFont="1"/>
    <xf numFmtId="16" fontId="0" fillId="0" borderId="0" xfId="0" applyNumberFormat="1" applyAlignment="1">
      <alignment horizontal="center"/>
    </xf>
    <xf numFmtId="0" fontId="2" fillId="0" borderId="0" xfId="0" applyFont="1"/>
    <xf numFmtId="0" fontId="5" fillId="0" borderId="0" xfId="0" applyFont="1"/>
    <xf numFmtId="1" fontId="0" fillId="0" borderId="0" xfId="0" applyNumberFormat="1"/>
    <xf numFmtId="16"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0" fontId="0" fillId="5" borderId="9" xfId="0" applyFill="1" applyBorder="1" applyAlignment="1" applyProtection="1">
      <alignment horizontal="center"/>
      <protection locked="0"/>
    </xf>
    <xf numFmtId="16" fontId="0" fillId="5" borderId="10" xfId="0" applyNumberFormat="1" applyFill="1" applyBorder="1" applyAlignment="1" applyProtection="1">
      <alignment horizontal="center"/>
      <protection locked="0"/>
    </xf>
    <xf numFmtId="0" fontId="0" fillId="5" borderId="11" xfId="0" applyFill="1" applyBorder="1" applyAlignment="1" applyProtection="1">
      <alignment horizontal="center"/>
      <protection locked="0"/>
    </xf>
    <xf numFmtId="16" fontId="0" fillId="5" borderId="5" xfId="0" applyNumberFormat="1" applyFill="1" applyBorder="1" applyAlignment="1" applyProtection="1">
      <alignment horizontal="center"/>
      <protection locked="0"/>
    </xf>
    <xf numFmtId="0" fontId="0" fillId="5" borderId="6" xfId="0" applyFill="1" applyBorder="1" applyAlignment="1" applyProtection="1">
      <alignment horizontal="center"/>
      <protection locked="0"/>
    </xf>
    <xf numFmtId="16" fontId="0" fillId="5" borderId="8" xfId="0" applyNumberFormat="1" applyFill="1" applyBorder="1" applyAlignment="1" applyProtection="1">
      <alignment horizontal="center"/>
    </xf>
    <xf numFmtId="0" fontId="0" fillId="4" borderId="0" xfId="0" applyFill="1" applyBorder="1" applyProtection="1">
      <protection locked="0"/>
    </xf>
    <xf numFmtId="0" fontId="0" fillId="3" borderId="0" xfId="0" applyFill="1" applyBorder="1" applyProtection="1">
      <protection locked="0"/>
    </xf>
    <xf numFmtId="0" fontId="0" fillId="2" borderId="0" xfId="0" applyFill="1" applyBorder="1" applyProtection="1">
      <protection locked="0"/>
    </xf>
    <xf numFmtId="0" fontId="0" fillId="6" borderId="0" xfId="0" applyFill="1" applyBorder="1" applyProtection="1">
      <protection locked="0"/>
    </xf>
    <xf numFmtId="0" fontId="0" fillId="5" borderId="0" xfId="0" applyFill="1" applyBorder="1" applyProtection="1">
      <protection locked="0"/>
    </xf>
    <xf numFmtId="20" fontId="0" fillId="3" borderId="0" xfId="0" applyNumberFormat="1" applyFill="1" applyBorder="1" applyProtection="1">
      <protection locked="0"/>
    </xf>
    <xf numFmtId="20" fontId="0" fillId="2" borderId="0" xfId="0" applyNumberFormat="1" applyFill="1" applyBorder="1" applyProtection="1">
      <protection locked="0"/>
    </xf>
    <xf numFmtId="20" fontId="0" fillId="6" borderId="0" xfId="0" applyNumberFormat="1" applyFill="1" applyBorder="1" applyProtection="1">
      <protection locked="0"/>
    </xf>
    <xf numFmtId="20" fontId="0" fillId="5" borderId="0" xfId="0" applyNumberFormat="1" applyFill="1" applyBorder="1" applyProtection="1">
      <protection locked="0"/>
    </xf>
    <xf numFmtId="0" fontId="0" fillId="4" borderId="7" xfId="0" applyFill="1" applyBorder="1" applyProtection="1">
      <protection locked="0"/>
    </xf>
    <xf numFmtId="20" fontId="0" fillId="3" borderId="7" xfId="0" applyNumberFormat="1" applyFill="1" applyBorder="1" applyProtection="1">
      <protection locked="0"/>
    </xf>
    <xf numFmtId="0" fontId="0" fillId="3" borderId="7" xfId="0" applyFill="1" applyBorder="1" applyProtection="1">
      <protection locked="0"/>
    </xf>
    <xf numFmtId="20" fontId="0" fillId="2" borderId="7" xfId="0" applyNumberFormat="1" applyFill="1" applyBorder="1" applyProtection="1">
      <protection locked="0"/>
    </xf>
    <xf numFmtId="0" fontId="0" fillId="2" borderId="7" xfId="0" applyFill="1" applyBorder="1" applyProtection="1">
      <protection locked="0"/>
    </xf>
    <xf numFmtId="20" fontId="0" fillId="6" borderId="7" xfId="0" applyNumberFormat="1" applyFill="1" applyBorder="1" applyProtection="1">
      <protection locked="0"/>
    </xf>
    <xf numFmtId="0" fontId="0" fillId="6" borderId="7" xfId="0" applyFill="1" applyBorder="1" applyProtection="1">
      <protection locked="0"/>
    </xf>
    <xf numFmtId="20" fontId="0" fillId="5" borderId="7" xfId="0" applyNumberFormat="1" applyFill="1" applyBorder="1" applyProtection="1">
      <protection locked="0"/>
    </xf>
    <xf numFmtId="0" fontId="0" fillId="5" borderId="7" xfId="0" applyFill="1" applyBorder="1" applyProtection="1">
      <protection locked="0"/>
    </xf>
    <xf numFmtId="0" fontId="0" fillId="4" borderId="12" xfId="0" applyFill="1" applyBorder="1" applyProtection="1">
      <protection locked="0"/>
    </xf>
    <xf numFmtId="0" fontId="0" fillId="3" borderId="12" xfId="0" applyFill="1" applyBorder="1" applyProtection="1">
      <protection locked="0"/>
    </xf>
    <xf numFmtId="0" fontId="0" fillId="2" borderId="12" xfId="0" applyFill="1" applyBorder="1" applyProtection="1">
      <protection locked="0"/>
    </xf>
    <xf numFmtId="0" fontId="0" fillId="6" borderId="12" xfId="0" applyFill="1" applyBorder="1" applyProtection="1">
      <protection locked="0"/>
    </xf>
    <xf numFmtId="0" fontId="0" fillId="5" borderId="12" xfId="0" applyFill="1" applyBorder="1" applyProtection="1">
      <protection locked="0"/>
    </xf>
    <xf numFmtId="0" fontId="0" fillId="0" borderId="0" xfId="0" applyProtection="1">
      <protection locked="0"/>
    </xf>
    <xf numFmtId="0" fontId="0" fillId="7" borderId="11" xfId="0" applyFill="1" applyBorder="1" applyAlignment="1" applyProtection="1">
      <alignment horizontal="center"/>
      <protection locked="0"/>
    </xf>
    <xf numFmtId="0" fontId="0" fillId="7" borderId="6" xfId="0" applyFill="1" applyBorder="1" applyAlignment="1" applyProtection="1">
      <alignment horizontal="center"/>
      <protection locked="0"/>
    </xf>
    <xf numFmtId="0" fontId="0" fillId="8" borderId="0" xfId="0" applyFill="1" applyBorder="1" applyAlignment="1" applyProtection="1">
      <alignment horizontal="center"/>
      <protection locked="0"/>
    </xf>
    <xf numFmtId="0" fontId="0" fillId="8" borderId="12" xfId="0" applyFill="1" applyBorder="1" applyAlignment="1" applyProtection="1">
      <alignment horizontal="center"/>
      <protection locked="0"/>
    </xf>
    <xf numFmtId="0" fontId="0" fillId="0" borderId="0" xfId="0" applyFill="1" applyBorder="1" applyProtection="1"/>
    <xf numFmtId="1" fontId="6" fillId="0" borderId="0" xfId="0" applyNumberFormat="1" applyFont="1" applyFill="1" applyBorder="1" applyProtection="1"/>
    <xf numFmtId="0" fontId="2" fillId="0" borderId="0" xfId="0" applyFont="1" applyFill="1" applyBorder="1" applyProtection="1"/>
    <xf numFmtId="164" fontId="0" fillId="0" borderId="0" xfId="0" applyNumberFormat="1" applyFill="1" applyBorder="1" applyProtection="1"/>
    <xf numFmtId="2" fontId="0" fillId="0" borderId="0" xfId="0" applyNumberFormat="1" applyFill="1" applyBorder="1" applyProtection="1"/>
    <xf numFmtId="0" fontId="0" fillId="0" borderId="0" xfId="0" applyBorder="1" applyProtection="1"/>
    <xf numFmtId="1" fontId="6" fillId="0" borderId="0" xfId="0" applyNumberFormat="1" applyFont="1" applyBorder="1" applyProtection="1"/>
    <xf numFmtId="0" fontId="0" fillId="4" borderId="0" xfId="0" applyFill="1" applyBorder="1" applyProtection="1"/>
    <xf numFmtId="0" fontId="0" fillId="3" borderId="0" xfId="0" applyFill="1" applyBorder="1" applyProtection="1"/>
    <xf numFmtId="0" fontId="0" fillId="2" borderId="0" xfId="0" applyFill="1" applyBorder="1" applyProtection="1"/>
    <xf numFmtId="0" fontId="0" fillId="6" borderId="0" xfId="0" applyFill="1" applyBorder="1" applyProtection="1"/>
    <xf numFmtId="0" fontId="0" fillId="5" borderId="0" xfId="0" applyFill="1" applyBorder="1" applyProtection="1"/>
    <xf numFmtId="0" fontId="2" fillId="0" borderId="0" xfId="0" applyFont="1" applyBorder="1" applyProtection="1"/>
    <xf numFmtId="165" fontId="0" fillId="0" borderId="0" xfId="0" applyNumberFormat="1" applyBorder="1" applyProtection="1"/>
    <xf numFmtId="164" fontId="0" fillId="0" borderId="0" xfId="0" applyNumberFormat="1" applyBorder="1" applyProtection="1"/>
    <xf numFmtId="0" fontId="0" fillId="0" borderId="0" xfId="0" applyProtection="1"/>
    <xf numFmtId="2" fontId="0" fillId="0" borderId="0" xfId="0" applyNumberFormat="1" applyBorder="1" applyProtection="1"/>
    <xf numFmtId="1" fontId="6" fillId="0" borderId="7" xfId="0" applyNumberFormat="1" applyFont="1" applyBorder="1" applyProtection="1"/>
    <xf numFmtId="0" fontId="0" fillId="0" borderId="7" xfId="0" applyBorder="1" applyProtection="1"/>
    <xf numFmtId="0" fontId="0" fillId="0" borderId="7" xfId="0" applyFill="1" applyBorder="1" applyProtection="1"/>
    <xf numFmtId="164" fontId="0" fillId="0" borderId="0" xfId="0" applyNumberFormat="1" applyProtection="1"/>
    <xf numFmtId="20" fontId="0" fillId="0" borderId="0" xfId="0" applyNumberFormat="1" applyProtection="1"/>
    <xf numFmtId="2" fontId="0" fillId="0" borderId="0" xfId="0" applyNumberFormat="1" applyProtection="1"/>
    <xf numFmtId="0" fontId="2" fillId="0" borderId="0" xfId="0" applyFont="1" applyAlignment="1" applyProtection="1">
      <alignment horizontal="right"/>
    </xf>
    <xf numFmtId="165" fontId="0" fillId="0" borderId="0" xfId="0" applyNumberFormat="1" applyProtection="1"/>
    <xf numFmtId="0" fontId="0" fillId="0" borderId="0" xfId="0" applyAlignment="1" applyProtection="1">
      <alignment horizontal="right"/>
    </xf>
    <xf numFmtId="164" fontId="0" fillId="0" borderId="0" xfId="0" applyNumberFormat="1" applyAlignment="1" applyProtection="1">
      <alignment horizontal="left"/>
    </xf>
    <xf numFmtId="1" fontId="6" fillId="0" borderId="12" xfId="0" applyNumberFormat="1" applyFont="1" applyBorder="1" applyProtection="1"/>
    <xf numFmtId="0" fontId="0" fillId="0" borderId="12" xfId="0" applyBorder="1" applyProtection="1"/>
    <xf numFmtId="0" fontId="0" fillId="0" borderId="12" xfId="0" applyFill="1" applyBorder="1" applyProtection="1"/>
    <xf numFmtId="1" fontId="6" fillId="0" borderId="13" xfId="0" applyNumberFormat="1" applyFont="1" applyBorder="1" applyProtection="1"/>
    <xf numFmtId="0" fontId="0" fillId="8" borderId="13" xfId="0" applyFill="1" applyBorder="1" applyAlignment="1" applyProtection="1">
      <alignment horizontal="center"/>
    </xf>
    <xf numFmtId="0" fontId="0" fillId="7" borderId="3" xfId="0" applyFill="1" applyBorder="1" applyAlignment="1" applyProtection="1">
      <alignment horizontal="center"/>
    </xf>
    <xf numFmtId="0" fontId="0" fillId="0" borderId="4" xfId="0" applyBorder="1" applyProtection="1"/>
    <xf numFmtId="1" fontId="6" fillId="0" borderId="4" xfId="0" applyNumberFormat="1" applyFont="1" applyBorder="1" applyProtection="1"/>
    <xf numFmtId="0" fontId="0" fillId="4" borderId="4" xfId="0" applyFill="1" applyBorder="1" applyProtection="1"/>
    <xf numFmtId="0" fontId="0" fillId="4" borderId="5" xfId="0" applyFill="1" applyBorder="1" applyProtection="1"/>
    <xf numFmtId="0" fontId="0" fillId="3" borderId="6" xfId="0" applyFill="1" applyBorder="1" applyProtection="1"/>
    <xf numFmtId="0" fontId="0" fillId="3" borderId="4" xfId="0" applyFill="1" applyBorder="1" applyProtection="1"/>
    <xf numFmtId="0" fontId="0" fillId="3" borderId="5" xfId="0" applyFill="1" applyBorder="1" applyProtection="1"/>
    <xf numFmtId="0" fontId="0" fillId="2" borderId="6" xfId="0" applyFill="1" applyBorder="1" applyProtection="1"/>
    <xf numFmtId="0" fontId="0" fillId="2" borderId="4" xfId="0" applyFill="1" applyBorder="1" applyProtection="1"/>
    <xf numFmtId="0" fontId="0" fillId="2" borderId="5" xfId="0" applyFill="1" applyBorder="1" applyProtection="1"/>
    <xf numFmtId="0" fontId="0" fillId="6" borderId="6" xfId="0" applyFill="1" applyBorder="1" applyProtection="1"/>
    <xf numFmtId="0" fontId="0" fillId="6" borderId="4" xfId="0" applyFill="1" applyBorder="1" applyProtection="1"/>
    <xf numFmtId="0" fontId="0" fillId="6" borderId="5" xfId="0" applyFill="1" applyBorder="1" applyProtection="1"/>
    <xf numFmtId="0" fontId="0" fillId="5" borderId="6" xfId="0" applyFill="1" applyBorder="1" applyProtection="1"/>
    <xf numFmtId="0" fontId="0" fillId="5" borderId="4" xfId="0" applyFill="1" applyBorder="1" applyProtection="1"/>
    <xf numFmtId="0" fontId="0" fillId="5" borderId="5" xfId="0" applyFill="1" applyBorder="1" applyProtection="1"/>
    <xf numFmtId="0" fontId="2" fillId="0" borderId="0" xfId="0" applyFont="1" applyProtection="1"/>
    <xf numFmtId="0" fontId="0" fillId="0" borderId="1" xfId="0" applyBorder="1" applyProtection="1"/>
    <xf numFmtId="1" fontId="6" fillId="0" borderId="1" xfId="0" applyNumberFormat="1" applyFont="1" applyBorder="1" applyProtection="1"/>
    <xf numFmtId="0" fontId="0" fillId="4" borderId="1" xfId="0" applyFill="1" applyBorder="1" applyProtection="1"/>
    <xf numFmtId="0" fontId="0" fillId="4" borderId="2" xfId="0" applyFill="1" applyBorder="1" applyProtection="1"/>
    <xf numFmtId="0" fontId="0" fillId="3" borderId="3" xfId="0" applyFill="1" applyBorder="1" applyProtection="1"/>
    <xf numFmtId="0" fontId="0" fillId="3" borderId="1" xfId="0" applyFill="1" applyBorder="1" applyProtection="1"/>
    <xf numFmtId="0" fontId="0" fillId="3" borderId="2" xfId="0" applyFill="1" applyBorder="1" applyProtection="1"/>
    <xf numFmtId="0" fontId="0" fillId="2" borderId="3" xfId="0" applyFill="1" applyBorder="1" applyProtection="1"/>
    <xf numFmtId="0" fontId="0" fillId="2" borderId="1" xfId="0" applyFill="1" applyBorder="1" applyProtection="1"/>
    <xf numFmtId="0" fontId="0" fillId="2" borderId="2" xfId="0" applyFill="1" applyBorder="1" applyProtection="1"/>
    <xf numFmtId="0" fontId="0" fillId="6" borderId="3" xfId="0" applyFill="1" applyBorder="1" applyProtection="1"/>
    <xf numFmtId="0" fontId="0" fillId="6" borderId="1" xfId="0" applyFill="1" applyBorder="1" applyProtection="1"/>
    <xf numFmtId="0" fontId="0" fillId="6" borderId="2" xfId="0" applyFill="1" applyBorder="1" applyProtection="1"/>
    <xf numFmtId="0" fontId="0" fillId="5" borderId="3" xfId="0" applyFill="1" applyBorder="1" applyProtection="1"/>
    <xf numFmtId="0" fontId="0" fillId="5" borderId="1" xfId="0" applyFill="1" applyBorder="1" applyProtection="1"/>
    <xf numFmtId="0" fontId="0" fillId="5" borderId="2" xfId="0" applyFill="1" applyBorder="1" applyProtection="1"/>
    <xf numFmtId="16" fontId="2" fillId="0" borderId="0" xfId="0" applyNumberFormat="1" applyFont="1" applyAlignment="1" applyProtection="1">
      <alignment horizontal="left"/>
    </xf>
    <xf numFmtId="0" fontId="0" fillId="0" borderId="0" xfId="0" applyFill="1" applyBorder="1" applyAlignment="1" applyProtection="1">
      <alignment horizontal="center"/>
      <protection locked="0"/>
    </xf>
    <xf numFmtId="0" fontId="0" fillId="0" borderId="0" xfId="0" applyFill="1" applyBorder="1" applyProtection="1">
      <protection locked="0"/>
    </xf>
    <xf numFmtId="0" fontId="0" fillId="8" borderId="1" xfId="0" applyFill="1" applyBorder="1" applyAlignment="1" applyProtection="1">
      <alignment horizontal="center"/>
    </xf>
    <xf numFmtId="0" fontId="0" fillId="8" borderId="14" xfId="0" applyFill="1" applyBorder="1" applyAlignment="1" applyProtection="1">
      <alignment horizontal="center"/>
      <protection locked="0"/>
    </xf>
    <xf numFmtId="0" fontId="0" fillId="8" borderId="4" xfId="0" applyFill="1" applyBorder="1" applyAlignment="1" applyProtection="1">
      <alignment horizontal="center"/>
      <protection locked="0"/>
    </xf>
    <xf numFmtId="1" fontId="9" fillId="0" borderId="0" xfId="0" applyNumberFormat="1" applyFont="1" applyFill="1" applyBorder="1" applyProtection="1"/>
    <xf numFmtId="1" fontId="8" fillId="0" borderId="0" xfId="0" applyNumberFormat="1" applyFont="1" applyFill="1" applyBorder="1" applyProtection="1"/>
    <xf numFmtId="0" fontId="8" fillId="0" borderId="0" xfId="0" applyFont="1" applyFill="1" applyBorder="1" applyProtection="1"/>
    <xf numFmtId="0" fontId="7" fillId="0" borderId="0" xfId="0" applyFont="1" applyFill="1" applyBorder="1" applyProtection="1"/>
    <xf numFmtId="164" fontId="8" fillId="0" borderId="0" xfId="0" applyNumberFormat="1" applyFont="1" applyFill="1" applyBorder="1" applyProtection="1"/>
    <xf numFmtId="20" fontId="8" fillId="0" borderId="0" xfId="0" applyNumberFormat="1" applyFont="1" applyFill="1" applyBorder="1" applyProtection="1"/>
    <xf numFmtId="2" fontId="8" fillId="0" borderId="0" xfId="0" applyNumberFormat="1" applyFont="1" applyFill="1" applyBorder="1" applyProtection="1"/>
    <xf numFmtId="1" fontId="8" fillId="0" borderId="0" xfId="0" applyNumberFormat="1" applyFont="1" applyBorder="1" applyProtection="1"/>
    <xf numFmtId="0" fontId="8" fillId="0" borderId="0" xfId="0" applyFont="1" applyBorder="1" applyProtection="1"/>
    <xf numFmtId="165" fontId="8" fillId="0" borderId="0" xfId="0" applyNumberFormat="1" applyFont="1" applyBorder="1" applyProtection="1"/>
    <xf numFmtId="164" fontId="8" fillId="0" borderId="0" xfId="0" applyNumberFormat="1" applyFont="1" applyBorder="1" applyProtection="1"/>
    <xf numFmtId="0" fontId="8" fillId="0" borderId="0" xfId="0" applyFont="1" applyProtection="1"/>
    <xf numFmtId="164" fontId="8" fillId="0" borderId="0" xfId="0" applyNumberFormat="1" applyFont="1" applyProtection="1"/>
    <xf numFmtId="20" fontId="8" fillId="0" borderId="0" xfId="0" applyNumberFormat="1" applyFont="1" applyProtection="1"/>
    <xf numFmtId="2" fontId="8" fillId="0" borderId="0" xfId="0" applyNumberFormat="1" applyFont="1" applyProtection="1"/>
    <xf numFmtId="165" fontId="8" fillId="0" borderId="0" xfId="0" applyNumberFormat="1" applyFont="1" applyProtection="1"/>
    <xf numFmtId="1" fontId="8" fillId="0" borderId="0" xfId="0" applyNumberFormat="1" applyFont="1" applyProtection="1"/>
    <xf numFmtId="0" fontId="0" fillId="0" borderId="0" xfId="0" applyBorder="1" applyAlignment="1" applyProtection="1">
      <alignment horizontal="center"/>
    </xf>
    <xf numFmtId="0" fontId="8" fillId="0" borderId="0" xfId="0" applyFont="1" applyFill="1" applyProtection="1"/>
    <xf numFmtId="1" fontId="0" fillId="0" borderId="0" xfId="0" applyNumberFormat="1" applyFill="1" applyBorder="1" applyProtection="1"/>
    <xf numFmtId="0" fontId="0" fillId="2" borderId="0" xfId="0" applyFill="1" applyBorder="1" applyAlignment="1" applyProtection="1">
      <alignment horizontal="center"/>
    </xf>
    <xf numFmtId="0" fontId="0" fillId="0" borderId="0" xfId="0" applyFill="1" applyProtection="1"/>
    <xf numFmtId="2" fontId="8" fillId="0" borderId="0" xfId="0" applyNumberFormat="1" applyFont="1" applyBorder="1" applyProtection="1"/>
    <xf numFmtId="0" fontId="10" fillId="0" borderId="0" xfId="0" applyFont="1" applyProtection="1"/>
    <xf numFmtId="20" fontId="0" fillId="2" borderId="0" xfId="0" applyNumberFormat="1" applyFill="1" applyBorder="1" applyProtection="1"/>
    <xf numFmtId="0" fontId="0" fillId="0" borderId="0" xfId="0" applyFill="1" applyBorder="1" applyAlignment="1" applyProtection="1">
      <alignment horizontal="right"/>
    </xf>
    <xf numFmtId="0" fontId="11" fillId="0" borderId="0" xfId="0" applyFont="1" applyProtection="1"/>
    <xf numFmtId="0" fontId="0" fillId="0" borderId="11" xfId="0" applyBorder="1" applyProtection="1"/>
    <xf numFmtId="1" fontId="0" fillId="0" borderId="0" xfId="0" applyNumberFormat="1" applyProtection="1"/>
    <xf numFmtId="0" fontId="0" fillId="0" borderId="9" xfId="0" applyBorder="1" applyProtection="1"/>
    <xf numFmtId="0" fontId="0" fillId="0" borderId="6" xfId="0" applyBorder="1" applyProtection="1"/>
    <xf numFmtId="0" fontId="0" fillId="0" borderId="9" xfId="0" applyBorder="1" applyAlignment="1" applyProtection="1">
      <alignment horizontal="right"/>
    </xf>
    <xf numFmtId="165" fontId="0" fillId="0" borderId="9" xfId="0" applyNumberFormat="1" applyBorder="1" applyAlignment="1" applyProtection="1">
      <alignment horizontal="right"/>
    </xf>
    <xf numFmtId="165" fontId="0" fillId="0" borderId="11" xfId="0" applyNumberFormat="1" applyBorder="1" applyAlignment="1" applyProtection="1">
      <alignment horizontal="right"/>
    </xf>
    <xf numFmtId="165" fontId="0" fillId="0" borderId="6" xfId="0" applyNumberFormat="1" applyBorder="1" applyAlignment="1" applyProtection="1">
      <alignment horizontal="right"/>
    </xf>
    <xf numFmtId="1" fontId="0" fillId="0" borderId="9" xfId="0" applyNumberFormat="1" applyBorder="1" applyProtection="1"/>
    <xf numFmtId="1" fontId="0" fillId="0" borderId="11" xfId="0" applyNumberFormat="1" applyBorder="1" applyProtection="1"/>
    <xf numFmtId="1" fontId="0" fillId="0" borderId="6" xfId="0" applyNumberFormat="1" applyBorder="1" applyProtection="1"/>
    <xf numFmtId="0" fontId="0" fillId="0" borderId="0" xfId="0" applyAlignment="1" applyProtection="1">
      <alignment horizontal="left"/>
    </xf>
    <xf numFmtId="2" fontId="0" fillId="0" borderId="0" xfId="0" applyNumberFormat="1" applyFill="1" applyProtection="1"/>
    <xf numFmtId="16" fontId="0" fillId="0" borderId="0" xfId="0" applyNumberFormat="1" applyFill="1" applyBorder="1" applyProtection="1"/>
    <xf numFmtId="0" fontId="16" fillId="0" borderId="0" xfId="0" applyFont="1" applyFill="1" applyBorder="1" applyProtection="1"/>
    <xf numFmtId="165" fontId="0" fillId="0" borderId="0" xfId="0" applyNumberFormat="1" applyFill="1" applyBorder="1" applyProtection="1"/>
    <xf numFmtId="165" fontId="0" fillId="0" borderId="0" xfId="0" applyNumberFormat="1" applyBorder="1" applyAlignment="1" applyProtection="1">
      <alignment horizontal="right"/>
    </xf>
    <xf numFmtId="1" fontId="0" fillId="0" borderId="0" xfId="0" applyNumberFormat="1" applyAlignment="1" applyProtection="1">
      <alignment horizontal="right"/>
    </xf>
    <xf numFmtId="1" fontId="0" fillId="0" borderId="8" xfId="0" applyNumberFormat="1" applyBorder="1" applyProtection="1"/>
    <xf numFmtId="1" fontId="0" fillId="0" borderId="10" xfId="0" applyNumberFormat="1" applyBorder="1" applyProtection="1"/>
    <xf numFmtId="1" fontId="0" fillId="0" borderId="5" xfId="0" applyNumberFormat="1" applyBorder="1" applyProtection="1"/>
    <xf numFmtId="1" fontId="0" fillId="0" borderId="0" xfId="0" applyNumberFormat="1" applyBorder="1" applyProtection="1"/>
    <xf numFmtId="0" fontId="8" fillId="0" borderId="0" xfId="0" applyFont="1" applyFill="1" applyBorder="1" applyAlignment="1" applyProtection="1">
      <alignment horizontal="right"/>
    </xf>
    <xf numFmtId="1" fontId="6" fillId="0" borderId="0" xfId="0" applyNumberFormat="1" applyFont="1" applyFill="1" applyBorder="1" applyAlignment="1" applyProtection="1">
      <alignment horizontal="right"/>
    </xf>
    <xf numFmtId="0" fontId="2" fillId="0" borderId="0" xfId="0" applyFont="1" applyFill="1" applyBorder="1" applyAlignment="1" applyProtection="1">
      <alignment horizontal="right"/>
    </xf>
    <xf numFmtId="164" fontId="8" fillId="0" borderId="0" xfId="0" applyNumberFormat="1" applyFont="1" applyFill="1" applyBorder="1" applyAlignment="1" applyProtection="1">
      <alignment horizontal="right"/>
    </xf>
    <xf numFmtId="20" fontId="8" fillId="0" borderId="0" xfId="0" applyNumberFormat="1" applyFont="1" applyFill="1" applyBorder="1" applyAlignment="1" applyProtection="1">
      <alignment horizontal="right"/>
    </xf>
    <xf numFmtId="2" fontId="8" fillId="0" borderId="0" xfId="0" applyNumberFormat="1" applyFont="1" applyFill="1" applyBorder="1" applyAlignment="1" applyProtection="1">
      <alignment horizontal="right"/>
    </xf>
    <xf numFmtId="1" fontId="0" fillId="0" borderId="0" xfId="0" applyNumberFormat="1" applyFill="1" applyBorder="1" applyAlignment="1" applyProtection="1">
      <alignment horizontal="right"/>
    </xf>
    <xf numFmtId="1" fontId="0" fillId="0" borderId="0" xfId="0" applyNumberFormat="1" applyFill="1" applyAlignment="1">
      <alignment horizontal="right"/>
    </xf>
    <xf numFmtId="1" fontId="0" fillId="0" borderId="0" xfId="0" applyNumberFormat="1" applyAlignment="1">
      <alignment horizontal="right"/>
    </xf>
    <xf numFmtId="0" fontId="4" fillId="0" borderId="0" xfId="0" applyFont="1" applyProtection="1"/>
    <xf numFmtId="0" fontId="12" fillId="0" borderId="0" xfId="0" applyFont="1" applyProtection="1"/>
    <xf numFmtId="0" fontId="4" fillId="0" borderId="0" xfId="0" applyFont="1" applyBorder="1" applyProtection="1"/>
    <xf numFmtId="1" fontId="4" fillId="0" borderId="0" xfId="0" applyNumberFormat="1" applyFont="1" applyBorder="1" applyProtection="1"/>
    <xf numFmtId="165" fontId="4" fillId="0" borderId="0" xfId="0" applyNumberFormat="1" applyFont="1" applyBorder="1" applyProtection="1"/>
    <xf numFmtId="164" fontId="4" fillId="0" borderId="0" xfId="0" applyNumberFormat="1" applyFont="1" applyBorder="1" applyProtection="1"/>
    <xf numFmtId="2" fontId="4" fillId="0" borderId="0" xfId="0" applyNumberFormat="1" applyFont="1" applyBorder="1" applyProtection="1"/>
    <xf numFmtId="0" fontId="10" fillId="2" borderId="0" xfId="0" applyFont="1" applyFill="1" applyBorder="1" applyProtection="1"/>
    <xf numFmtId="1" fontId="6" fillId="2" borderId="0" xfId="0" applyNumberFormat="1" applyFont="1" applyFill="1" applyBorder="1" applyProtection="1"/>
    <xf numFmtId="0" fontId="15" fillId="2" borderId="0" xfId="0" applyFont="1" applyFill="1" applyBorder="1" applyProtection="1"/>
    <xf numFmtId="0" fontId="14" fillId="2" borderId="0" xfId="0" applyFont="1" applyFill="1" applyBorder="1" applyProtection="1"/>
    <xf numFmtId="0" fontId="11" fillId="2" borderId="0" xfId="0" applyFont="1" applyFill="1" applyBorder="1" applyProtection="1"/>
    <xf numFmtId="1" fontId="12" fillId="2" borderId="0" xfId="0" applyNumberFormat="1" applyFont="1" applyFill="1" applyBorder="1" applyProtection="1"/>
    <xf numFmtId="0" fontId="11" fillId="2" borderId="0" xfId="0" applyFont="1" applyFill="1" applyProtection="1"/>
    <xf numFmtId="0" fontId="3" fillId="2" borderId="0" xfId="0" applyFont="1" applyFill="1" applyBorder="1" applyProtection="1"/>
    <xf numFmtId="1" fontId="3" fillId="2" borderId="0" xfId="0" applyNumberFormat="1" applyFont="1" applyFill="1" applyBorder="1" applyProtection="1"/>
    <xf numFmtId="0" fontId="0" fillId="2" borderId="0" xfId="0" applyFill="1" applyProtection="1"/>
    <xf numFmtId="0" fontId="0" fillId="2" borderId="8" xfId="0" applyFill="1" applyBorder="1" applyProtection="1"/>
    <xf numFmtId="0" fontId="0" fillId="2" borderId="7" xfId="0" applyFill="1" applyBorder="1" applyProtection="1"/>
    <xf numFmtId="1" fontId="6" fillId="2" borderId="7" xfId="0" applyNumberFormat="1" applyFont="1" applyFill="1" applyBorder="1" applyProtection="1"/>
    <xf numFmtId="0" fontId="0" fillId="2" borderId="9" xfId="0" applyFill="1" applyBorder="1" applyProtection="1"/>
    <xf numFmtId="0" fontId="0" fillId="2" borderId="12" xfId="0" applyFill="1" applyBorder="1" applyProtection="1"/>
    <xf numFmtId="16" fontId="0" fillId="2" borderId="0" xfId="0" applyNumberFormat="1" applyFill="1" applyBorder="1" applyProtection="1"/>
    <xf numFmtId="20" fontId="0" fillId="2" borderId="0" xfId="0" applyNumberFormat="1" applyFill="1" applyBorder="1" applyAlignment="1" applyProtection="1">
      <alignment horizontal="center"/>
    </xf>
    <xf numFmtId="20" fontId="0" fillId="2" borderId="11" xfId="0" applyNumberFormat="1" applyFill="1" applyBorder="1" applyProtection="1"/>
    <xf numFmtId="0" fontId="0" fillId="2" borderId="12" xfId="0" applyFill="1" applyBorder="1" applyAlignment="1" applyProtection="1">
      <alignment horizontal="center"/>
    </xf>
    <xf numFmtId="0" fontId="10" fillId="5" borderId="0" xfId="0" applyFont="1" applyFill="1" applyBorder="1" applyProtection="1"/>
    <xf numFmtId="1" fontId="6" fillId="5" borderId="0" xfId="0" applyNumberFormat="1" applyFont="1" applyFill="1" applyBorder="1" applyProtection="1"/>
    <xf numFmtId="20" fontId="0" fillId="5" borderId="0" xfId="0" applyNumberFormat="1" applyFill="1" applyBorder="1" applyAlignment="1" applyProtection="1">
      <alignment horizontal="center"/>
    </xf>
    <xf numFmtId="0" fontId="10" fillId="5" borderId="0" xfId="0" applyFont="1" applyFill="1" applyProtection="1"/>
    <xf numFmtId="0" fontId="14" fillId="5" borderId="0" xfId="0" applyFont="1" applyFill="1" applyBorder="1" applyProtection="1"/>
    <xf numFmtId="0" fontId="11" fillId="5" borderId="0" xfId="0" applyFont="1" applyFill="1" applyBorder="1" applyProtection="1"/>
    <xf numFmtId="1" fontId="12" fillId="5" borderId="0" xfId="0" applyNumberFormat="1" applyFont="1" applyFill="1" applyBorder="1" applyProtection="1"/>
    <xf numFmtId="0" fontId="11" fillId="5" borderId="0" xfId="0" applyFont="1" applyFill="1" applyProtection="1"/>
    <xf numFmtId="0" fontId="13" fillId="5" borderId="0" xfId="0" applyFont="1" applyFill="1" applyBorder="1" applyProtection="1"/>
    <xf numFmtId="0" fontId="0" fillId="5" borderId="0" xfId="0" applyFill="1" applyBorder="1" applyAlignment="1" applyProtection="1">
      <alignment horizontal="center"/>
    </xf>
    <xf numFmtId="0" fontId="3" fillId="5" borderId="0" xfId="0" applyFont="1" applyFill="1" applyBorder="1" applyProtection="1"/>
    <xf numFmtId="0" fontId="0" fillId="5" borderId="8" xfId="0" applyFill="1" applyBorder="1" applyProtection="1"/>
    <xf numFmtId="0" fontId="0" fillId="5" borderId="7" xfId="0" applyFill="1" applyBorder="1" applyProtection="1"/>
    <xf numFmtId="1" fontId="6" fillId="5" borderId="7" xfId="0" applyNumberFormat="1" applyFont="1" applyFill="1" applyBorder="1" applyProtection="1"/>
    <xf numFmtId="20" fontId="0" fillId="5" borderId="7" xfId="0" applyNumberFormat="1" applyFill="1" applyBorder="1" applyAlignment="1" applyProtection="1">
      <alignment horizontal="center"/>
    </xf>
    <xf numFmtId="0" fontId="0" fillId="5" borderId="7" xfId="0" applyFill="1" applyBorder="1" applyAlignment="1" applyProtection="1">
      <alignment horizontal="center"/>
    </xf>
    <xf numFmtId="0" fontId="0" fillId="5" borderId="9" xfId="0" applyFill="1" applyBorder="1" applyProtection="1"/>
    <xf numFmtId="0" fontId="0" fillId="5" borderId="10" xfId="0" applyFill="1" applyBorder="1" applyProtection="1"/>
    <xf numFmtId="0" fontId="0" fillId="5" borderId="11" xfId="0" applyFill="1" applyBorder="1" applyProtection="1"/>
    <xf numFmtId="0" fontId="0" fillId="5" borderId="0" xfId="0" applyFill="1" applyProtection="1"/>
    <xf numFmtId="0" fontId="0" fillId="5" borderId="0" xfId="0" applyFill="1" applyBorder="1" applyAlignment="1" applyProtection="1">
      <alignment horizontal="left"/>
    </xf>
    <xf numFmtId="16" fontId="0" fillId="5" borderId="0" xfId="0" applyNumberFormat="1" applyFill="1" applyBorder="1" applyProtection="1"/>
    <xf numFmtId="20" fontId="0" fillId="5" borderId="0" xfId="0" applyNumberFormat="1" applyFill="1" applyBorder="1" applyProtection="1"/>
    <xf numFmtId="0" fontId="0" fillId="5" borderId="10" xfId="0" applyFill="1" applyBorder="1" applyAlignment="1" applyProtection="1">
      <alignment horizontal="right"/>
    </xf>
    <xf numFmtId="0" fontId="0" fillId="5" borderId="12" xfId="0" applyFill="1" applyBorder="1" applyProtection="1"/>
    <xf numFmtId="0" fontId="0" fillId="5" borderId="12" xfId="0" applyFill="1" applyBorder="1" applyAlignment="1" applyProtection="1">
      <alignment horizontal="center"/>
    </xf>
    <xf numFmtId="0" fontId="0" fillId="5" borderId="12" xfId="0" applyFill="1" applyBorder="1" applyAlignment="1" applyProtection="1">
      <alignment horizontal="left"/>
    </xf>
    <xf numFmtId="16" fontId="0" fillId="5" borderId="12" xfId="0" applyNumberFormat="1" applyFont="1" applyFill="1" applyBorder="1" applyProtection="1"/>
    <xf numFmtId="0" fontId="10" fillId="10" borderId="0" xfId="0" applyFont="1" applyFill="1" applyProtection="1"/>
    <xf numFmtId="0" fontId="0" fillId="10" borderId="0" xfId="0" applyFill="1" applyProtection="1"/>
    <xf numFmtId="0" fontId="0" fillId="10" borderId="0" xfId="0" applyFill="1" applyAlignment="1" applyProtection="1">
      <alignment horizontal="center"/>
    </xf>
    <xf numFmtId="0" fontId="0" fillId="10" borderId="0" xfId="0" applyFill="1" applyBorder="1" applyProtection="1"/>
    <xf numFmtId="0" fontId="0" fillId="10" borderId="8" xfId="0" applyFill="1" applyBorder="1" applyProtection="1"/>
    <xf numFmtId="0" fontId="0" fillId="10" borderId="7" xfId="0" applyFill="1" applyBorder="1" applyProtection="1"/>
    <xf numFmtId="0" fontId="0" fillId="10" borderId="7" xfId="0" applyFill="1" applyBorder="1" applyAlignment="1" applyProtection="1">
      <alignment horizontal="center"/>
    </xf>
    <xf numFmtId="0" fontId="0" fillId="10" borderId="9" xfId="0" applyFill="1" applyBorder="1" applyProtection="1"/>
    <xf numFmtId="0" fontId="2" fillId="10" borderId="10" xfId="0" applyFont="1" applyFill="1" applyBorder="1" applyAlignment="1" applyProtection="1">
      <alignment horizontal="right"/>
    </xf>
    <xf numFmtId="0" fontId="2" fillId="10" borderId="0" xfId="0" applyFont="1" applyFill="1" applyBorder="1" applyAlignment="1" applyProtection="1">
      <alignment horizontal="left"/>
    </xf>
    <xf numFmtId="0" fontId="0" fillId="10" borderId="0" xfId="0" applyFill="1" applyBorder="1" applyAlignment="1" applyProtection="1">
      <alignment horizontal="right"/>
    </xf>
    <xf numFmtId="0" fontId="0" fillId="10" borderId="0" xfId="0" applyFill="1" applyBorder="1" applyAlignment="1" applyProtection="1">
      <alignment horizontal="center"/>
    </xf>
    <xf numFmtId="0" fontId="0" fillId="10" borderId="11" xfId="0" applyFill="1" applyBorder="1" applyProtection="1"/>
    <xf numFmtId="0" fontId="0" fillId="10" borderId="10" xfId="0" applyFill="1" applyBorder="1" applyProtection="1"/>
    <xf numFmtId="0" fontId="0" fillId="10" borderId="0" xfId="0" applyFill="1" applyBorder="1" applyAlignment="1" applyProtection="1">
      <alignment horizontal="left"/>
    </xf>
    <xf numFmtId="0" fontId="0" fillId="10" borderId="10" xfId="0" applyFill="1" applyBorder="1" applyAlignment="1" applyProtection="1">
      <alignment horizontal="left"/>
    </xf>
    <xf numFmtId="0" fontId="0" fillId="10" borderId="5" xfId="0" applyFill="1" applyBorder="1" applyProtection="1"/>
    <xf numFmtId="0" fontId="0" fillId="10" borderId="12" xfId="0" applyFill="1" applyBorder="1" applyProtection="1"/>
    <xf numFmtId="0" fontId="0" fillId="10" borderId="12" xfId="0" applyFill="1" applyBorder="1" applyAlignment="1" applyProtection="1">
      <alignment horizontal="center"/>
    </xf>
    <xf numFmtId="0" fontId="0" fillId="10" borderId="6" xfId="0" applyFill="1" applyBorder="1" applyProtection="1"/>
    <xf numFmtId="0" fontId="0" fillId="10" borderId="5" xfId="0" applyFill="1" applyBorder="1" applyAlignment="1" applyProtection="1">
      <alignment horizontal="left"/>
    </xf>
    <xf numFmtId="0" fontId="0" fillId="8" borderId="0" xfId="0" applyFill="1" applyBorder="1" applyProtection="1"/>
    <xf numFmtId="0" fontId="17" fillId="0" borderId="0" xfId="0" applyFont="1"/>
    <xf numFmtId="0" fontId="11" fillId="8" borderId="0" xfId="0" applyFont="1" applyFill="1" applyBorder="1" applyProtection="1">
      <protection locked="0"/>
    </xf>
    <xf numFmtId="16" fontId="0" fillId="8" borderId="10" xfId="0" applyNumberFormat="1" applyFill="1" applyBorder="1" applyProtection="1">
      <protection locked="0"/>
    </xf>
    <xf numFmtId="0" fontId="0" fillId="8" borderId="5" xfId="0" applyFill="1" applyBorder="1" applyProtection="1">
      <protection locked="0"/>
    </xf>
    <xf numFmtId="20" fontId="0" fillId="8" borderId="0" xfId="0" applyNumberFormat="1" applyFill="1" applyBorder="1" applyAlignment="1" applyProtection="1">
      <alignment horizontal="center"/>
      <protection locked="0"/>
    </xf>
    <xf numFmtId="20" fontId="0" fillId="8" borderId="12" xfId="0" applyNumberFormat="1" applyFill="1" applyBorder="1" applyAlignment="1" applyProtection="1">
      <alignment horizontal="center"/>
      <protection locked="0"/>
    </xf>
    <xf numFmtId="0" fontId="11" fillId="11" borderId="0" xfId="0" applyFont="1" applyFill="1" applyBorder="1" applyProtection="1">
      <protection locked="0"/>
    </xf>
    <xf numFmtId="20" fontId="0" fillId="11" borderId="0" xfId="0" applyNumberFormat="1" applyFill="1" applyBorder="1" applyProtection="1">
      <protection locked="0"/>
    </xf>
    <xf numFmtId="0" fontId="0" fillId="11" borderId="0" xfId="0" applyFill="1" applyBorder="1" applyProtection="1">
      <protection locked="0"/>
    </xf>
    <xf numFmtId="20" fontId="0" fillId="9" borderId="0" xfId="0" applyNumberFormat="1" applyFill="1" applyBorder="1" applyProtection="1">
      <protection locked="0"/>
    </xf>
    <xf numFmtId="0" fontId="0" fillId="9" borderId="0" xfId="0" applyFill="1" applyBorder="1" applyProtection="1">
      <protection locked="0"/>
    </xf>
    <xf numFmtId="0" fontId="0" fillId="8" borderId="0" xfId="0" applyFill="1" applyBorder="1" applyProtection="1">
      <protection locked="0"/>
    </xf>
    <xf numFmtId="0" fontId="0" fillId="11" borderId="0" xfId="0" applyFill="1" applyBorder="1" applyAlignment="1" applyProtection="1">
      <alignment horizontal="center"/>
      <protection locked="0"/>
    </xf>
    <xf numFmtId="0" fontId="0" fillId="9" borderId="0" xfId="0" applyFill="1" applyBorder="1" applyAlignment="1" applyProtection="1">
      <alignment horizontal="center"/>
      <protection locked="0"/>
    </xf>
    <xf numFmtId="16" fontId="0" fillId="11" borderId="10" xfId="0" applyNumberFormat="1" applyFill="1" applyBorder="1" applyProtection="1">
      <protection locked="0"/>
    </xf>
    <xf numFmtId="0" fontId="18" fillId="0" borderId="0" xfId="0" applyFont="1"/>
    <xf numFmtId="20" fontId="0" fillId="0" borderId="7" xfId="0" applyNumberFormat="1" applyFill="1" applyBorder="1" applyProtection="1"/>
    <xf numFmtId="20" fontId="0" fillId="0" borderId="0" xfId="0" applyNumberFormat="1" applyFill="1" applyBorder="1" applyProtection="1"/>
    <xf numFmtId="20" fontId="0" fillId="0" borderId="12" xfId="0" applyNumberFormat="1" applyFill="1" applyBorder="1" applyProtection="1"/>
    <xf numFmtId="16" fontId="0" fillId="5" borderId="10" xfId="0" applyNumberFormat="1" applyFill="1" applyBorder="1" applyProtection="1">
      <protection locked="0"/>
    </xf>
    <xf numFmtId="0" fontId="0" fillId="5" borderId="10" xfId="0" applyFill="1" applyBorder="1" applyProtection="1">
      <protection locked="0"/>
    </xf>
    <xf numFmtId="16" fontId="0" fillId="5" borderId="5" xfId="0" applyNumberFormat="1" applyFill="1" applyBorder="1" applyProtection="1">
      <protection locked="0"/>
    </xf>
    <xf numFmtId="16" fontId="0" fillId="5" borderId="2" xfId="0" applyNumberFormat="1" applyFill="1" applyBorder="1" applyProtection="1"/>
    <xf numFmtId="16" fontId="0" fillId="5" borderId="10" xfId="0" applyNumberFormat="1" applyFill="1" applyBorder="1" applyProtection="1"/>
    <xf numFmtId="0" fontId="0" fillId="5" borderId="10" xfId="0" applyFill="1" applyBorder="1" applyAlignment="1" applyProtection="1">
      <alignment horizontal="center"/>
      <protection locked="0"/>
    </xf>
    <xf numFmtId="0" fontId="0" fillId="0" borderId="0" xfId="0" applyFill="1" applyBorder="1" applyAlignment="1" applyProtection="1">
      <alignment horizontal="center"/>
    </xf>
    <xf numFmtId="16" fontId="0" fillId="8" borderId="10" xfId="0" applyNumberFormat="1" applyFill="1" applyBorder="1" applyProtection="1"/>
    <xf numFmtId="16" fontId="0" fillId="11" borderId="10" xfId="0" applyNumberFormat="1" applyFill="1" applyBorder="1" applyProtection="1"/>
    <xf numFmtId="0" fontId="8" fillId="0" borderId="0" xfId="0" applyFont="1"/>
    <xf numFmtId="16" fontId="8" fillId="0" borderId="0" xfId="0" applyNumberFormat="1" applyFont="1"/>
    <xf numFmtId="165" fontId="8" fillId="0" borderId="0" xfId="0" applyNumberFormat="1" applyFont="1"/>
    <xf numFmtId="2" fontId="8" fillId="0" borderId="0" xfId="0" applyNumberFormat="1" applyFont="1"/>
    <xf numFmtId="1" fontId="8" fillId="0" borderId="0" xfId="0" applyNumberFormat="1" applyFont="1"/>
    <xf numFmtId="14" fontId="8" fillId="0" borderId="0" xfId="0" applyNumberFormat="1" applyFont="1"/>
    <xf numFmtId="0" fontId="19" fillId="0" borderId="0" xfId="0" applyFont="1" applyFill="1" applyBorder="1" applyProtection="1"/>
    <xf numFmtId="0" fontId="19" fillId="0" borderId="0" xfId="0" applyFont="1" applyFill="1" applyProtection="1"/>
    <xf numFmtId="0" fontId="19" fillId="0" borderId="0" xfId="0" applyFont="1" applyProtection="1"/>
    <xf numFmtId="0" fontId="8" fillId="0" borderId="0" xfId="0" applyFont="1" applyFill="1" applyBorder="1" applyProtection="1">
      <protection locked="0"/>
    </xf>
    <xf numFmtId="1" fontId="8" fillId="0" borderId="0" xfId="0" applyNumberFormat="1" applyFont="1" applyFill="1" applyProtection="1"/>
    <xf numFmtId="20" fontId="8" fillId="0" borderId="0" xfId="0" applyNumberFormat="1" applyFont="1" applyBorder="1" applyProtection="1"/>
    <xf numFmtId="0" fontId="7" fillId="0" borderId="0" xfId="0" applyFont="1" applyBorder="1" applyAlignment="1" applyProtection="1">
      <alignment horizontal="right"/>
    </xf>
    <xf numFmtId="16" fontId="7" fillId="0" borderId="0" xfId="0" applyNumberFormat="1" applyFont="1" applyBorder="1" applyAlignment="1" applyProtection="1">
      <alignment horizontal="left"/>
    </xf>
    <xf numFmtId="16" fontId="8" fillId="0" borderId="0" xfId="0" applyNumberFormat="1" applyFont="1" applyFill="1" applyBorder="1" applyProtection="1"/>
    <xf numFmtId="0" fontId="8" fillId="0" borderId="0" xfId="0" applyFont="1" applyBorder="1" applyAlignment="1" applyProtection="1">
      <alignment horizontal="right"/>
    </xf>
    <xf numFmtId="164" fontId="8" fillId="0" borderId="0" xfId="0" applyNumberFormat="1" applyFont="1" applyBorder="1" applyAlignment="1" applyProtection="1">
      <alignment horizontal="left"/>
    </xf>
    <xf numFmtId="0" fontId="8" fillId="0" borderId="0" xfId="0" applyFont="1" applyFill="1" applyProtection="1">
      <protection locked="0"/>
    </xf>
    <xf numFmtId="0" fontId="20" fillId="10" borderId="0" xfId="0" applyFont="1" applyFill="1" applyBorder="1" applyProtection="1"/>
    <xf numFmtId="0" fontId="21" fillId="5" borderId="0" xfId="0" applyFont="1" applyFill="1" applyBorder="1" applyProtection="1"/>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Heating</c:v>
          </c:tx>
          <c:spPr>
            <a:ln w="19050" cap="rnd">
              <a:solidFill>
                <a:srgbClr val="FF0000"/>
              </a:solidFill>
              <a:round/>
            </a:ln>
            <a:effectLst/>
          </c:spPr>
          <c:marker>
            <c:symbol val="none"/>
          </c:marker>
          <c:xVal>
            <c:numRef>
              <c:f>Temperature!$Z$7:$Z$16</c:f>
              <c:numCache>
                <c:formatCode>u:mm;@</c:formatCode>
                <c:ptCount val="10"/>
                <c:pt idx="0">
                  <c:v>0</c:v>
                </c:pt>
                <c:pt idx="1">
                  <c:v>0.16786033333333333</c:v>
                </c:pt>
                <c:pt idx="2">
                  <c:v>0.25119366666666665</c:v>
                </c:pt>
                <c:pt idx="3">
                  <c:v>0.54358333333333342</c:v>
                </c:pt>
                <c:pt idx="4">
                  <c:v>0.58525000000000005</c:v>
                </c:pt>
                <c:pt idx="5">
                  <c:v>0.66858333333333331</c:v>
                </c:pt>
                <c:pt idx="6">
                  <c:v>0.87691666666666668</c:v>
                </c:pt>
                <c:pt idx="7">
                  <c:v>0.87691666666666668</c:v>
                </c:pt>
                <c:pt idx="8">
                  <c:v>0.95833333333333337</c:v>
                </c:pt>
                <c:pt idx="9">
                  <c:v>0.99930555555555556</c:v>
                </c:pt>
              </c:numCache>
            </c:numRef>
          </c:xVal>
          <c:yVal>
            <c:numRef>
              <c:f>Temperature!$AA$7:$AA$16</c:f>
              <c:numCache>
                <c:formatCode>0.0</c:formatCode>
                <c:ptCount val="10"/>
                <c:pt idx="0">
                  <c:v>20</c:v>
                </c:pt>
                <c:pt idx="1">
                  <c:v>20</c:v>
                </c:pt>
                <c:pt idx="2">
                  <c:v>22</c:v>
                </c:pt>
                <c:pt idx="3">
                  <c:v>22</c:v>
                </c:pt>
                <c:pt idx="4">
                  <c:v>23</c:v>
                </c:pt>
                <c:pt idx="5">
                  <c:v>23</c:v>
                </c:pt>
                <c:pt idx="6">
                  <c:v>18</c:v>
                </c:pt>
                <c:pt idx="7">
                  <c:v>18</c:v>
                </c:pt>
                <c:pt idx="8">
                  <c:v>20</c:v>
                </c:pt>
                <c:pt idx="9">
                  <c:v>20</c:v>
                </c:pt>
              </c:numCache>
            </c:numRef>
          </c:yVal>
          <c:smooth val="0"/>
          <c:extLst>
            <c:ext xmlns:c16="http://schemas.microsoft.com/office/drawing/2014/chart" uri="{C3380CC4-5D6E-409C-BE32-E72D297353CC}">
              <c16:uniqueId val="{00000000-F8EE-4AE3-89A2-000DD030AE22}"/>
            </c:ext>
          </c:extLst>
        </c:ser>
        <c:ser>
          <c:idx val="1"/>
          <c:order val="1"/>
          <c:tx>
            <c:v>ventilation</c:v>
          </c:tx>
          <c:spPr>
            <a:ln w="19050" cap="rnd">
              <a:solidFill>
                <a:srgbClr val="00B0F0"/>
              </a:solidFill>
              <a:round/>
            </a:ln>
            <a:effectLst/>
          </c:spPr>
          <c:marker>
            <c:symbol val="none"/>
          </c:marker>
          <c:xVal>
            <c:numRef>
              <c:f>Temperature!$AC$7:$AC$16</c:f>
              <c:numCache>
                <c:formatCode>u:mm;@</c:formatCode>
                <c:ptCount val="10"/>
                <c:pt idx="0" formatCode="u:mm">
                  <c:v>0</c:v>
                </c:pt>
                <c:pt idx="1">
                  <c:v>0.12619366666666665</c:v>
                </c:pt>
                <c:pt idx="2">
                  <c:v>0.25119366666666665</c:v>
                </c:pt>
                <c:pt idx="3">
                  <c:v>0.33452699999999996</c:v>
                </c:pt>
                <c:pt idx="4">
                  <c:v>0.37619366666666665</c:v>
                </c:pt>
                <c:pt idx="5">
                  <c:v>0.68941666666666679</c:v>
                </c:pt>
                <c:pt idx="6">
                  <c:v>0.85608333333333342</c:v>
                </c:pt>
                <c:pt idx="7">
                  <c:v>0.875</c:v>
                </c:pt>
                <c:pt idx="8">
                  <c:v>0.91666666666666663</c:v>
                </c:pt>
                <c:pt idx="9">
                  <c:v>0.99930555555555556</c:v>
                </c:pt>
              </c:numCache>
            </c:numRef>
          </c:xVal>
          <c:yVal>
            <c:numRef>
              <c:f>Temperature!$AD$7:$AD$16</c:f>
              <c:numCache>
                <c:formatCode>0.0</c:formatCode>
                <c:ptCount val="10"/>
                <c:pt idx="0">
                  <c:v>22</c:v>
                </c:pt>
                <c:pt idx="1">
                  <c:v>22</c:v>
                </c:pt>
                <c:pt idx="2">
                  <c:v>25</c:v>
                </c:pt>
                <c:pt idx="3">
                  <c:v>25</c:v>
                </c:pt>
                <c:pt idx="4">
                  <c:v>26</c:v>
                </c:pt>
                <c:pt idx="5">
                  <c:v>26</c:v>
                </c:pt>
                <c:pt idx="6">
                  <c:v>22</c:v>
                </c:pt>
                <c:pt idx="7">
                  <c:v>22</c:v>
                </c:pt>
                <c:pt idx="8">
                  <c:v>21</c:v>
                </c:pt>
                <c:pt idx="9" formatCode="Standaard">
                  <c:v>22</c:v>
                </c:pt>
              </c:numCache>
            </c:numRef>
          </c:yVal>
          <c:smooth val="0"/>
          <c:extLst>
            <c:ext xmlns:c16="http://schemas.microsoft.com/office/drawing/2014/chart" uri="{C3380CC4-5D6E-409C-BE32-E72D297353CC}">
              <c16:uniqueId val="{00000001-F8EE-4AE3-89A2-000DD030AE22}"/>
            </c:ext>
          </c:extLst>
        </c:ser>
        <c:ser>
          <c:idx val="2"/>
          <c:order val="2"/>
          <c:spPr>
            <a:ln w="19050" cap="rnd">
              <a:solidFill>
                <a:srgbClr val="FFC000"/>
              </a:solidFill>
              <a:prstDash val="dash"/>
              <a:round/>
            </a:ln>
            <a:effectLst/>
          </c:spPr>
          <c:marker>
            <c:symbol val="none"/>
          </c:marker>
          <c:xVal>
            <c:numRef>
              <c:f>Temperature!$Z$18:$Z$19</c:f>
              <c:numCache>
                <c:formatCode>u:mm;@</c:formatCode>
                <c:ptCount val="2"/>
                <c:pt idx="0">
                  <c:v>0.20952699999999999</c:v>
                </c:pt>
                <c:pt idx="1">
                  <c:v>0.20952699999999999</c:v>
                </c:pt>
              </c:numCache>
            </c:numRef>
          </c:xVal>
          <c:yVal>
            <c:numRef>
              <c:f>Temperature!$AA$18:$AA$19</c:f>
              <c:numCache>
                <c:formatCode>0.0</c:formatCode>
                <c:ptCount val="2"/>
                <c:pt idx="0">
                  <c:v>18</c:v>
                </c:pt>
                <c:pt idx="1">
                  <c:v>26</c:v>
                </c:pt>
              </c:numCache>
            </c:numRef>
          </c:yVal>
          <c:smooth val="0"/>
          <c:extLst>
            <c:ext xmlns:c16="http://schemas.microsoft.com/office/drawing/2014/chart" uri="{C3380CC4-5D6E-409C-BE32-E72D297353CC}">
              <c16:uniqueId val="{00000000-3C87-493A-B3A8-710AB794E52C}"/>
            </c:ext>
          </c:extLst>
        </c:ser>
        <c:ser>
          <c:idx val="3"/>
          <c:order val="3"/>
          <c:spPr>
            <a:ln w="19050" cap="rnd">
              <a:solidFill>
                <a:schemeClr val="accent4">
                  <a:lumMod val="75000"/>
                </a:schemeClr>
              </a:solidFill>
              <a:prstDash val="dash"/>
              <a:round/>
            </a:ln>
            <a:effectLst/>
          </c:spPr>
          <c:marker>
            <c:symbol val="none"/>
          </c:marker>
          <c:xVal>
            <c:numRef>
              <c:f>Temperature!$AC$18:$AC$19</c:f>
              <c:numCache>
                <c:formatCode>u:mm;@</c:formatCode>
                <c:ptCount val="2"/>
                <c:pt idx="0">
                  <c:v>0.83525000000000005</c:v>
                </c:pt>
                <c:pt idx="1">
                  <c:v>0.83525000000000005</c:v>
                </c:pt>
              </c:numCache>
            </c:numRef>
          </c:xVal>
          <c:yVal>
            <c:numRef>
              <c:f>Temperature!$AD$18:$AD$19</c:f>
              <c:numCache>
                <c:formatCode>0.0</c:formatCode>
                <c:ptCount val="2"/>
                <c:pt idx="0">
                  <c:v>18</c:v>
                </c:pt>
                <c:pt idx="1">
                  <c:v>26</c:v>
                </c:pt>
              </c:numCache>
            </c:numRef>
          </c:yVal>
          <c:smooth val="0"/>
          <c:extLst>
            <c:ext xmlns:c16="http://schemas.microsoft.com/office/drawing/2014/chart" uri="{C3380CC4-5D6E-409C-BE32-E72D297353CC}">
              <c16:uniqueId val="{00000001-3C87-493A-B3A8-710AB794E52C}"/>
            </c:ext>
          </c:extLst>
        </c:ser>
        <c:ser>
          <c:idx val="4"/>
          <c:order val="4"/>
          <c:spPr>
            <a:ln w="19050" cap="rnd">
              <a:solidFill>
                <a:srgbClr val="FF0000"/>
              </a:solidFill>
              <a:round/>
              <a:headEnd type="none" w="med" len="med"/>
              <a:tailEnd type="arrow" w="med" len="med"/>
            </a:ln>
            <a:effectLst/>
          </c:spPr>
          <c:marker>
            <c:symbol val="none"/>
          </c:marker>
          <c:xVal>
            <c:numRef>
              <c:f>Temperature!$AK$15:$AK$16</c:f>
              <c:numCache>
                <c:formatCode>u:mm;@</c:formatCode>
                <c:ptCount val="2"/>
                <c:pt idx="0">
                  <c:v>0.62691666666666668</c:v>
                </c:pt>
                <c:pt idx="1">
                  <c:v>0.62691666666666668</c:v>
                </c:pt>
              </c:numCache>
            </c:numRef>
          </c:xVal>
          <c:yVal>
            <c:numRef>
              <c:f>Temperature!$AL$15:$AL$16</c:f>
              <c:numCache>
                <c:formatCode>0.0</c:formatCode>
                <c:ptCount val="2"/>
                <c:pt idx="0">
                  <c:v>23</c:v>
                </c:pt>
                <c:pt idx="1">
                  <c:v>25</c:v>
                </c:pt>
              </c:numCache>
            </c:numRef>
          </c:yVal>
          <c:smooth val="0"/>
          <c:extLst>
            <c:ext xmlns:c16="http://schemas.microsoft.com/office/drawing/2014/chart" uri="{C3380CC4-5D6E-409C-BE32-E72D297353CC}">
              <c16:uniqueId val="{00000000-3D63-4B59-99DF-9A5B7254FA66}"/>
            </c:ext>
          </c:extLst>
        </c:ser>
        <c:ser>
          <c:idx val="5"/>
          <c:order val="5"/>
          <c:spPr>
            <a:ln w="19050" cap="rnd">
              <a:solidFill>
                <a:srgbClr val="0070C0"/>
              </a:solidFill>
              <a:round/>
              <a:headEnd type="none" w="med" len="med"/>
              <a:tailEnd type="arrow" w="med" len="med"/>
            </a:ln>
            <a:effectLst/>
          </c:spPr>
          <c:marker>
            <c:symbol val="none"/>
          </c:marker>
          <c:xVal>
            <c:numRef>
              <c:f>Temperature!$AK$19:$AK$20</c:f>
              <c:numCache>
                <c:formatCode>u:mm;@</c:formatCode>
                <c:ptCount val="2"/>
                <c:pt idx="0">
                  <c:v>0.41786033333333333</c:v>
                </c:pt>
                <c:pt idx="1">
                  <c:v>0.41786033333333333</c:v>
                </c:pt>
              </c:numCache>
            </c:numRef>
          </c:xVal>
          <c:yVal>
            <c:numRef>
              <c:f>Temperature!$AL$19:$AL$20</c:f>
              <c:numCache>
                <c:formatCode>0.0</c:formatCode>
                <c:ptCount val="2"/>
                <c:pt idx="0">
                  <c:v>26</c:v>
                </c:pt>
                <c:pt idx="1">
                  <c:v>29</c:v>
                </c:pt>
              </c:numCache>
            </c:numRef>
          </c:yVal>
          <c:smooth val="0"/>
          <c:extLst>
            <c:ext xmlns:c16="http://schemas.microsoft.com/office/drawing/2014/chart" uri="{C3380CC4-5D6E-409C-BE32-E72D297353CC}">
              <c16:uniqueId val="{00000001-3D63-4B59-99DF-9A5B7254FA66}"/>
            </c:ext>
          </c:extLst>
        </c:ser>
        <c:dLbls>
          <c:showLegendKey val="0"/>
          <c:showVal val="0"/>
          <c:showCatName val="0"/>
          <c:showSerName val="0"/>
          <c:showPercent val="0"/>
          <c:showBubbleSize val="0"/>
        </c:dLbls>
        <c:axId val="2083415088"/>
        <c:axId val="2083354032"/>
      </c:scatterChart>
      <c:valAx>
        <c:axId val="2083415088"/>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h\:m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54032"/>
        <c:crosses val="autoZero"/>
        <c:crossBetween val="midCat"/>
        <c:majorUnit val="0.25"/>
      </c:valAx>
      <c:valAx>
        <c:axId val="2083354032"/>
        <c:scaling>
          <c:orientation val="minMax"/>
          <c:max val="32"/>
          <c:min val="1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150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71768090844299"/>
          <c:y val="0.149901287548316"/>
          <c:w val="0.79798793192088102"/>
          <c:h val="0.59300087489063902"/>
        </c:manualLayout>
      </c:layout>
      <c:scatterChart>
        <c:scatterStyle val="lineMarker"/>
        <c:varyColors val="0"/>
        <c:ser>
          <c:idx val="0"/>
          <c:order val="0"/>
          <c:spPr>
            <a:ln w="19050" cap="rnd">
              <a:solidFill>
                <a:schemeClr val="tx1">
                  <a:lumMod val="95000"/>
                  <a:lumOff val="5000"/>
                </a:schemeClr>
              </a:solidFill>
              <a:round/>
            </a:ln>
            <a:effectLst/>
          </c:spPr>
          <c:marker>
            <c:symbol val="none"/>
          </c:marker>
          <c:xVal>
            <c:numRef>
              <c:f>OtherSettings!$J$37:$J$41</c:f>
              <c:numCache>
                <c:formatCode>Standaard</c:formatCode>
                <c:ptCount val="5"/>
                <c:pt idx="0">
                  <c:v>-20</c:v>
                </c:pt>
                <c:pt idx="1">
                  <c:v>-5</c:v>
                </c:pt>
                <c:pt idx="2">
                  <c:v>8</c:v>
                </c:pt>
                <c:pt idx="3">
                  <c:v>10</c:v>
                </c:pt>
                <c:pt idx="4">
                  <c:v>12</c:v>
                </c:pt>
              </c:numCache>
            </c:numRef>
          </c:xVal>
          <c:yVal>
            <c:numRef>
              <c:f>OtherSettings!$K$37:$K$41</c:f>
              <c:numCache>
                <c:formatCode>Standaard</c:formatCode>
                <c:ptCount val="5"/>
                <c:pt idx="0">
                  <c:v>200</c:v>
                </c:pt>
                <c:pt idx="1">
                  <c:v>200</c:v>
                </c:pt>
                <c:pt idx="2">
                  <c:v>50</c:v>
                </c:pt>
                <c:pt idx="3">
                  <c:v>5</c:v>
                </c:pt>
                <c:pt idx="4">
                  <c:v>0</c:v>
                </c:pt>
              </c:numCache>
            </c:numRef>
          </c:yVal>
          <c:smooth val="0"/>
          <c:extLst>
            <c:ext xmlns:c16="http://schemas.microsoft.com/office/drawing/2014/chart" uri="{C3380CC4-5D6E-409C-BE32-E72D297353CC}">
              <c16:uniqueId val="{00000000-717D-44E2-A16D-243E7FD91862}"/>
            </c:ext>
          </c:extLst>
        </c:ser>
        <c:dLbls>
          <c:showLegendKey val="0"/>
          <c:showVal val="0"/>
          <c:showCatName val="0"/>
          <c:showSerName val="0"/>
          <c:showPercent val="0"/>
          <c:showBubbleSize val="0"/>
        </c:dLbls>
        <c:axId val="2137451344"/>
        <c:axId val="2116595072"/>
      </c:scatterChart>
      <c:valAx>
        <c:axId val="2137451344"/>
        <c:scaling>
          <c:orientation val="minMax"/>
          <c:max val="15"/>
          <c:min val="-15"/>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95072"/>
        <c:crosses val="autoZero"/>
        <c:crossBetween val="midCat"/>
      </c:valAx>
      <c:valAx>
        <c:axId val="211659507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451344"/>
        <c:crossesAt val="-15"/>
        <c:crossBetween val="midCat"/>
      </c:valAx>
      <c:spPr>
        <a:gradFill flip="none" rotWithShape="1">
          <a:gsLst>
            <a:gs pos="15000">
              <a:schemeClr val="accent1"/>
            </a:gs>
            <a:gs pos="83000">
              <a:schemeClr val="accent4"/>
            </a:gs>
          </a:gsLst>
          <a:path path="circle">
            <a:fillToRect t="100000" r="100000"/>
          </a:path>
          <a:tileRect l="-100000" b="-100000"/>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71768090844299"/>
          <c:y val="0.149901287548316"/>
          <c:w val="0.79798793192088102"/>
          <c:h val="0.59300087489063902"/>
        </c:manualLayout>
      </c:layout>
      <c:scatterChart>
        <c:scatterStyle val="lineMarker"/>
        <c:varyColors val="0"/>
        <c:ser>
          <c:idx val="0"/>
          <c:order val="0"/>
          <c:spPr>
            <a:ln w="19050" cap="rnd">
              <a:solidFill>
                <a:schemeClr val="tx1">
                  <a:lumMod val="95000"/>
                  <a:lumOff val="5000"/>
                </a:schemeClr>
              </a:solidFill>
              <a:round/>
            </a:ln>
            <a:effectLst/>
          </c:spPr>
          <c:marker>
            <c:symbol val="none"/>
          </c:marker>
          <c:xVal>
            <c:numRef>
              <c:f>OtherSettings!$J$37:$J$41</c:f>
              <c:numCache>
                <c:formatCode>Standaard</c:formatCode>
                <c:ptCount val="5"/>
                <c:pt idx="0">
                  <c:v>-20</c:v>
                </c:pt>
                <c:pt idx="1">
                  <c:v>-5</c:v>
                </c:pt>
                <c:pt idx="2">
                  <c:v>8</c:v>
                </c:pt>
                <c:pt idx="3">
                  <c:v>10</c:v>
                </c:pt>
                <c:pt idx="4">
                  <c:v>12</c:v>
                </c:pt>
              </c:numCache>
            </c:numRef>
          </c:xVal>
          <c:yVal>
            <c:numRef>
              <c:f>OtherSettings!$K$37:$K$41</c:f>
              <c:numCache>
                <c:formatCode>Standaard</c:formatCode>
                <c:ptCount val="5"/>
                <c:pt idx="0">
                  <c:v>200</c:v>
                </c:pt>
                <c:pt idx="1">
                  <c:v>200</c:v>
                </c:pt>
                <c:pt idx="2">
                  <c:v>50</c:v>
                </c:pt>
                <c:pt idx="3">
                  <c:v>5</c:v>
                </c:pt>
                <c:pt idx="4">
                  <c:v>0</c:v>
                </c:pt>
              </c:numCache>
            </c:numRef>
          </c:yVal>
          <c:smooth val="0"/>
          <c:extLst>
            <c:ext xmlns:c16="http://schemas.microsoft.com/office/drawing/2014/chart" uri="{C3380CC4-5D6E-409C-BE32-E72D297353CC}">
              <c16:uniqueId val="{00000000-25E3-477B-BB8D-79FE162F6590}"/>
            </c:ext>
          </c:extLst>
        </c:ser>
        <c:dLbls>
          <c:showLegendKey val="0"/>
          <c:showVal val="0"/>
          <c:showCatName val="0"/>
          <c:showSerName val="0"/>
          <c:showPercent val="0"/>
          <c:showBubbleSize val="0"/>
        </c:dLbls>
        <c:axId val="-2124315968"/>
        <c:axId val="-2120639840"/>
      </c:scatterChart>
      <c:valAx>
        <c:axId val="-2124315968"/>
        <c:scaling>
          <c:orientation val="minMax"/>
          <c:max val="15"/>
          <c:min val="-15"/>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39840"/>
        <c:crosses val="autoZero"/>
        <c:crossBetween val="midCat"/>
      </c:valAx>
      <c:valAx>
        <c:axId val="-21206398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15968"/>
        <c:crossesAt val="-15"/>
        <c:crossBetween val="midCat"/>
      </c:valAx>
      <c:spPr>
        <a:gradFill flip="none" rotWithShape="1">
          <a:gsLst>
            <a:gs pos="15000">
              <a:schemeClr val="accent1"/>
            </a:gs>
            <a:gs pos="83000">
              <a:schemeClr val="accent4"/>
            </a:gs>
          </a:gsLst>
          <a:path path="circle">
            <a:fillToRect t="100000" r="100000"/>
          </a:path>
          <a:tileRect l="-100000" b="-100000"/>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71768090844299"/>
          <c:y val="0.149901287548316"/>
          <c:w val="0.79798793192088102"/>
          <c:h val="0.59300087489063902"/>
        </c:manualLayout>
      </c:layout>
      <c:scatterChart>
        <c:scatterStyle val="lineMarker"/>
        <c:varyColors val="0"/>
        <c:ser>
          <c:idx val="0"/>
          <c:order val="0"/>
          <c:spPr>
            <a:ln w="19050" cap="rnd">
              <a:solidFill>
                <a:schemeClr val="tx1"/>
              </a:solidFill>
              <a:round/>
            </a:ln>
            <a:effectLst/>
          </c:spPr>
          <c:marker>
            <c:symbol val="none"/>
          </c:marker>
          <c:xVal>
            <c:numRef>
              <c:f>OtherSettings!$V$59:$V$65</c:f>
              <c:numCache>
                <c:formatCode>Standaard</c:formatCode>
                <c:ptCount val="7"/>
                <c:pt idx="0">
                  <c:v>399</c:v>
                </c:pt>
                <c:pt idx="1">
                  <c:v>400</c:v>
                </c:pt>
                <c:pt idx="2">
                  <c:v>599</c:v>
                </c:pt>
                <c:pt idx="3">
                  <c:v>600</c:v>
                </c:pt>
                <c:pt idx="4">
                  <c:v>799</c:v>
                </c:pt>
                <c:pt idx="5">
                  <c:v>800</c:v>
                </c:pt>
                <c:pt idx="6">
                  <c:v>1000</c:v>
                </c:pt>
              </c:numCache>
            </c:numRef>
          </c:xVal>
          <c:yVal>
            <c:numRef>
              <c:f>OtherSettings!$W$59:$W$65</c:f>
              <c:numCache>
                <c:formatCode>Standaard</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25E3-477B-BB8D-79FE162F6590}"/>
            </c:ext>
          </c:extLst>
        </c:ser>
        <c:dLbls>
          <c:showLegendKey val="0"/>
          <c:showVal val="0"/>
          <c:showCatName val="0"/>
          <c:showSerName val="0"/>
          <c:showPercent val="0"/>
          <c:showBubbleSize val="0"/>
        </c:dLbls>
        <c:axId val="-2120901248"/>
        <c:axId val="-2145288096"/>
      </c:scatterChart>
      <c:valAx>
        <c:axId val="-2120901248"/>
        <c:scaling>
          <c:orientation val="minMax"/>
          <c:max val="1000"/>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288096"/>
        <c:crosses val="autoZero"/>
        <c:crossBetween val="midCat"/>
      </c:valAx>
      <c:valAx>
        <c:axId val="-21452880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901248"/>
        <c:crossesAt val="-15"/>
        <c:crossBetween val="midCat"/>
      </c:valAx>
      <c:spPr>
        <a:gradFill flip="none" rotWithShape="1">
          <a:gsLst>
            <a:gs pos="27000">
              <a:schemeClr val="bg1">
                <a:lumMod val="75000"/>
              </a:schemeClr>
            </a:gs>
            <a:gs pos="81000">
              <a:srgbClr val="FFFF00"/>
            </a:gs>
          </a:gsLst>
          <a:lin ang="2700000" scaled="1"/>
          <a:tileRect/>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71768090844299"/>
          <c:y val="0.19821080924402501"/>
          <c:w val="0.79798793192088102"/>
          <c:h val="0.60529773311859203"/>
        </c:manualLayout>
      </c:layout>
      <c:scatterChart>
        <c:scatterStyle val="lineMarker"/>
        <c:varyColors val="0"/>
        <c:ser>
          <c:idx val="0"/>
          <c:order val="0"/>
          <c:spPr>
            <a:ln w="19050" cap="rnd">
              <a:solidFill>
                <a:schemeClr val="tx1"/>
              </a:solidFill>
              <a:round/>
            </a:ln>
            <a:effectLst/>
          </c:spPr>
          <c:marker>
            <c:symbol val="none"/>
          </c:marker>
          <c:xVal>
            <c:numRef>
              <c:f>OtherSettings!$Y$21:$Y$26</c:f>
              <c:numCache>
                <c:formatCode>u:mm</c:formatCode>
                <c:ptCount val="6"/>
                <c:pt idx="0">
                  <c:v>0</c:v>
                </c:pt>
                <c:pt idx="1">
                  <c:v>0.11711266666666668</c:v>
                </c:pt>
                <c:pt idx="2">
                  <c:v>0.20044600000000001</c:v>
                </c:pt>
                <c:pt idx="3">
                  <c:v>0.66805099999999995</c:v>
                </c:pt>
                <c:pt idx="4">
                  <c:v>0.75138433333333332</c:v>
                </c:pt>
                <c:pt idx="5">
                  <c:v>0.99930555555555556</c:v>
                </c:pt>
              </c:numCache>
            </c:numRef>
          </c:xVal>
          <c:yVal>
            <c:numRef>
              <c:f>OtherSettings!$Z$21:$Z$26</c:f>
              <c:numCache>
                <c:formatCode>Standaard</c:formatCode>
                <c:ptCount val="6"/>
                <c:pt idx="0">
                  <c:v>400</c:v>
                </c:pt>
                <c:pt idx="1">
                  <c:v>400</c:v>
                </c:pt>
                <c:pt idx="2">
                  <c:v>800</c:v>
                </c:pt>
                <c:pt idx="3">
                  <c:v>800</c:v>
                </c:pt>
                <c:pt idx="4">
                  <c:v>400</c:v>
                </c:pt>
                <c:pt idx="5">
                  <c:v>400</c:v>
                </c:pt>
              </c:numCache>
            </c:numRef>
          </c:yVal>
          <c:smooth val="0"/>
          <c:extLst>
            <c:ext xmlns:c16="http://schemas.microsoft.com/office/drawing/2014/chart" uri="{C3380CC4-5D6E-409C-BE32-E72D297353CC}">
              <c16:uniqueId val="{00000000-717D-44E2-A16D-243E7FD91862}"/>
            </c:ext>
          </c:extLst>
        </c:ser>
        <c:ser>
          <c:idx val="1"/>
          <c:order val="1"/>
          <c:tx>
            <c:v>sun rise</c:v>
          </c:tx>
          <c:spPr>
            <a:ln w="19050" cap="rnd">
              <a:solidFill>
                <a:schemeClr val="tx1">
                  <a:lumMod val="85000"/>
                  <a:lumOff val="15000"/>
                </a:schemeClr>
              </a:solidFill>
              <a:prstDash val="dash"/>
              <a:round/>
            </a:ln>
            <a:effectLst/>
          </c:spPr>
          <c:marker>
            <c:symbol val="none"/>
          </c:marker>
          <c:xVal>
            <c:numRef>
              <c:f>OtherSettings!$AB$22:$AB$23</c:f>
              <c:numCache>
                <c:formatCode>u:mm</c:formatCode>
                <c:ptCount val="2"/>
                <c:pt idx="0">
                  <c:v>0.26294600000000001</c:v>
                </c:pt>
                <c:pt idx="1">
                  <c:v>0.26294600000000001</c:v>
                </c:pt>
              </c:numCache>
            </c:numRef>
          </c:xVal>
          <c:yVal>
            <c:numRef>
              <c:f>OtherSettings!$AC$22:$AC$23</c:f>
              <c:numCache>
                <c:formatCode>Standaard</c:formatCode>
                <c:ptCount val="2"/>
                <c:pt idx="0">
                  <c:v>350</c:v>
                </c:pt>
                <c:pt idx="1">
                  <c:v>800</c:v>
                </c:pt>
              </c:numCache>
            </c:numRef>
          </c:yVal>
          <c:smooth val="0"/>
          <c:extLst>
            <c:ext xmlns:c16="http://schemas.microsoft.com/office/drawing/2014/chart" uri="{C3380CC4-5D6E-409C-BE32-E72D297353CC}">
              <c16:uniqueId val="{00000000-7FBF-4AFA-83F4-58036C0282A4}"/>
            </c:ext>
          </c:extLst>
        </c:ser>
        <c:ser>
          <c:idx val="2"/>
          <c:order val="2"/>
          <c:tx>
            <c:v>sun set</c:v>
          </c:tx>
          <c:spPr>
            <a:ln w="19050" cap="rnd">
              <a:solidFill>
                <a:schemeClr val="tx1">
                  <a:lumMod val="75000"/>
                  <a:lumOff val="25000"/>
                </a:schemeClr>
              </a:solidFill>
              <a:prstDash val="dash"/>
              <a:round/>
            </a:ln>
            <a:effectLst/>
          </c:spPr>
          <c:marker>
            <c:symbol val="none"/>
          </c:marker>
          <c:xVal>
            <c:numRef>
              <c:f>OtherSettings!$AB$25:$AB$26</c:f>
              <c:numCache>
                <c:formatCode>u:mm</c:formatCode>
                <c:ptCount val="2"/>
                <c:pt idx="0">
                  <c:v>0.79305099999999995</c:v>
                </c:pt>
                <c:pt idx="1">
                  <c:v>0.79305099999999995</c:v>
                </c:pt>
              </c:numCache>
            </c:numRef>
          </c:xVal>
          <c:yVal>
            <c:numRef>
              <c:f>OtherSettings!$AC$25:$AC$26</c:f>
              <c:numCache>
                <c:formatCode>Standaard</c:formatCode>
                <c:ptCount val="2"/>
                <c:pt idx="0">
                  <c:v>350</c:v>
                </c:pt>
                <c:pt idx="1">
                  <c:v>800</c:v>
                </c:pt>
              </c:numCache>
            </c:numRef>
          </c:yVal>
          <c:smooth val="0"/>
          <c:extLst>
            <c:ext xmlns:c16="http://schemas.microsoft.com/office/drawing/2014/chart" uri="{C3380CC4-5D6E-409C-BE32-E72D297353CC}">
              <c16:uniqueId val="{00000001-7FBF-4AFA-83F4-58036C0282A4}"/>
            </c:ext>
          </c:extLst>
        </c:ser>
        <c:dLbls>
          <c:showLegendKey val="0"/>
          <c:showVal val="0"/>
          <c:showCatName val="0"/>
          <c:showSerName val="0"/>
          <c:showPercent val="0"/>
          <c:showBubbleSize val="0"/>
        </c:dLbls>
        <c:axId val="-2144631232"/>
        <c:axId val="-2145036992"/>
      </c:scatterChart>
      <c:valAx>
        <c:axId val="-214463123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u: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036992"/>
        <c:crosses val="autoZero"/>
        <c:crossBetween val="midCat"/>
        <c:minorUnit val="0.25"/>
      </c:valAx>
      <c:valAx>
        <c:axId val="-2145036992"/>
        <c:scaling>
          <c:orientation val="minMax"/>
          <c:min val="3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631232"/>
        <c:crossesAt val="-15"/>
        <c:crossBetween val="midCat"/>
      </c:valAx>
      <c:spPr>
        <a:gradFill flip="none" rotWithShape="1">
          <a:gsLst>
            <a:gs pos="0">
              <a:schemeClr val="accent1"/>
            </a:gs>
            <a:gs pos="99000">
              <a:schemeClr val="accent4"/>
            </a:gs>
          </a:gsLst>
          <a:lin ang="16200000" scaled="1"/>
          <a:tileRect/>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5" dropStyle="combo" dx="15" fmlaLink="H5" fmlaRange="$BB$3:$BB$7" noThreeD="1" sel="3" val="0"/>
</file>

<file path=xl/ctrlProps/ctrlProp10.xml><?xml version="1.0" encoding="utf-8"?>
<formControlPr xmlns="http://schemas.microsoft.com/office/spreadsheetml/2009/9/main" objectType="Drop" dropLines="5" dropStyle="combo" dx="15" fmlaLink="H7" fmlaRange="$BB$3:$BB$7" noThreeD="1" sel="3" val="0"/>
</file>

<file path=xl/ctrlProps/ctrlProp100.xml><?xml version="1.0" encoding="utf-8"?>
<formControlPr xmlns="http://schemas.microsoft.com/office/spreadsheetml/2009/9/main" objectType="Drop" dropLines="5" dropStyle="combo" dx="15" fmlaLink="P24" fmlaRange="$BB$3:$BB$7" noThreeD="1" sel="4" val="0"/>
</file>

<file path=xl/ctrlProps/ctrlProp101.xml><?xml version="1.0" encoding="utf-8"?>
<formControlPr xmlns="http://schemas.microsoft.com/office/spreadsheetml/2009/9/main" objectType="Drop" dropLines="5" dropStyle="combo" dx="15" fmlaLink="T24" fmlaRange="$BB$3:$BB$7" noThreeD="1" sel="5" val="0"/>
</file>

<file path=xl/ctrlProps/ctrlProp102.xml><?xml version="1.0" encoding="utf-8"?>
<formControlPr xmlns="http://schemas.microsoft.com/office/spreadsheetml/2009/9/main" objectType="Drop" dropLines="5" dropStyle="combo" dx="15" fmlaLink="H33" fmlaRange="$BB$3:$BB$7" noThreeD="1" sel="2" val="0"/>
</file>

<file path=xl/ctrlProps/ctrlProp103.xml><?xml version="1.0" encoding="utf-8"?>
<formControlPr xmlns="http://schemas.microsoft.com/office/spreadsheetml/2009/9/main" objectType="Drop" dropLines="5" dropStyle="combo" dx="15" fmlaLink="L33" fmlaRange="$BB$3:$BB$7" noThreeD="1" sel="3" val="0"/>
</file>

<file path=xl/ctrlProps/ctrlProp104.xml><?xml version="1.0" encoding="utf-8"?>
<formControlPr xmlns="http://schemas.microsoft.com/office/spreadsheetml/2009/9/main" objectType="Drop" dropLines="5" dropStyle="combo" dx="15" fmlaLink="P33" fmlaRange="$BB$3:$BB$7" noThreeD="1" sel="4" val="0"/>
</file>

<file path=xl/ctrlProps/ctrlProp105.xml><?xml version="1.0" encoding="utf-8"?>
<formControlPr xmlns="http://schemas.microsoft.com/office/spreadsheetml/2009/9/main" objectType="Drop" dropLines="5" dropStyle="combo" dx="15" fmlaLink="T33" fmlaRange="$BB$3:$BB$7" noThreeD="1" sel="5" val="0"/>
</file>

<file path=xl/ctrlProps/ctrlProp106.xml><?xml version="1.0" encoding="utf-8"?>
<formControlPr xmlns="http://schemas.microsoft.com/office/spreadsheetml/2009/9/main" objectType="Drop" dropLines="5" dropStyle="combo" dx="15" fmlaLink="H34" fmlaRange="$BB$3:$BB$7" noThreeD="1" sel="2" val="0"/>
</file>

<file path=xl/ctrlProps/ctrlProp107.xml><?xml version="1.0" encoding="utf-8"?>
<formControlPr xmlns="http://schemas.microsoft.com/office/spreadsheetml/2009/9/main" objectType="Drop" dropLines="5" dropStyle="combo" dx="15" fmlaLink="L34" fmlaRange="$BB$3:$BB$7" noThreeD="1" sel="3" val="0"/>
</file>

<file path=xl/ctrlProps/ctrlProp108.xml><?xml version="1.0" encoding="utf-8"?>
<formControlPr xmlns="http://schemas.microsoft.com/office/spreadsheetml/2009/9/main" objectType="Drop" dropLines="5" dropStyle="combo" dx="15" fmlaLink="P34" fmlaRange="$BB$3:$BB$7" noThreeD="1" sel="4" val="0"/>
</file>

<file path=xl/ctrlProps/ctrlProp109.xml><?xml version="1.0" encoding="utf-8"?>
<formControlPr xmlns="http://schemas.microsoft.com/office/spreadsheetml/2009/9/main" objectType="Drop" dropLines="5" dropStyle="combo" dx="15" fmlaLink="T34" fmlaRange="$BB$3:$BB$7" noThreeD="1" sel="5" val="0"/>
</file>

<file path=xl/ctrlProps/ctrlProp11.xml><?xml version="1.0" encoding="utf-8"?>
<formControlPr xmlns="http://schemas.microsoft.com/office/spreadsheetml/2009/9/main" objectType="Drop" dropLines="5" dropStyle="combo" dx="15" fmlaLink="L7" fmlaRange="$BB$3:$BB$7" noThreeD="1" sel="4" val="0"/>
</file>

<file path=xl/ctrlProps/ctrlProp110.xml><?xml version="1.0" encoding="utf-8"?>
<formControlPr xmlns="http://schemas.microsoft.com/office/spreadsheetml/2009/9/main" objectType="Drop" dropLines="5" dropStyle="combo" dx="15" fmlaLink="H35" fmlaRange="$BB$3:$BB$7" noThreeD="1" sel="2" val="0"/>
</file>

<file path=xl/ctrlProps/ctrlProp111.xml><?xml version="1.0" encoding="utf-8"?>
<formControlPr xmlns="http://schemas.microsoft.com/office/spreadsheetml/2009/9/main" objectType="Drop" dropLines="5" dropStyle="combo" dx="15" fmlaLink="L35" fmlaRange="$BB$3:$BB$7" noThreeD="1" sel="3" val="0"/>
</file>

<file path=xl/ctrlProps/ctrlProp112.xml><?xml version="1.0" encoding="utf-8"?>
<formControlPr xmlns="http://schemas.microsoft.com/office/spreadsheetml/2009/9/main" objectType="Drop" dropLines="5" dropStyle="combo" dx="15" fmlaLink="P35" fmlaRange="$BB$3:$BB$7" noThreeD="1" sel="4" val="0"/>
</file>

<file path=xl/ctrlProps/ctrlProp113.xml><?xml version="1.0" encoding="utf-8"?>
<formControlPr xmlns="http://schemas.microsoft.com/office/spreadsheetml/2009/9/main" objectType="Drop" dropLines="5" dropStyle="combo" dx="15" fmlaLink="T35" fmlaRange="$BB$3:$BB$7" noThreeD="1" sel="5" val="0"/>
</file>

<file path=xl/ctrlProps/ctrlProp114.xml><?xml version="1.0" encoding="utf-8"?>
<formControlPr xmlns="http://schemas.microsoft.com/office/spreadsheetml/2009/9/main" objectType="Drop" dropLines="5" dropStyle="combo" dx="15" fmlaLink="H36" fmlaRange="$BB$3:$BB$7" noThreeD="1" sel="2" val="0"/>
</file>

<file path=xl/ctrlProps/ctrlProp115.xml><?xml version="1.0" encoding="utf-8"?>
<formControlPr xmlns="http://schemas.microsoft.com/office/spreadsheetml/2009/9/main" objectType="Drop" dropLines="5" dropStyle="combo" dx="15" fmlaLink="L36" fmlaRange="$BB$3:$BB$7" noThreeD="1" sel="3" val="0"/>
</file>

<file path=xl/ctrlProps/ctrlProp116.xml><?xml version="1.0" encoding="utf-8"?>
<formControlPr xmlns="http://schemas.microsoft.com/office/spreadsheetml/2009/9/main" objectType="Drop" dropLines="5" dropStyle="combo" dx="15" fmlaLink="P36" fmlaRange="$BB$3:$BB$7" noThreeD="1" sel="4" val="0"/>
</file>

<file path=xl/ctrlProps/ctrlProp117.xml><?xml version="1.0" encoding="utf-8"?>
<formControlPr xmlns="http://schemas.microsoft.com/office/spreadsheetml/2009/9/main" objectType="Drop" dropLines="5" dropStyle="combo" dx="15" fmlaLink="T36" fmlaRange="$BB$3:$BB$7" noThreeD="1" sel="5" val="0"/>
</file>

<file path=xl/ctrlProps/ctrlProp118.xml><?xml version="1.0" encoding="utf-8"?>
<formControlPr xmlns="http://schemas.microsoft.com/office/spreadsheetml/2009/9/main" objectType="Drop" dropLines="5" dropStyle="combo" dx="15" fmlaLink="H37" fmlaRange="$BB$3:$BB$7" noThreeD="1" sel="2" val="0"/>
</file>

<file path=xl/ctrlProps/ctrlProp119.xml><?xml version="1.0" encoding="utf-8"?>
<formControlPr xmlns="http://schemas.microsoft.com/office/spreadsheetml/2009/9/main" objectType="Drop" dropLines="5" dropStyle="combo" dx="15" fmlaLink="L37" fmlaRange="$BB$3:$BB$7" noThreeD="1" sel="3" val="0"/>
</file>

<file path=xl/ctrlProps/ctrlProp12.xml><?xml version="1.0" encoding="utf-8"?>
<formControlPr xmlns="http://schemas.microsoft.com/office/spreadsheetml/2009/9/main" objectType="Drop" dropLines="5" dropStyle="combo" dx="15" fmlaLink="P7" fmlaRange="$BB$3:$BB$7" noThreeD="1" sel="5" val="0"/>
</file>

<file path=xl/ctrlProps/ctrlProp120.xml><?xml version="1.0" encoding="utf-8"?>
<formControlPr xmlns="http://schemas.microsoft.com/office/spreadsheetml/2009/9/main" objectType="Drop" dropLines="5" dropStyle="combo" dx="15" fmlaLink="P37" fmlaRange="$BB$3:$BB$7" noThreeD="1" sel="4" val="0"/>
</file>

<file path=xl/ctrlProps/ctrlProp121.xml><?xml version="1.0" encoding="utf-8"?>
<formControlPr xmlns="http://schemas.microsoft.com/office/spreadsheetml/2009/9/main" objectType="Drop" dropLines="5" dropStyle="combo" dx="15" fmlaLink="T37" fmlaRange="$BB$3:$BB$7" noThreeD="1" sel="5" val="0"/>
</file>

<file path=xl/ctrlProps/ctrlProp122.xml><?xml version="1.0" encoding="utf-8"?>
<formControlPr xmlns="http://schemas.microsoft.com/office/spreadsheetml/2009/9/main" objectType="Drop" dropLines="5" dropStyle="combo" dx="15" fmlaLink="H38" fmlaRange="$BB$3:$BB$7" noThreeD="1" sel="2" val="0"/>
</file>

<file path=xl/ctrlProps/ctrlProp123.xml><?xml version="1.0" encoding="utf-8"?>
<formControlPr xmlns="http://schemas.microsoft.com/office/spreadsheetml/2009/9/main" objectType="Drop" dropLines="5" dropStyle="combo" dx="15" fmlaLink="L38" fmlaRange="$BB$3:$BB$7" noThreeD="1" sel="3" val="0"/>
</file>

<file path=xl/ctrlProps/ctrlProp124.xml><?xml version="1.0" encoding="utf-8"?>
<formControlPr xmlns="http://schemas.microsoft.com/office/spreadsheetml/2009/9/main" objectType="Drop" dropLines="5" dropStyle="combo" dx="15" fmlaLink="P38" fmlaRange="$BB$3:$BB$7" noThreeD="1" sel="4" val="0"/>
</file>

<file path=xl/ctrlProps/ctrlProp125.xml><?xml version="1.0" encoding="utf-8"?>
<formControlPr xmlns="http://schemas.microsoft.com/office/spreadsheetml/2009/9/main" objectType="Drop" dropLines="5" dropStyle="combo" dx="15" fmlaLink="T38" fmlaRange="$BB$3:$BB$7" noThreeD="1" sel="5" val="0"/>
</file>

<file path=xl/ctrlProps/ctrlProp126.xml><?xml version="1.0" encoding="utf-8"?>
<formControlPr xmlns="http://schemas.microsoft.com/office/spreadsheetml/2009/9/main" objectType="Drop" dropLines="5" dropStyle="combo" dx="15" fmlaLink="H39" fmlaRange="$BB$3:$BB$7" noThreeD="1" sel="2" val="0"/>
</file>

<file path=xl/ctrlProps/ctrlProp127.xml><?xml version="1.0" encoding="utf-8"?>
<formControlPr xmlns="http://schemas.microsoft.com/office/spreadsheetml/2009/9/main" objectType="Drop" dropLines="5" dropStyle="combo" dx="15" fmlaLink="L39" fmlaRange="$BB$3:$BB$7" noThreeD="1" sel="3" val="0"/>
</file>

<file path=xl/ctrlProps/ctrlProp128.xml><?xml version="1.0" encoding="utf-8"?>
<formControlPr xmlns="http://schemas.microsoft.com/office/spreadsheetml/2009/9/main" objectType="Drop" dropLines="5" dropStyle="combo" dx="15" fmlaLink="P39" fmlaRange="$BB$3:$BB$7" noThreeD="1" sel="4" val="0"/>
</file>

<file path=xl/ctrlProps/ctrlProp129.xml><?xml version="1.0" encoding="utf-8"?>
<formControlPr xmlns="http://schemas.microsoft.com/office/spreadsheetml/2009/9/main" objectType="Drop" dropLines="5" dropStyle="combo" dx="15" fmlaLink="T39" fmlaRange="$BB$3:$BB$7" noThreeD="1" sel="5" val="0"/>
</file>

<file path=xl/ctrlProps/ctrlProp13.xml><?xml version="1.0" encoding="utf-8"?>
<formControlPr xmlns="http://schemas.microsoft.com/office/spreadsheetml/2009/9/main" objectType="Drop" dropLines="5" dropStyle="combo" dx="15" fmlaLink="T7" fmlaRange="$BB$3:$BB$7" noThreeD="1" sel="1" val="0"/>
</file>

<file path=xl/ctrlProps/ctrlProp130.xml><?xml version="1.0" encoding="utf-8"?>
<formControlPr xmlns="http://schemas.microsoft.com/office/spreadsheetml/2009/9/main" objectType="Drop" dropLines="5" dropStyle="combo" dx="15" fmlaLink="H40" fmlaRange="$BB$3:$BB$7" noThreeD="1" sel="2" val="0"/>
</file>

<file path=xl/ctrlProps/ctrlProp131.xml><?xml version="1.0" encoding="utf-8"?>
<formControlPr xmlns="http://schemas.microsoft.com/office/spreadsheetml/2009/9/main" objectType="Drop" dropLines="5" dropStyle="combo" dx="15" fmlaLink="L40" fmlaRange="$BB$3:$BB$7" noThreeD="1" sel="3" val="0"/>
</file>

<file path=xl/ctrlProps/ctrlProp132.xml><?xml version="1.0" encoding="utf-8"?>
<formControlPr xmlns="http://schemas.microsoft.com/office/spreadsheetml/2009/9/main" objectType="Drop" dropLines="5" dropStyle="combo" dx="15" fmlaLink="P40" fmlaRange="$BB$3:$BB$7" noThreeD="1" sel="4" val="0"/>
</file>

<file path=xl/ctrlProps/ctrlProp133.xml><?xml version="1.0" encoding="utf-8"?>
<formControlPr xmlns="http://schemas.microsoft.com/office/spreadsheetml/2009/9/main" objectType="Drop" dropLines="5" dropStyle="combo" dx="15" fmlaLink="T40" fmlaRange="$BB$3:$BB$7" noThreeD="1" sel="5" val="0"/>
</file>

<file path=xl/ctrlProps/ctrlProp134.xml><?xml version="1.0" encoding="utf-8"?>
<formControlPr xmlns="http://schemas.microsoft.com/office/spreadsheetml/2009/9/main" objectType="Drop" dropLines="5" dropStyle="combo" dx="15" fmlaLink="H41" fmlaRange="$BB$3:$BB$7" noThreeD="1" sel="2" val="0"/>
</file>

<file path=xl/ctrlProps/ctrlProp135.xml><?xml version="1.0" encoding="utf-8"?>
<formControlPr xmlns="http://schemas.microsoft.com/office/spreadsheetml/2009/9/main" objectType="Drop" dropLines="5" dropStyle="combo" dx="15" fmlaLink="L41" fmlaRange="$BB$3:$BB$7" noThreeD="1" sel="3" val="0"/>
</file>

<file path=xl/ctrlProps/ctrlProp136.xml><?xml version="1.0" encoding="utf-8"?>
<formControlPr xmlns="http://schemas.microsoft.com/office/spreadsheetml/2009/9/main" objectType="Drop" dropLines="5" dropStyle="combo" dx="15" fmlaLink="P41" fmlaRange="$BB$3:$BB$7" noThreeD="1" sel="4" val="0"/>
</file>

<file path=xl/ctrlProps/ctrlProp137.xml><?xml version="1.0" encoding="utf-8"?>
<formControlPr xmlns="http://schemas.microsoft.com/office/spreadsheetml/2009/9/main" objectType="Drop" dropLines="5" dropStyle="combo" dx="15" fmlaLink="T41" fmlaRange="$BB$3:$BB$7" noThreeD="1" sel="5" val="0"/>
</file>

<file path=xl/ctrlProps/ctrlProp138.xml><?xml version="1.0" encoding="utf-8"?>
<formControlPr xmlns="http://schemas.microsoft.com/office/spreadsheetml/2009/9/main" objectType="Drop" dropLines="5" dropStyle="combo" dx="15" fmlaLink="H42" fmlaRange="$BB$3:$BB$7" noThreeD="1" sel="2" val="0"/>
</file>

<file path=xl/ctrlProps/ctrlProp139.xml><?xml version="1.0" encoding="utf-8"?>
<formControlPr xmlns="http://schemas.microsoft.com/office/spreadsheetml/2009/9/main" objectType="Drop" dropLines="5" dropStyle="combo" dx="15" fmlaLink="L42" fmlaRange="$BB$3:$BB$7" noThreeD="1" sel="3" val="0"/>
</file>

<file path=xl/ctrlProps/ctrlProp14.xml><?xml version="1.0" encoding="utf-8"?>
<formControlPr xmlns="http://schemas.microsoft.com/office/spreadsheetml/2009/9/main" objectType="Drop" dropLines="5" dropStyle="combo" dx="15" fmlaLink="H8" fmlaRange="$BB$3:$BB$7" noThreeD="1" sel="3" val="0"/>
</file>

<file path=xl/ctrlProps/ctrlProp140.xml><?xml version="1.0" encoding="utf-8"?>
<formControlPr xmlns="http://schemas.microsoft.com/office/spreadsheetml/2009/9/main" objectType="Drop" dropLines="5" dropStyle="combo" dx="15" fmlaLink="P42" fmlaRange="$BB$3:$BB$7" noThreeD="1" sel="4" val="0"/>
</file>

<file path=xl/ctrlProps/ctrlProp141.xml><?xml version="1.0" encoding="utf-8"?>
<formControlPr xmlns="http://schemas.microsoft.com/office/spreadsheetml/2009/9/main" objectType="Drop" dropLines="5" dropStyle="combo" dx="15" fmlaLink="T42" fmlaRange="$BB$3:$BB$7" noThreeD="1" sel="5" val="0"/>
</file>

<file path=xl/ctrlProps/ctrlProp142.xml><?xml version="1.0" encoding="utf-8"?>
<formControlPr xmlns="http://schemas.microsoft.com/office/spreadsheetml/2009/9/main" objectType="Drop" dropLines="5" dropStyle="combo" dx="15" fmlaLink="H43" fmlaRange="$BB$3:$BB$7" noThreeD="1" sel="2" val="0"/>
</file>

<file path=xl/ctrlProps/ctrlProp143.xml><?xml version="1.0" encoding="utf-8"?>
<formControlPr xmlns="http://schemas.microsoft.com/office/spreadsheetml/2009/9/main" objectType="Drop" dropLines="5" dropStyle="combo" dx="15" fmlaLink="L43" fmlaRange="$BB$3:$BB$7" noThreeD="1" sel="3" val="0"/>
</file>

<file path=xl/ctrlProps/ctrlProp144.xml><?xml version="1.0" encoding="utf-8"?>
<formControlPr xmlns="http://schemas.microsoft.com/office/spreadsheetml/2009/9/main" objectType="Drop" dropLines="5" dropStyle="combo" dx="15" fmlaLink="P43" fmlaRange="$BB$3:$BB$7" noThreeD="1" sel="4" val="0"/>
</file>

<file path=xl/ctrlProps/ctrlProp145.xml><?xml version="1.0" encoding="utf-8"?>
<formControlPr xmlns="http://schemas.microsoft.com/office/spreadsheetml/2009/9/main" objectType="Drop" dropLines="5" dropStyle="combo" dx="15" fmlaLink="T43" fmlaRange="$BB$3:$BB$7" noThreeD="1" sel="5" val="0"/>
</file>

<file path=xl/ctrlProps/ctrlProp146.xml><?xml version="1.0" encoding="utf-8"?>
<formControlPr xmlns="http://schemas.microsoft.com/office/spreadsheetml/2009/9/main" objectType="Drop" dropLines="5" dropStyle="combo" dx="15" fmlaLink="H44" fmlaRange="$BB$3:$BB$7" noThreeD="1" sel="2" val="0"/>
</file>

<file path=xl/ctrlProps/ctrlProp147.xml><?xml version="1.0" encoding="utf-8"?>
<formControlPr xmlns="http://schemas.microsoft.com/office/spreadsheetml/2009/9/main" objectType="Drop" dropLines="5" dropStyle="combo" dx="15" fmlaLink="L44" fmlaRange="$BB$3:$BB$7" noThreeD="1" sel="3" val="0"/>
</file>

<file path=xl/ctrlProps/ctrlProp148.xml><?xml version="1.0" encoding="utf-8"?>
<formControlPr xmlns="http://schemas.microsoft.com/office/spreadsheetml/2009/9/main" objectType="Drop" dropLines="5" dropStyle="combo" dx="15" fmlaLink="P44" fmlaRange="$BB$3:$BB$7" noThreeD="1" sel="4" val="0"/>
</file>

<file path=xl/ctrlProps/ctrlProp149.xml><?xml version="1.0" encoding="utf-8"?>
<formControlPr xmlns="http://schemas.microsoft.com/office/spreadsheetml/2009/9/main" objectType="Drop" dropLines="5" dropStyle="combo" dx="15" fmlaLink="T44" fmlaRange="$BB$3:$BB$7" noThreeD="1" sel="5" val="0"/>
</file>

<file path=xl/ctrlProps/ctrlProp15.xml><?xml version="1.0" encoding="utf-8"?>
<formControlPr xmlns="http://schemas.microsoft.com/office/spreadsheetml/2009/9/main" objectType="Drop" dropLines="5" dropStyle="combo" dx="15" fmlaLink="L8" fmlaRange="$BB$3:$BB$7" noThreeD="1" sel="4" val="0"/>
</file>

<file path=xl/ctrlProps/ctrlProp150.xml><?xml version="1.0" encoding="utf-8"?>
<formControlPr xmlns="http://schemas.microsoft.com/office/spreadsheetml/2009/9/main" objectType="Drop" dropLines="5" dropStyle="combo" dx="15" fmlaLink="H45" fmlaRange="$BB$3:$BB$7" noThreeD="1" sel="2" val="0"/>
</file>

<file path=xl/ctrlProps/ctrlProp151.xml><?xml version="1.0" encoding="utf-8"?>
<formControlPr xmlns="http://schemas.microsoft.com/office/spreadsheetml/2009/9/main" objectType="Drop" dropLines="5" dropStyle="combo" dx="15" fmlaLink="L45" fmlaRange="$BB$3:$BB$7" noThreeD="1" sel="3" val="0"/>
</file>

<file path=xl/ctrlProps/ctrlProp152.xml><?xml version="1.0" encoding="utf-8"?>
<formControlPr xmlns="http://schemas.microsoft.com/office/spreadsheetml/2009/9/main" objectType="Drop" dropLines="5" dropStyle="combo" dx="15" fmlaLink="P45" fmlaRange="$BB$3:$BB$7" noThreeD="1" sel="4" val="0"/>
</file>

<file path=xl/ctrlProps/ctrlProp153.xml><?xml version="1.0" encoding="utf-8"?>
<formControlPr xmlns="http://schemas.microsoft.com/office/spreadsheetml/2009/9/main" objectType="Drop" dropLines="5" dropStyle="combo" dx="15" fmlaLink="T45" fmlaRange="$BB$3:$BB$7" noThreeD="1" sel="5" val="0"/>
</file>

<file path=xl/ctrlProps/ctrlProp154.xml><?xml version="1.0" encoding="utf-8"?>
<formControlPr xmlns="http://schemas.microsoft.com/office/spreadsheetml/2009/9/main" objectType="Drop" dropLines="5" dropStyle="combo" dx="15" fmlaLink="H46" fmlaRange="$BB$3:$BB$7" noThreeD="1" sel="2" val="0"/>
</file>

<file path=xl/ctrlProps/ctrlProp155.xml><?xml version="1.0" encoding="utf-8"?>
<formControlPr xmlns="http://schemas.microsoft.com/office/spreadsheetml/2009/9/main" objectType="Drop" dropLines="5" dropStyle="combo" dx="15" fmlaLink="L46" fmlaRange="$BB$3:$BB$7" noThreeD="1" sel="3" val="0"/>
</file>

<file path=xl/ctrlProps/ctrlProp156.xml><?xml version="1.0" encoding="utf-8"?>
<formControlPr xmlns="http://schemas.microsoft.com/office/spreadsheetml/2009/9/main" objectType="Drop" dropLines="5" dropStyle="combo" dx="15" fmlaLink="P46" fmlaRange="$BB$3:$BB$7" noThreeD="1" sel="4" val="0"/>
</file>

<file path=xl/ctrlProps/ctrlProp157.xml><?xml version="1.0" encoding="utf-8"?>
<formControlPr xmlns="http://schemas.microsoft.com/office/spreadsheetml/2009/9/main" objectType="Drop" dropLines="5" dropStyle="combo" dx="15" fmlaLink="T46" fmlaRange="$BB$3:$BB$7" noThreeD="1" sel="5" val="0"/>
</file>

<file path=xl/ctrlProps/ctrlProp158.xml><?xml version="1.0" encoding="utf-8"?>
<formControlPr xmlns="http://schemas.microsoft.com/office/spreadsheetml/2009/9/main" objectType="Drop" dropLines="5" dropStyle="combo" dx="15" fmlaLink="H47" fmlaRange="$BB$3:$BB$7" noThreeD="1" sel="2" val="0"/>
</file>

<file path=xl/ctrlProps/ctrlProp159.xml><?xml version="1.0" encoding="utf-8"?>
<formControlPr xmlns="http://schemas.microsoft.com/office/spreadsheetml/2009/9/main" objectType="Drop" dropLines="5" dropStyle="combo" dx="15" fmlaLink="L47" fmlaRange="$BB$3:$BB$7" noThreeD="1" sel="3" val="0"/>
</file>

<file path=xl/ctrlProps/ctrlProp16.xml><?xml version="1.0" encoding="utf-8"?>
<formControlPr xmlns="http://schemas.microsoft.com/office/spreadsheetml/2009/9/main" objectType="Drop" dropLines="5" dropStyle="combo" dx="15" fmlaLink="P8" fmlaRange="$BB$3:$BB$7" noThreeD="1" sel="5" val="0"/>
</file>

<file path=xl/ctrlProps/ctrlProp160.xml><?xml version="1.0" encoding="utf-8"?>
<formControlPr xmlns="http://schemas.microsoft.com/office/spreadsheetml/2009/9/main" objectType="Drop" dropLines="5" dropStyle="combo" dx="15" fmlaLink="P47" fmlaRange="$BB$3:$BB$7" noThreeD="1" sel="4" val="0"/>
</file>

<file path=xl/ctrlProps/ctrlProp161.xml><?xml version="1.0" encoding="utf-8"?>
<formControlPr xmlns="http://schemas.microsoft.com/office/spreadsheetml/2009/9/main" objectType="Drop" dropLines="5" dropStyle="combo" dx="15" fmlaLink="T47" fmlaRange="$BB$3:$BB$7" noThreeD="1" sel="5" val="0"/>
</file>

<file path=xl/ctrlProps/ctrlProp162.xml><?xml version="1.0" encoding="utf-8"?>
<formControlPr xmlns="http://schemas.microsoft.com/office/spreadsheetml/2009/9/main" objectType="Drop" dropLines="2" dropStyle="combo" dx="15" fmlaLink="E22" fmlaRange="Temperature!$BB$4:$BB$5" noThreeD="1" sel="1" val="0"/>
</file>

<file path=xl/ctrlProps/ctrlProp163.xml><?xml version="1.0" encoding="utf-8"?>
<formControlPr xmlns="http://schemas.microsoft.com/office/spreadsheetml/2009/9/main" objectType="Drop" dropLines="2" dropStyle="combo" dx="15" fmlaLink="E23" fmlaRange="Temperature!$BB$4:$BB$5" noThreeD="1" sel="2" val="0"/>
</file>

<file path=xl/ctrlProps/ctrlProp164.xml><?xml version="1.0" encoding="utf-8"?>
<formControlPr xmlns="http://schemas.microsoft.com/office/spreadsheetml/2009/9/main" objectType="Drop" dropLines="2" dropStyle="combo" dx="15" fmlaLink="E24" fmlaRange="Temperature!$BB$4:$BB$5" noThreeD="1" sel="2" val="0"/>
</file>

<file path=xl/ctrlProps/ctrlProp165.xml><?xml version="1.0" encoding="utf-8"?>
<formControlPr xmlns="http://schemas.microsoft.com/office/spreadsheetml/2009/9/main" objectType="Drop" dropLines="2" dropStyle="combo" dx="15" fmlaLink="E25" fmlaRange="Temperature!$BB$4:$BB$5" noThreeD="1" sel="2" val="0"/>
</file>

<file path=xl/ctrlProps/ctrlProp166.xml><?xml version="1.0" encoding="utf-8"?>
<formControlPr xmlns="http://schemas.microsoft.com/office/spreadsheetml/2009/9/main" objectType="Drop" dropLines="2" dropStyle="combo" dx="15" fmlaLink="I22" fmlaRange="Temperature!$BB$6:$BB$7" noThreeD="1" sel="1" val="0"/>
</file>

<file path=xl/ctrlProps/ctrlProp167.xml><?xml version="1.0" encoding="utf-8"?>
<formControlPr xmlns="http://schemas.microsoft.com/office/spreadsheetml/2009/9/main" objectType="Drop" dropLines="2" dropStyle="combo" dx="15" fmlaLink="I23" fmlaRange="Temperature!$BB$6:$BB$7" noThreeD="1" sel="1" val="0"/>
</file>

<file path=xl/ctrlProps/ctrlProp168.xml><?xml version="1.0" encoding="utf-8"?>
<formControlPr xmlns="http://schemas.microsoft.com/office/spreadsheetml/2009/9/main" objectType="Drop" dropLines="2" dropStyle="combo" dx="15" fmlaLink="I24" fmlaRange="Temperature!$BB$6:$BB$7" noThreeD="1" sel="1" val="0"/>
</file>

<file path=xl/ctrlProps/ctrlProp169.xml><?xml version="1.0" encoding="utf-8"?>
<formControlPr xmlns="http://schemas.microsoft.com/office/spreadsheetml/2009/9/main" objectType="Drop" dropLines="2" dropStyle="combo" dx="15" fmlaLink="I25" fmlaRange="Temperature!$BB$6:$BB$7" noThreeD="1" sel="1" val="0"/>
</file>

<file path=xl/ctrlProps/ctrlProp17.xml><?xml version="1.0" encoding="utf-8"?>
<formControlPr xmlns="http://schemas.microsoft.com/office/spreadsheetml/2009/9/main" objectType="Drop" dropLines="5" dropStyle="combo" dx="15" fmlaLink="T8" fmlaRange="$BB$3:$BB$7" noThreeD="1" sel="1" val="0"/>
</file>

<file path=xl/ctrlProps/ctrlProp170.xml><?xml version="1.0" encoding="utf-8"?>
<formControlPr xmlns="http://schemas.microsoft.com/office/spreadsheetml/2009/9/main" objectType="CheckBox" checked="Checked" fmlaLink="$V$58" lockText="1" noThreeD="1"/>
</file>

<file path=xl/ctrlProps/ctrlProp171.xml><?xml version="1.0" encoding="utf-8"?>
<formControlPr xmlns="http://schemas.microsoft.com/office/spreadsheetml/2009/9/main" objectType="Scroll" dx="21" fmlaLink="$X$19" horiz="1" max="3" page="10" val="0"/>
</file>

<file path=xl/ctrlProps/ctrlProp172.xml><?xml version="1.0" encoding="utf-8"?>
<formControlPr xmlns="http://schemas.microsoft.com/office/spreadsheetml/2009/9/main" objectType="Drop" dropLines="4" dropStyle="combo" dx="15" fmlaLink="$I$33" fmlaRange="$AF$35:$AF$38" noThreeD="1" sel="2" val="0"/>
</file>

<file path=xl/ctrlProps/ctrlProp173.xml><?xml version="1.0" encoding="utf-8"?>
<formControlPr xmlns="http://schemas.microsoft.com/office/spreadsheetml/2009/9/main" objectType="Drop" dropLines="4" dropStyle="combo" dx="15" fmlaLink="$I$47" fmlaRange="$AF$35:$AF$38" noThreeD="1" sel="1" val="0"/>
</file>

<file path=xl/ctrlProps/ctrlProp18.xml><?xml version="1.0" encoding="utf-8"?>
<formControlPr xmlns="http://schemas.microsoft.com/office/spreadsheetml/2009/9/main" objectType="Drop" dropLines="5" dropStyle="combo" dx="15" fmlaLink="H9" fmlaRange="$BB$3:$BB$7" noThreeD="1" sel="2" val="0"/>
</file>

<file path=xl/ctrlProps/ctrlProp19.xml><?xml version="1.0" encoding="utf-8"?>
<formControlPr xmlns="http://schemas.microsoft.com/office/spreadsheetml/2009/9/main" objectType="Drop" dropLines="5" dropStyle="combo" dx="15" fmlaLink="L9" fmlaRange="$BB$3:$BB$7" noThreeD="1" sel="3" val="0"/>
</file>

<file path=xl/ctrlProps/ctrlProp2.xml><?xml version="1.0" encoding="utf-8"?>
<formControlPr xmlns="http://schemas.microsoft.com/office/spreadsheetml/2009/9/main" objectType="Drop" dropLines="5" dropStyle="combo" dx="15" fmlaLink="L5" fmlaRange="$BB$3:$BB$7" noThreeD="1" sel="4" val="0"/>
</file>

<file path=xl/ctrlProps/ctrlProp20.xml><?xml version="1.0" encoding="utf-8"?>
<formControlPr xmlns="http://schemas.microsoft.com/office/spreadsheetml/2009/9/main" objectType="Drop" dropLines="5" dropStyle="combo" dx="15" fmlaLink="P9" fmlaRange="$BB$3:$BB$7" noThreeD="1" sel="4" val="0"/>
</file>

<file path=xl/ctrlProps/ctrlProp21.xml><?xml version="1.0" encoding="utf-8"?>
<formControlPr xmlns="http://schemas.microsoft.com/office/spreadsheetml/2009/9/main" objectType="Drop" dropLines="5" dropStyle="combo" dx="15" fmlaLink="T9" fmlaRange="$BB$3:$BB$7" noThreeD="1" sel="5" val="0"/>
</file>

<file path=xl/ctrlProps/ctrlProp22.xml><?xml version="1.0" encoding="utf-8"?>
<formControlPr xmlns="http://schemas.microsoft.com/office/spreadsheetml/2009/9/main" objectType="Drop" dropLines="5" dropStyle="combo" dx="15" fmlaLink="H28" fmlaRange="$BB$3:$BB$7" noThreeD="1" sel="3" val="0"/>
</file>

<file path=xl/ctrlProps/ctrlProp23.xml><?xml version="1.0" encoding="utf-8"?>
<formControlPr xmlns="http://schemas.microsoft.com/office/spreadsheetml/2009/9/main" objectType="Drop" dropLines="5" dropStyle="combo" dx="15" fmlaLink="L28" fmlaRange="$BB$3:$BB$7" noThreeD="1" sel="3" val="0"/>
</file>

<file path=xl/ctrlProps/ctrlProp24.xml><?xml version="1.0" encoding="utf-8"?>
<formControlPr xmlns="http://schemas.microsoft.com/office/spreadsheetml/2009/9/main" objectType="Drop" dropLines="5" dropStyle="combo" dx="15" fmlaLink="P28" fmlaRange="$BB$3:$BB$7" noThreeD="1" sel="5" val="0"/>
</file>

<file path=xl/ctrlProps/ctrlProp25.xml><?xml version="1.0" encoding="utf-8"?>
<formControlPr xmlns="http://schemas.microsoft.com/office/spreadsheetml/2009/9/main" objectType="Drop" dropLines="5" dropStyle="combo" dx="15" fmlaLink="T28" fmlaRange="$BB$3:$BB$7" noThreeD="1" sel="1" val="0"/>
</file>

<file path=xl/ctrlProps/ctrlProp26.xml><?xml version="1.0" encoding="utf-8"?>
<formControlPr xmlns="http://schemas.microsoft.com/office/spreadsheetml/2009/9/main" objectType="Drop" dropLines="5" dropStyle="combo" dx="15" fmlaLink="H29" fmlaRange="$BB$3:$BB$7" noThreeD="1" sel="3" val="0"/>
</file>

<file path=xl/ctrlProps/ctrlProp27.xml><?xml version="1.0" encoding="utf-8"?>
<formControlPr xmlns="http://schemas.microsoft.com/office/spreadsheetml/2009/9/main" objectType="Drop" dropLines="5" dropStyle="combo" dx="15" fmlaLink="L29" fmlaRange="$BB$3:$BB$7" noThreeD="1" sel="3" val="0"/>
</file>

<file path=xl/ctrlProps/ctrlProp28.xml><?xml version="1.0" encoding="utf-8"?>
<formControlPr xmlns="http://schemas.microsoft.com/office/spreadsheetml/2009/9/main" objectType="Drop" dropLines="5" dropStyle="combo" dx="15" fmlaLink="P29" fmlaRange="$BB$3:$BB$7" noThreeD="1" sel="5" val="0"/>
</file>

<file path=xl/ctrlProps/ctrlProp29.xml><?xml version="1.0" encoding="utf-8"?>
<formControlPr xmlns="http://schemas.microsoft.com/office/spreadsheetml/2009/9/main" objectType="Drop" dropLines="5" dropStyle="combo" dx="15" fmlaLink="T29" fmlaRange="$BB$3:$BB$7" noThreeD="1" sel="1" val="0"/>
</file>

<file path=xl/ctrlProps/ctrlProp3.xml><?xml version="1.0" encoding="utf-8"?>
<formControlPr xmlns="http://schemas.microsoft.com/office/spreadsheetml/2009/9/main" objectType="Drop" dropLines="5" dropStyle="combo" dx="15" fmlaLink="P5" fmlaRange="$BB$3:$BB$7" noThreeD="1" sel="5" val="0"/>
</file>

<file path=xl/ctrlProps/ctrlProp30.xml><?xml version="1.0" encoding="utf-8"?>
<formControlPr xmlns="http://schemas.microsoft.com/office/spreadsheetml/2009/9/main" objectType="Drop" dropLines="5" dropStyle="combo" dx="15" fmlaLink="H30" fmlaRange="$BB$3:$BB$7" noThreeD="1" sel="2" val="0"/>
</file>

<file path=xl/ctrlProps/ctrlProp31.xml><?xml version="1.0" encoding="utf-8"?>
<formControlPr xmlns="http://schemas.microsoft.com/office/spreadsheetml/2009/9/main" objectType="Drop" dropLines="5" dropStyle="combo" dx="15" fmlaLink="L30" fmlaRange="$BB$3:$BB$7" noThreeD="1" sel="3" val="0"/>
</file>

<file path=xl/ctrlProps/ctrlProp32.xml><?xml version="1.0" encoding="utf-8"?>
<formControlPr xmlns="http://schemas.microsoft.com/office/spreadsheetml/2009/9/main" objectType="Drop" dropLines="5" dropStyle="combo" dx="15" fmlaLink="P30" fmlaRange="$BB$3:$BB$7" noThreeD="1" sel="4" val="0"/>
</file>

<file path=xl/ctrlProps/ctrlProp33.xml><?xml version="1.0" encoding="utf-8"?>
<formControlPr xmlns="http://schemas.microsoft.com/office/spreadsheetml/2009/9/main" objectType="Drop" dropLines="5" dropStyle="combo" dx="15" fmlaLink="T30" fmlaRange="$BB$3:$BB$7" noThreeD="1" sel="5" val="0"/>
</file>

<file path=xl/ctrlProps/ctrlProp34.xml><?xml version="1.0" encoding="utf-8"?>
<formControlPr xmlns="http://schemas.microsoft.com/office/spreadsheetml/2009/9/main" objectType="Drop" dropLines="5" dropStyle="combo" dx="15" fmlaLink="H31" fmlaRange="$BB$3:$BB$7" noThreeD="1" sel="2" val="0"/>
</file>

<file path=xl/ctrlProps/ctrlProp35.xml><?xml version="1.0" encoding="utf-8"?>
<formControlPr xmlns="http://schemas.microsoft.com/office/spreadsheetml/2009/9/main" objectType="Drop" dropLines="5" dropStyle="combo" dx="15" fmlaLink="L31" fmlaRange="$BB$3:$BB$7" noThreeD="1" sel="3" val="0"/>
</file>

<file path=xl/ctrlProps/ctrlProp36.xml><?xml version="1.0" encoding="utf-8"?>
<formControlPr xmlns="http://schemas.microsoft.com/office/spreadsheetml/2009/9/main" objectType="Drop" dropLines="5" dropStyle="combo" dx="15" fmlaLink="P31" fmlaRange="$BB$3:$BB$7" noThreeD="1" sel="4" val="0"/>
</file>

<file path=xl/ctrlProps/ctrlProp37.xml><?xml version="1.0" encoding="utf-8"?>
<formControlPr xmlns="http://schemas.microsoft.com/office/spreadsheetml/2009/9/main" objectType="Drop" dropLines="5" dropStyle="combo" dx="15" fmlaLink="T31" fmlaRange="$BB$3:$BB$7" noThreeD="1" sel="5" val="0"/>
</file>

<file path=xl/ctrlProps/ctrlProp38.xml><?xml version="1.0" encoding="utf-8"?>
<formControlPr xmlns="http://schemas.microsoft.com/office/spreadsheetml/2009/9/main" objectType="Drop" dropLines="5" dropStyle="combo" dx="15" fmlaLink="H32" fmlaRange="$BB$3:$BB$7" noThreeD="1" sel="2" val="0"/>
</file>

<file path=xl/ctrlProps/ctrlProp39.xml><?xml version="1.0" encoding="utf-8"?>
<formControlPr xmlns="http://schemas.microsoft.com/office/spreadsheetml/2009/9/main" objectType="Drop" dropLines="5" dropStyle="combo" dx="15" fmlaLink="L32" fmlaRange="$BB$3:$BB$7" noThreeD="1" sel="3" val="0"/>
</file>

<file path=xl/ctrlProps/ctrlProp4.xml><?xml version="1.0" encoding="utf-8"?>
<formControlPr xmlns="http://schemas.microsoft.com/office/spreadsheetml/2009/9/main" objectType="Drop" dropLines="5" dropStyle="combo" dx="15" fmlaLink="T5" fmlaRange="$BB$3:$BB$7" noThreeD="1" sel="1" val="0"/>
</file>

<file path=xl/ctrlProps/ctrlProp40.xml><?xml version="1.0" encoding="utf-8"?>
<formControlPr xmlns="http://schemas.microsoft.com/office/spreadsheetml/2009/9/main" objectType="Drop" dropLines="5" dropStyle="combo" dx="15" fmlaLink="P32" fmlaRange="$BB$3:$BB$7" noThreeD="1" sel="4" val="0"/>
</file>

<file path=xl/ctrlProps/ctrlProp41.xml><?xml version="1.0" encoding="utf-8"?>
<formControlPr xmlns="http://schemas.microsoft.com/office/spreadsheetml/2009/9/main" objectType="Drop" dropLines="5" dropStyle="combo" dx="15" fmlaLink="T32" fmlaRange="$BB$3:$BB$7" noThreeD="1" sel="5" val="0"/>
</file>

<file path=xl/ctrlProps/ctrlProp42.xml><?xml version="1.0" encoding="utf-8"?>
<formControlPr xmlns="http://schemas.microsoft.com/office/spreadsheetml/2009/9/main" objectType="Drop" dropLines="5" dropStyle="combo" dx="15" fmlaLink="H10" fmlaRange="$BB$3:$BB$7" noThreeD="1" sel="2" val="0"/>
</file>

<file path=xl/ctrlProps/ctrlProp43.xml><?xml version="1.0" encoding="utf-8"?>
<formControlPr xmlns="http://schemas.microsoft.com/office/spreadsheetml/2009/9/main" objectType="Drop" dropLines="5" dropStyle="combo" dx="15" fmlaLink="L10" fmlaRange="$BB$3:$BB$7" noThreeD="1" sel="3" val="0"/>
</file>

<file path=xl/ctrlProps/ctrlProp44.xml><?xml version="1.0" encoding="utf-8"?>
<formControlPr xmlns="http://schemas.microsoft.com/office/spreadsheetml/2009/9/main" objectType="Drop" dropLines="5" dropStyle="combo" dx="15" fmlaLink="P10" fmlaRange="$BB$3:$BB$7" noThreeD="1" sel="4" val="0"/>
</file>

<file path=xl/ctrlProps/ctrlProp45.xml><?xml version="1.0" encoding="utf-8"?>
<formControlPr xmlns="http://schemas.microsoft.com/office/spreadsheetml/2009/9/main" objectType="Drop" dropLines="5" dropStyle="combo" dx="15" fmlaLink="T10" fmlaRange="$BB$3:$BB$7" noThreeD="1" sel="5" val="0"/>
</file>

<file path=xl/ctrlProps/ctrlProp46.xml><?xml version="1.0" encoding="utf-8"?>
<formControlPr xmlns="http://schemas.microsoft.com/office/spreadsheetml/2009/9/main" objectType="Drop" dropLines="5" dropStyle="combo" dx="15" fmlaLink="H11" fmlaRange="$BB$3:$BB$7" noThreeD="1" sel="2" val="0"/>
</file>

<file path=xl/ctrlProps/ctrlProp47.xml><?xml version="1.0" encoding="utf-8"?>
<formControlPr xmlns="http://schemas.microsoft.com/office/spreadsheetml/2009/9/main" objectType="Drop" dropLines="5" dropStyle="combo" dx="15" fmlaLink="L11" fmlaRange="$BB$3:$BB$7" noThreeD="1" sel="3" val="0"/>
</file>

<file path=xl/ctrlProps/ctrlProp48.xml><?xml version="1.0" encoding="utf-8"?>
<formControlPr xmlns="http://schemas.microsoft.com/office/spreadsheetml/2009/9/main" objectType="Drop" dropLines="5" dropStyle="combo" dx="15" fmlaLink="P11" fmlaRange="$BB$3:$BB$7" noThreeD="1" sel="4" val="0"/>
</file>

<file path=xl/ctrlProps/ctrlProp49.xml><?xml version="1.0" encoding="utf-8"?>
<formControlPr xmlns="http://schemas.microsoft.com/office/spreadsheetml/2009/9/main" objectType="Drop" dropLines="5" dropStyle="combo" dx="15" fmlaLink="T11" fmlaRange="$BB$3:$BB$7" noThreeD="1" sel="5" val="0"/>
</file>

<file path=xl/ctrlProps/ctrlProp5.xml><?xml version="1.0" encoding="utf-8"?>
<formControlPr xmlns="http://schemas.microsoft.com/office/spreadsheetml/2009/9/main" objectType="Drop" dropLines="5" dropStyle="combo" dx="15" fmlaLink="H6" fmlaRange="$BB$3:$BB$7" noThreeD="1" sel="3" val="0"/>
</file>

<file path=xl/ctrlProps/ctrlProp50.xml><?xml version="1.0" encoding="utf-8"?>
<formControlPr xmlns="http://schemas.microsoft.com/office/spreadsheetml/2009/9/main" objectType="Drop" dropLines="5" dropStyle="combo" dx="15" fmlaLink="H12" fmlaRange="$BB$3:$BB$7" noThreeD="1" sel="2" val="0"/>
</file>

<file path=xl/ctrlProps/ctrlProp51.xml><?xml version="1.0" encoding="utf-8"?>
<formControlPr xmlns="http://schemas.microsoft.com/office/spreadsheetml/2009/9/main" objectType="Drop" dropLines="5" dropStyle="combo" dx="15" fmlaLink="L12" fmlaRange="$BB$3:$BB$7" noThreeD="1" sel="3" val="0"/>
</file>

<file path=xl/ctrlProps/ctrlProp52.xml><?xml version="1.0" encoding="utf-8"?>
<formControlPr xmlns="http://schemas.microsoft.com/office/spreadsheetml/2009/9/main" objectType="Drop" dropLines="5" dropStyle="combo" dx="15" fmlaLink="P12" fmlaRange="$BB$3:$BB$7" noThreeD="1" sel="4" val="0"/>
</file>

<file path=xl/ctrlProps/ctrlProp53.xml><?xml version="1.0" encoding="utf-8"?>
<formControlPr xmlns="http://schemas.microsoft.com/office/spreadsheetml/2009/9/main" objectType="Drop" dropLines="5" dropStyle="combo" dx="15" fmlaLink="T12" fmlaRange="$BB$3:$BB$7" noThreeD="1" sel="5" val="0"/>
</file>

<file path=xl/ctrlProps/ctrlProp54.xml><?xml version="1.0" encoding="utf-8"?>
<formControlPr xmlns="http://schemas.microsoft.com/office/spreadsheetml/2009/9/main" objectType="Drop" dropLines="5" dropStyle="combo" dx="15" fmlaLink="H13" fmlaRange="$BB$3:$BB$7" noThreeD="1" sel="2" val="0"/>
</file>

<file path=xl/ctrlProps/ctrlProp55.xml><?xml version="1.0" encoding="utf-8"?>
<formControlPr xmlns="http://schemas.microsoft.com/office/spreadsheetml/2009/9/main" objectType="Drop" dropLines="5" dropStyle="combo" dx="15" fmlaLink="L13" fmlaRange="$BB$3:$BB$7" noThreeD="1" sel="3" val="0"/>
</file>

<file path=xl/ctrlProps/ctrlProp56.xml><?xml version="1.0" encoding="utf-8"?>
<formControlPr xmlns="http://schemas.microsoft.com/office/spreadsheetml/2009/9/main" objectType="Drop" dropLines="5" dropStyle="combo" dx="15" fmlaLink="P13" fmlaRange="$BB$3:$BB$7" noThreeD="1" sel="4" val="0"/>
</file>

<file path=xl/ctrlProps/ctrlProp57.xml><?xml version="1.0" encoding="utf-8"?>
<formControlPr xmlns="http://schemas.microsoft.com/office/spreadsheetml/2009/9/main" objectType="Drop" dropLines="5" dropStyle="combo" dx="15" fmlaLink="T13" fmlaRange="$BB$3:$BB$7" noThreeD="1" sel="5" val="0"/>
</file>

<file path=xl/ctrlProps/ctrlProp58.xml><?xml version="1.0" encoding="utf-8"?>
<formControlPr xmlns="http://schemas.microsoft.com/office/spreadsheetml/2009/9/main" objectType="Drop" dropLines="5" dropStyle="combo" dx="15" fmlaLink="H14" fmlaRange="$BB$3:$BB$7" noThreeD="1" sel="2" val="0"/>
</file>

<file path=xl/ctrlProps/ctrlProp59.xml><?xml version="1.0" encoding="utf-8"?>
<formControlPr xmlns="http://schemas.microsoft.com/office/spreadsheetml/2009/9/main" objectType="Drop" dropLines="5" dropStyle="combo" dx="15" fmlaLink="L14" fmlaRange="$BB$3:$BB$7" noThreeD="1" sel="3" val="0"/>
</file>

<file path=xl/ctrlProps/ctrlProp6.xml><?xml version="1.0" encoding="utf-8"?>
<formControlPr xmlns="http://schemas.microsoft.com/office/spreadsheetml/2009/9/main" objectType="Drop" dropLines="5" dropStyle="combo" dx="15" fmlaLink="L6" fmlaRange="$BB$3:$BB$7" noThreeD="1" sel="4" val="0"/>
</file>

<file path=xl/ctrlProps/ctrlProp60.xml><?xml version="1.0" encoding="utf-8"?>
<formControlPr xmlns="http://schemas.microsoft.com/office/spreadsheetml/2009/9/main" objectType="Drop" dropLines="5" dropStyle="combo" dx="15" fmlaLink="P14" fmlaRange="$BB$3:$BB$7" noThreeD="1" sel="4" val="0"/>
</file>

<file path=xl/ctrlProps/ctrlProp61.xml><?xml version="1.0" encoding="utf-8"?>
<formControlPr xmlns="http://schemas.microsoft.com/office/spreadsheetml/2009/9/main" objectType="Drop" dropLines="5" dropStyle="combo" dx="15" fmlaLink="T14" fmlaRange="$BB$3:$BB$7" noThreeD="1" sel="5" val="0"/>
</file>

<file path=xl/ctrlProps/ctrlProp62.xml><?xml version="1.0" encoding="utf-8"?>
<formControlPr xmlns="http://schemas.microsoft.com/office/spreadsheetml/2009/9/main" objectType="Drop" dropLines="5" dropStyle="combo" dx="15" fmlaLink="H15" fmlaRange="$BB$3:$BB$7" noThreeD="1" sel="2" val="0"/>
</file>

<file path=xl/ctrlProps/ctrlProp63.xml><?xml version="1.0" encoding="utf-8"?>
<formControlPr xmlns="http://schemas.microsoft.com/office/spreadsheetml/2009/9/main" objectType="Drop" dropLines="5" dropStyle="combo" dx="15" fmlaLink="L15" fmlaRange="$BB$3:$BB$7" noThreeD="1" sel="3" val="0"/>
</file>

<file path=xl/ctrlProps/ctrlProp64.xml><?xml version="1.0" encoding="utf-8"?>
<formControlPr xmlns="http://schemas.microsoft.com/office/spreadsheetml/2009/9/main" objectType="Drop" dropLines="5" dropStyle="combo" dx="15" fmlaLink="P15" fmlaRange="$BB$3:$BB$7" noThreeD="1" sel="4" val="0"/>
</file>

<file path=xl/ctrlProps/ctrlProp65.xml><?xml version="1.0" encoding="utf-8"?>
<formControlPr xmlns="http://schemas.microsoft.com/office/spreadsheetml/2009/9/main" objectType="Drop" dropLines="5" dropStyle="combo" dx="15" fmlaLink="T15" fmlaRange="$BB$3:$BB$7" noThreeD="1" sel="5" val="0"/>
</file>

<file path=xl/ctrlProps/ctrlProp66.xml><?xml version="1.0" encoding="utf-8"?>
<formControlPr xmlns="http://schemas.microsoft.com/office/spreadsheetml/2009/9/main" objectType="Drop" dropLines="5" dropStyle="combo" dx="15" fmlaLink="H16" fmlaRange="$BB$3:$BB$7" noThreeD="1" sel="2" val="0"/>
</file>

<file path=xl/ctrlProps/ctrlProp67.xml><?xml version="1.0" encoding="utf-8"?>
<formControlPr xmlns="http://schemas.microsoft.com/office/spreadsheetml/2009/9/main" objectType="Drop" dropLines="5" dropStyle="combo" dx="15" fmlaLink="L16" fmlaRange="$BB$3:$BB$7" noThreeD="1" sel="3" val="0"/>
</file>

<file path=xl/ctrlProps/ctrlProp68.xml><?xml version="1.0" encoding="utf-8"?>
<formControlPr xmlns="http://schemas.microsoft.com/office/spreadsheetml/2009/9/main" objectType="Drop" dropLines="5" dropStyle="combo" dx="15" fmlaLink="P16" fmlaRange="$BB$3:$BB$7" noThreeD="1" sel="4" val="0"/>
</file>

<file path=xl/ctrlProps/ctrlProp69.xml><?xml version="1.0" encoding="utf-8"?>
<formControlPr xmlns="http://schemas.microsoft.com/office/spreadsheetml/2009/9/main" objectType="Drop" dropLines="5" dropStyle="combo" dx="15" fmlaLink="T16" fmlaRange="$BB$3:$BB$7" noThreeD="1" sel="5" val="0"/>
</file>

<file path=xl/ctrlProps/ctrlProp7.xml><?xml version="1.0" encoding="utf-8"?>
<formControlPr xmlns="http://schemas.microsoft.com/office/spreadsheetml/2009/9/main" objectType="Drop" dropLines="5" dropStyle="combo" dx="15" fmlaLink="P6" fmlaRange="$BB$3:$BB$7" noThreeD="1" sel="5" val="0"/>
</file>

<file path=xl/ctrlProps/ctrlProp70.xml><?xml version="1.0" encoding="utf-8"?>
<formControlPr xmlns="http://schemas.microsoft.com/office/spreadsheetml/2009/9/main" objectType="Drop" dropLines="5" dropStyle="combo" dx="15" fmlaLink="H17" fmlaRange="$BB$3:$BB$7" noThreeD="1" sel="2" val="0"/>
</file>

<file path=xl/ctrlProps/ctrlProp71.xml><?xml version="1.0" encoding="utf-8"?>
<formControlPr xmlns="http://schemas.microsoft.com/office/spreadsheetml/2009/9/main" objectType="Drop" dropLines="5" dropStyle="combo" dx="15" fmlaLink="L17" fmlaRange="$BB$3:$BB$7" noThreeD="1" sel="3" val="0"/>
</file>

<file path=xl/ctrlProps/ctrlProp72.xml><?xml version="1.0" encoding="utf-8"?>
<formControlPr xmlns="http://schemas.microsoft.com/office/spreadsheetml/2009/9/main" objectType="Drop" dropLines="5" dropStyle="combo" dx="15" fmlaLink="P17" fmlaRange="$BB$3:$BB$7" noThreeD="1" sel="4" val="0"/>
</file>

<file path=xl/ctrlProps/ctrlProp73.xml><?xml version="1.0" encoding="utf-8"?>
<formControlPr xmlns="http://schemas.microsoft.com/office/spreadsheetml/2009/9/main" objectType="Drop" dropLines="5" dropStyle="combo" dx="15" fmlaLink="T17" fmlaRange="$BB$3:$BB$7" noThreeD="1" sel="5" val="0"/>
</file>

<file path=xl/ctrlProps/ctrlProp74.xml><?xml version="1.0" encoding="utf-8"?>
<formControlPr xmlns="http://schemas.microsoft.com/office/spreadsheetml/2009/9/main" objectType="Drop" dropLines="5" dropStyle="combo" dx="15" fmlaLink="H18" fmlaRange="$BB$3:$BB$7" noThreeD="1" sel="2" val="0"/>
</file>

<file path=xl/ctrlProps/ctrlProp75.xml><?xml version="1.0" encoding="utf-8"?>
<formControlPr xmlns="http://schemas.microsoft.com/office/spreadsheetml/2009/9/main" objectType="Drop" dropLines="5" dropStyle="combo" dx="15" fmlaLink="L18" fmlaRange="$BB$3:$BB$7" noThreeD="1" sel="3" val="0"/>
</file>

<file path=xl/ctrlProps/ctrlProp76.xml><?xml version="1.0" encoding="utf-8"?>
<formControlPr xmlns="http://schemas.microsoft.com/office/spreadsheetml/2009/9/main" objectType="Drop" dropLines="5" dropStyle="combo" dx="15" fmlaLink="P18" fmlaRange="$BB$3:$BB$7" noThreeD="1" sel="4" val="0"/>
</file>

<file path=xl/ctrlProps/ctrlProp77.xml><?xml version="1.0" encoding="utf-8"?>
<formControlPr xmlns="http://schemas.microsoft.com/office/spreadsheetml/2009/9/main" objectType="Drop" dropLines="5" dropStyle="combo" dx="15" fmlaLink="T18" fmlaRange="$BB$3:$BB$7" noThreeD="1" sel="5" val="0"/>
</file>

<file path=xl/ctrlProps/ctrlProp78.xml><?xml version="1.0" encoding="utf-8"?>
<formControlPr xmlns="http://schemas.microsoft.com/office/spreadsheetml/2009/9/main" objectType="Drop" dropLines="5" dropStyle="combo" dx="15" fmlaLink="H19" fmlaRange="$BB$3:$BB$7" noThreeD="1" sel="2" val="0"/>
</file>

<file path=xl/ctrlProps/ctrlProp79.xml><?xml version="1.0" encoding="utf-8"?>
<formControlPr xmlns="http://schemas.microsoft.com/office/spreadsheetml/2009/9/main" objectType="Drop" dropLines="5" dropStyle="combo" dx="15" fmlaLink="L19" fmlaRange="$BB$3:$BB$7" noThreeD="1" sel="3" val="0"/>
</file>

<file path=xl/ctrlProps/ctrlProp8.xml><?xml version="1.0" encoding="utf-8"?>
<formControlPr xmlns="http://schemas.microsoft.com/office/spreadsheetml/2009/9/main" objectType="Drop" dropLines="5" dropStyle="combo" dx="15" fmlaLink="T6" fmlaRange="$BB$3:$BB$7" noThreeD="1" sel="1" val="0"/>
</file>

<file path=xl/ctrlProps/ctrlProp80.xml><?xml version="1.0" encoding="utf-8"?>
<formControlPr xmlns="http://schemas.microsoft.com/office/spreadsheetml/2009/9/main" objectType="Drop" dropLines="5" dropStyle="combo" dx="15" fmlaLink="P19" fmlaRange="$BB$3:$BB$7" noThreeD="1" sel="4" val="0"/>
</file>

<file path=xl/ctrlProps/ctrlProp81.xml><?xml version="1.0" encoding="utf-8"?>
<formControlPr xmlns="http://schemas.microsoft.com/office/spreadsheetml/2009/9/main" objectType="Drop" dropLines="5" dropStyle="combo" dx="15" fmlaLink="T19" fmlaRange="$BB$3:$BB$7" noThreeD="1" sel="5" val="0"/>
</file>

<file path=xl/ctrlProps/ctrlProp82.xml><?xml version="1.0" encoding="utf-8"?>
<formControlPr xmlns="http://schemas.microsoft.com/office/spreadsheetml/2009/9/main" objectType="Drop" dropLines="5" dropStyle="combo" dx="15" fmlaLink="H20" fmlaRange="$BB$3:$BB$7" noThreeD="1" sel="2" val="0"/>
</file>

<file path=xl/ctrlProps/ctrlProp83.xml><?xml version="1.0" encoding="utf-8"?>
<formControlPr xmlns="http://schemas.microsoft.com/office/spreadsheetml/2009/9/main" objectType="Drop" dropLines="5" dropStyle="combo" dx="15" fmlaLink="L20" fmlaRange="$BB$3:$BB$7" noThreeD="1" sel="3" val="0"/>
</file>

<file path=xl/ctrlProps/ctrlProp84.xml><?xml version="1.0" encoding="utf-8"?>
<formControlPr xmlns="http://schemas.microsoft.com/office/spreadsheetml/2009/9/main" objectType="Drop" dropLines="5" dropStyle="combo" dx="15" fmlaLink="P20" fmlaRange="$BB$3:$BB$7" noThreeD="1" sel="4" val="0"/>
</file>

<file path=xl/ctrlProps/ctrlProp85.xml><?xml version="1.0" encoding="utf-8"?>
<formControlPr xmlns="http://schemas.microsoft.com/office/spreadsheetml/2009/9/main" objectType="Drop" dropLines="5" dropStyle="combo" dx="15" fmlaLink="T20" fmlaRange="$BB$3:$BB$7" noThreeD="1" sel="5" val="0"/>
</file>

<file path=xl/ctrlProps/ctrlProp86.xml><?xml version="1.0" encoding="utf-8"?>
<formControlPr xmlns="http://schemas.microsoft.com/office/spreadsheetml/2009/9/main" objectType="Drop" dropLines="5" dropStyle="combo" dx="15" fmlaLink="H21" fmlaRange="$BB$3:$BB$7" noThreeD="1" sel="2" val="0"/>
</file>

<file path=xl/ctrlProps/ctrlProp87.xml><?xml version="1.0" encoding="utf-8"?>
<formControlPr xmlns="http://schemas.microsoft.com/office/spreadsheetml/2009/9/main" objectType="Drop" dropLines="5" dropStyle="combo" dx="15" fmlaLink="L21" fmlaRange="$BB$3:$BB$7" noThreeD="1" sel="3" val="0"/>
</file>

<file path=xl/ctrlProps/ctrlProp88.xml><?xml version="1.0" encoding="utf-8"?>
<formControlPr xmlns="http://schemas.microsoft.com/office/spreadsheetml/2009/9/main" objectType="Drop" dropLines="5" dropStyle="combo" dx="15" fmlaLink="P21" fmlaRange="$BB$3:$BB$7" noThreeD="1" sel="4" val="0"/>
</file>

<file path=xl/ctrlProps/ctrlProp89.xml><?xml version="1.0" encoding="utf-8"?>
<formControlPr xmlns="http://schemas.microsoft.com/office/spreadsheetml/2009/9/main" objectType="Drop" dropLines="5" dropStyle="combo" dx="15" fmlaLink="T21" fmlaRange="$BB$3:$BB$7" noThreeD="1" sel="5" val="0"/>
</file>

<file path=xl/ctrlProps/ctrlProp9.xml><?xml version="1.0" encoding="utf-8"?>
<formControlPr xmlns="http://schemas.microsoft.com/office/spreadsheetml/2009/9/main" objectType="Scroll" dx="21" fmlaLink="X2" horiz="1" max="145" page="14" val="37"/>
</file>

<file path=xl/ctrlProps/ctrlProp90.xml><?xml version="1.0" encoding="utf-8"?>
<formControlPr xmlns="http://schemas.microsoft.com/office/spreadsheetml/2009/9/main" objectType="Drop" dropLines="5" dropStyle="combo" dx="15" fmlaLink="H22" fmlaRange="$BB$3:$BB$7" noThreeD="1" sel="2" val="0"/>
</file>

<file path=xl/ctrlProps/ctrlProp91.xml><?xml version="1.0" encoding="utf-8"?>
<formControlPr xmlns="http://schemas.microsoft.com/office/spreadsheetml/2009/9/main" objectType="Drop" dropLines="5" dropStyle="combo" dx="15" fmlaLink="L22" fmlaRange="$BB$3:$BB$7" noThreeD="1" sel="3" val="0"/>
</file>

<file path=xl/ctrlProps/ctrlProp92.xml><?xml version="1.0" encoding="utf-8"?>
<formControlPr xmlns="http://schemas.microsoft.com/office/spreadsheetml/2009/9/main" objectType="Drop" dropLines="5" dropStyle="combo" dx="15" fmlaLink="P22" fmlaRange="$BB$3:$BB$7" noThreeD="1" sel="4" val="0"/>
</file>

<file path=xl/ctrlProps/ctrlProp93.xml><?xml version="1.0" encoding="utf-8"?>
<formControlPr xmlns="http://schemas.microsoft.com/office/spreadsheetml/2009/9/main" objectType="Drop" dropLines="5" dropStyle="combo" dx="15" fmlaLink="T22" fmlaRange="$BB$3:$BB$7" noThreeD="1" sel="5" val="0"/>
</file>

<file path=xl/ctrlProps/ctrlProp94.xml><?xml version="1.0" encoding="utf-8"?>
<formControlPr xmlns="http://schemas.microsoft.com/office/spreadsheetml/2009/9/main" objectType="Drop" dropLines="5" dropStyle="combo" dx="15" fmlaLink="H23" fmlaRange="$BB$3:$BB$7" noThreeD="1" sel="2" val="0"/>
</file>

<file path=xl/ctrlProps/ctrlProp95.xml><?xml version="1.0" encoding="utf-8"?>
<formControlPr xmlns="http://schemas.microsoft.com/office/spreadsheetml/2009/9/main" objectType="Drop" dropLines="5" dropStyle="combo" dx="15" fmlaLink="L23" fmlaRange="$BB$3:$BB$7" noThreeD="1" sel="3" val="0"/>
</file>

<file path=xl/ctrlProps/ctrlProp96.xml><?xml version="1.0" encoding="utf-8"?>
<formControlPr xmlns="http://schemas.microsoft.com/office/spreadsheetml/2009/9/main" objectType="Drop" dropLines="5" dropStyle="combo" dx="15" fmlaLink="P23" fmlaRange="$BB$3:$BB$7" noThreeD="1" sel="4" val="0"/>
</file>

<file path=xl/ctrlProps/ctrlProp97.xml><?xml version="1.0" encoding="utf-8"?>
<formControlPr xmlns="http://schemas.microsoft.com/office/spreadsheetml/2009/9/main" objectType="Drop" dropLines="5" dropStyle="combo" dx="15" fmlaLink="T23" fmlaRange="$BB$3:$BB$7" noThreeD="1" sel="5" val="0"/>
</file>

<file path=xl/ctrlProps/ctrlProp98.xml><?xml version="1.0" encoding="utf-8"?>
<formControlPr xmlns="http://schemas.microsoft.com/office/spreadsheetml/2009/9/main" objectType="Drop" dropLines="5" dropStyle="combo" dx="15" fmlaLink="H24" fmlaRange="$BB$3:$BB$7" noThreeD="1" sel="2" val="0"/>
</file>

<file path=xl/ctrlProps/ctrlProp99.xml><?xml version="1.0" encoding="utf-8"?>
<formControlPr xmlns="http://schemas.microsoft.com/office/spreadsheetml/2009/9/main" objectType="Drop" dropLines="5" dropStyle="combo" dx="15" fmlaLink="L24" fmlaRange="$BB$3:$BB$7" noThreeD="1" sel="3"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22860</xdr:colOff>
          <xdr:row>3</xdr:row>
          <xdr:rowOff>175260</xdr:rowOff>
        </xdr:from>
        <xdr:to>
          <xdr:col>8</xdr:col>
          <xdr:colOff>0</xdr:colOff>
          <xdr:row>4</xdr:row>
          <xdr:rowOff>175260</xdr:rowOff>
        </xdr:to>
        <xdr:sp macro="" textlink="">
          <xdr:nvSpPr>
            <xdr:cNvPr id="1025" name="Drop Down 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xdr:row>
          <xdr:rowOff>175260</xdr:rowOff>
        </xdr:from>
        <xdr:to>
          <xdr:col>11</xdr:col>
          <xdr:colOff>457200</xdr:colOff>
          <xdr:row>4</xdr:row>
          <xdr:rowOff>175260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xdr:row>
          <xdr:rowOff>175260</xdr:rowOff>
        </xdr:from>
        <xdr:to>
          <xdr:col>15</xdr:col>
          <xdr:colOff>457200</xdr:colOff>
          <xdr:row>4</xdr:row>
          <xdr:rowOff>175260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xdr:row>
          <xdr:rowOff>175260</xdr:rowOff>
        </xdr:from>
        <xdr:to>
          <xdr:col>20</xdr:col>
          <xdr:colOff>22860</xdr:colOff>
          <xdr:row>4</xdr:row>
          <xdr:rowOff>175260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4</xdr:row>
          <xdr:rowOff>175260</xdr:rowOff>
        </xdr:from>
        <xdr:to>
          <xdr:col>8</xdr:col>
          <xdr:colOff>0</xdr:colOff>
          <xdr:row>5</xdr:row>
          <xdr:rowOff>175260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4</xdr:row>
          <xdr:rowOff>175260</xdr:rowOff>
        </xdr:from>
        <xdr:to>
          <xdr:col>11</xdr:col>
          <xdr:colOff>457200</xdr:colOff>
          <xdr:row>5</xdr:row>
          <xdr:rowOff>175260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4</xdr:row>
          <xdr:rowOff>175260</xdr:rowOff>
        </xdr:from>
        <xdr:to>
          <xdr:col>15</xdr:col>
          <xdr:colOff>457200</xdr:colOff>
          <xdr:row>5</xdr:row>
          <xdr:rowOff>175260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4</xdr:row>
          <xdr:rowOff>175260</xdr:rowOff>
        </xdr:from>
        <xdr:to>
          <xdr:col>20</xdr:col>
          <xdr:colOff>22860</xdr:colOff>
          <xdr:row>5</xdr:row>
          <xdr:rowOff>175260</xdr:rowOff>
        </xdr:to>
        <xdr:sp macro="" textlink="">
          <xdr:nvSpPr>
            <xdr:cNvPr id="1033" name="Drop Down 9"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594360</xdr:colOff>
          <xdr:row>1</xdr:row>
          <xdr:rowOff>22860</xdr:rowOff>
        </xdr:from>
        <xdr:to>
          <xdr:col>30</xdr:col>
          <xdr:colOff>594360</xdr:colOff>
          <xdr:row>1</xdr:row>
          <xdr:rowOff>175260</xdr:rowOff>
        </xdr:to>
        <xdr:sp macro="" textlink="">
          <xdr:nvSpPr>
            <xdr:cNvPr id="1036" name="Scroll Bar 12" hidden="1">
              <a:extLst>
                <a:ext uri="{63B3BB69-23CF-44E3-9099-C40C66FF867C}">
                  <a14:compatExt spid="_x0000_s103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23</xdr:col>
      <xdr:colOff>13522</xdr:colOff>
      <xdr:row>5</xdr:row>
      <xdr:rowOff>14381</xdr:rowOff>
    </xdr:from>
    <xdr:to>
      <xdr:col>31</xdr:col>
      <xdr:colOff>516941</xdr:colOff>
      <xdr:row>18</xdr:row>
      <xdr:rowOff>179854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22860</xdr:colOff>
          <xdr:row>5</xdr:row>
          <xdr:rowOff>175260</xdr:rowOff>
        </xdr:from>
        <xdr:to>
          <xdr:col>8</xdr:col>
          <xdr:colOff>0</xdr:colOff>
          <xdr:row>6</xdr:row>
          <xdr:rowOff>175260</xdr:rowOff>
        </xdr:to>
        <xdr:sp macro="" textlink="">
          <xdr:nvSpPr>
            <xdr:cNvPr id="1037" name="Drop Down 13"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xdr:row>
          <xdr:rowOff>175260</xdr:rowOff>
        </xdr:from>
        <xdr:to>
          <xdr:col>11</xdr:col>
          <xdr:colOff>457200</xdr:colOff>
          <xdr:row>6</xdr:row>
          <xdr:rowOff>175260</xdr:rowOff>
        </xdr:to>
        <xdr:sp macro="" textlink="">
          <xdr:nvSpPr>
            <xdr:cNvPr id="1038" name="Drop Down 14" hidden="1">
              <a:extLst>
                <a:ext uri="{63B3BB69-23CF-44E3-9099-C40C66FF867C}">
                  <a14:compatExt spid="_x0000_s10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5</xdr:row>
          <xdr:rowOff>175260</xdr:rowOff>
        </xdr:from>
        <xdr:to>
          <xdr:col>15</xdr:col>
          <xdr:colOff>457200</xdr:colOff>
          <xdr:row>6</xdr:row>
          <xdr:rowOff>175260</xdr:rowOff>
        </xdr:to>
        <xdr:sp macro="" textlink="">
          <xdr:nvSpPr>
            <xdr:cNvPr id="1039" name="Drop Down 15" hidden="1">
              <a:extLst>
                <a:ext uri="{63B3BB69-23CF-44E3-9099-C40C66FF867C}">
                  <a14:compatExt spid="_x0000_s10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5</xdr:row>
          <xdr:rowOff>175260</xdr:rowOff>
        </xdr:from>
        <xdr:to>
          <xdr:col>20</xdr:col>
          <xdr:colOff>22860</xdr:colOff>
          <xdr:row>6</xdr:row>
          <xdr:rowOff>175260</xdr:rowOff>
        </xdr:to>
        <xdr:sp macro="" textlink="">
          <xdr:nvSpPr>
            <xdr:cNvPr id="1040" name="Drop Down 16" hidden="1">
              <a:extLst>
                <a:ext uri="{63B3BB69-23CF-44E3-9099-C40C66FF867C}">
                  <a14:compatExt spid="_x0000_s10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6</xdr:row>
          <xdr:rowOff>175260</xdr:rowOff>
        </xdr:from>
        <xdr:to>
          <xdr:col>8</xdr:col>
          <xdr:colOff>0</xdr:colOff>
          <xdr:row>7</xdr:row>
          <xdr:rowOff>175260</xdr:rowOff>
        </xdr:to>
        <xdr:sp macro="" textlink="">
          <xdr:nvSpPr>
            <xdr:cNvPr id="1042" name="Drop Down 18" hidden="1">
              <a:extLst>
                <a:ext uri="{63B3BB69-23CF-44E3-9099-C40C66FF867C}">
                  <a14:compatExt spid="_x0000_s10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6</xdr:row>
          <xdr:rowOff>175260</xdr:rowOff>
        </xdr:from>
        <xdr:to>
          <xdr:col>11</xdr:col>
          <xdr:colOff>457200</xdr:colOff>
          <xdr:row>7</xdr:row>
          <xdr:rowOff>175260</xdr:rowOff>
        </xdr:to>
        <xdr:sp macro="" textlink="">
          <xdr:nvSpPr>
            <xdr:cNvPr id="1043" name="Drop Down 19" hidden="1">
              <a:extLst>
                <a:ext uri="{63B3BB69-23CF-44E3-9099-C40C66FF867C}">
                  <a14:compatExt spid="_x0000_s10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xdr:row>
          <xdr:rowOff>175260</xdr:rowOff>
        </xdr:from>
        <xdr:to>
          <xdr:col>15</xdr:col>
          <xdr:colOff>457200</xdr:colOff>
          <xdr:row>7</xdr:row>
          <xdr:rowOff>175260</xdr:rowOff>
        </xdr:to>
        <xdr:sp macro="" textlink="">
          <xdr:nvSpPr>
            <xdr:cNvPr id="1044" name="Drop Down 20" hidden="1">
              <a:extLst>
                <a:ext uri="{63B3BB69-23CF-44E3-9099-C40C66FF867C}">
                  <a14:compatExt spid="_x0000_s10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6</xdr:row>
          <xdr:rowOff>175260</xdr:rowOff>
        </xdr:from>
        <xdr:to>
          <xdr:col>20</xdr:col>
          <xdr:colOff>22860</xdr:colOff>
          <xdr:row>7</xdr:row>
          <xdr:rowOff>175260</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7</xdr:row>
          <xdr:rowOff>175260</xdr:rowOff>
        </xdr:from>
        <xdr:to>
          <xdr:col>8</xdr:col>
          <xdr:colOff>0</xdr:colOff>
          <xdr:row>8</xdr:row>
          <xdr:rowOff>175260</xdr:rowOff>
        </xdr:to>
        <xdr:sp macro="" textlink="">
          <xdr:nvSpPr>
            <xdr:cNvPr id="1047" name="Drop Down 23" hidden="1">
              <a:extLst>
                <a:ext uri="{63B3BB69-23CF-44E3-9099-C40C66FF867C}">
                  <a14:compatExt spid="_x0000_s10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xdr:row>
          <xdr:rowOff>175260</xdr:rowOff>
        </xdr:from>
        <xdr:to>
          <xdr:col>11</xdr:col>
          <xdr:colOff>457200</xdr:colOff>
          <xdr:row>8</xdr:row>
          <xdr:rowOff>175260</xdr:rowOff>
        </xdr:to>
        <xdr:sp macro="" textlink="">
          <xdr:nvSpPr>
            <xdr:cNvPr id="1048" name="Drop Down 24" hidden="1">
              <a:extLst>
                <a:ext uri="{63B3BB69-23CF-44E3-9099-C40C66FF867C}">
                  <a14:compatExt spid="_x0000_s10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7</xdr:row>
          <xdr:rowOff>175260</xdr:rowOff>
        </xdr:from>
        <xdr:to>
          <xdr:col>15</xdr:col>
          <xdr:colOff>457200</xdr:colOff>
          <xdr:row>8</xdr:row>
          <xdr:rowOff>175260</xdr:rowOff>
        </xdr:to>
        <xdr:sp macro="" textlink="">
          <xdr:nvSpPr>
            <xdr:cNvPr id="1049" name="Drop Down 25" hidden="1">
              <a:extLst>
                <a:ext uri="{63B3BB69-23CF-44E3-9099-C40C66FF867C}">
                  <a14:compatExt spid="_x0000_s1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7</xdr:row>
          <xdr:rowOff>175260</xdr:rowOff>
        </xdr:from>
        <xdr:to>
          <xdr:col>20</xdr:col>
          <xdr:colOff>22860</xdr:colOff>
          <xdr:row>8</xdr:row>
          <xdr:rowOff>175260</xdr:rowOff>
        </xdr:to>
        <xdr:sp macro="" textlink="">
          <xdr:nvSpPr>
            <xdr:cNvPr id="1050" name="Drop Down 26" hidden="1">
              <a:extLst>
                <a:ext uri="{63B3BB69-23CF-44E3-9099-C40C66FF867C}">
                  <a14:compatExt spid="_x0000_s1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26</xdr:row>
          <xdr:rowOff>175260</xdr:rowOff>
        </xdr:from>
        <xdr:to>
          <xdr:col>8</xdr:col>
          <xdr:colOff>0</xdr:colOff>
          <xdr:row>27</xdr:row>
          <xdr:rowOff>175260</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26</xdr:row>
          <xdr:rowOff>175260</xdr:rowOff>
        </xdr:from>
        <xdr:to>
          <xdr:col>11</xdr:col>
          <xdr:colOff>457200</xdr:colOff>
          <xdr:row>27</xdr:row>
          <xdr:rowOff>175260</xdr:rowOff>
        </xdr:to>
        <xdr:sp macro="" textlink="">
          <xdr:nvSpPr>
            <xdr:cNvPr id="1053" name="Drop Dow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26</xdr:row>
          <xdr:rowOff>175260</xdr:rowOff>
        </xdr:from>
        <xdr:to>
          <xdr:col>15</xdr:col>
          <xdr:colOff>457200</xdr:colOff>
          <xdr:row>27</xdr:row>
          <xdr:rowOff>175260</xdr:rowOff>
        </xdr:to>
        <xdr:sp macro="" textlink="">
          <xdr:nvSpPr>
            <xdr:cNvPr id="1054" name="Drop Down 30" hidden="1">
              <a:extLst>
                <a:ext uri="{63B3BB69-23CF-44E3-9099-C40C66FF867C}">
                  <a14:compatExt spid="_x0000_s10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26</xdr:row>
          <xdr:rowOff>175260</xdr:rowOff>
        </xdr:from>
        <xdr:to>
          <xdr:col>20</xdr:col>
          <xdr:colOff>22860</xdr:colOff>
          <xdr:row>27</xdr:row>
          <xdr:rowOff>175260</xdr:rowOff>
        </xdr:to>
        <xdr:sp macro="" textlink="">
          <xdr:nvSpPr>
            <xdr:cNvPr id="1055" name="Drop Down 31" hidden="1">
              <a:extLst>
                <a:ext uri="{63B3BB69-23CF-44E3-9099-C40C66FF867C}">
                  <a14:compatExt spid="_x0000_s1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27</xdr:row>
          <xdr:rowOff>175260</xdr:rowOff>
        </xdr:from>
        <xdr:to>
          <xdr:col>8</xdr:col>
          <xdr:colOff>0</xdr:colOff>
          <xdr:row>28</xdr:row>
          <xdr:rowOff>175260</xdr:rowOff>
        </xdr:to>
        <xdr:sp macro="" textlink="">
          <xdr:nvSpPr>
            <xdr:cNvPr id="1057" name="Drop Down 33" hidden="1">
              <a:extLst>
                <a:ext uri="{63B3BB69-23CF-44E3-9099-C40C66FF867C}">
                  <a14:compatExt spid="_x0000_s1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27</xdr:row>
          <xdr:rowOff>175260</xdr:rowOff>
        </xdr:from>
        <xdr:to>
          <xdr:col>11</xdr:col>
          <xdr:colOff>457200</xdr:colOff>
          <xdr:row>28</xdr:row>
          <xdr:rowOff>175260</xdr:rowOff>
        </xdr:to>
        <xdr:sp macro="" textlink="">
          <xdr:nvSpPr>
            <xdr:cNvPr id="1058" name="Drop Down 34" hidden="1">
              <a:extLst>
                <a:ext uri="{63B3BB69-23CF-44E3-9099-C40C66FF867C}">
                  <a14:compatExt spid="_x0000_s1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27</xdr:row>
          <xdr:rowOff>175260</xdr:rowOff>
        </xdr:from>
        <xdr:to>
          <xdr:col>15</xdr:col>
          <xdr:colOff>457200</xdr:colOff>
          <xdr:row>28</xdr:row>
          <xdr:rowOff>175260</xdr:rowOff>
        </xdr:to>
        <xdr:sp macro="" textlink="">
          <xdr:nvSpPr>
            <xdr:cNvPr id="1059" name="Drop Down 35" hidden="1">
              <a:extLst>
                <a:ext uri="{63B3BB69-23CF-44E3-9099-C40C66FF867C}">
                  <a14:compatExt spid="_x0000_s1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27</xdr:row>
          <xdr:rowOff>175260</xdr:rowOff>
        </xdr:from>
        <xdr:to>
          <xdr:col>20</xdr:col>
          <xdr:colOff>22860</xdr:colOff>
          <xdr:row>28</xdr:row>
          <xdr:rowOff>175260</xdr:rowOff>
        </xdr:to>
        <xdr:sp macro="" textlink="">
          <xdr:nvSpPr>
            <xdr:cNvPr id="1060" name="Drop Down 36" hidden="1">
              <a:extLst>
                <a:ext uri="{63B3BB69-23CF-44E3-9099-C40C66FF867C}">
                  <a14:compatExt spid="_x0000_s1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28</xdr:row>
          <xdr:rowOff>175260</xdr:rowOff>
        </xdr:from>
        <xdr:to>
          <xdr:col>8</xdr:col>
          <xdr:colOff>0</xdr:colOff>
          <xdr:row>29</xdr:row>
          <xdr:rowOff>175260</xdr:rowOff>
        </xdr:to>
        <xdr:sp macro="" textlink="">
          <xdr:nvSpPr>
            <xdr:cNvPr id="1062" name="Drop Down 38" hidden="1">
              <a:extLst>
                <a:ext uri="{63B3BB69-23CF-44E3-9099-C40C66FF867C}">
                  <a14:compatExt spid="_x0000_s1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28</xdr:row>
          <xdr:rowOff>175260</xdr:rowOff>
        </xdr:from>
        <xdr:to>
          <xdr:col>11</xdr:col>
          <xdr:colOff>457200</xdr:colOff>
          <xdr:row>29</xdr:row>
          <xdr:rowOff>175260</xdr:rowOff>
        </xdr:to>
        <xdr:sp macro="" textlink="">
          <xdr:nvSpPr>
            <xdr:cNvPr id="1063" name="Drop Down 39" hidden="1">
              <a:extLst>
                <a:ext uri="{63B3BB69-23CF-44E3-9099-C40C66FF867C}">
                  <a14:compatExt spid="_x0000_s1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28</xdr:row>
          <xdr:rowOff>175260</xdr:rowOff>
        </xdr:from>
        <xdr:to>
          <xdr:col>15</xdr:col>
          <xdr:colOff>457200</xdr:colOff>
          <xdr:row>29</xdr:row>
          <xdr:rowOff>175260</xdr:rowOff>
        </xdr:to>
        <xdr:sp macro="" textlink="">
          <xdr:nvSpPr>
            <xdr:cNvPr id="1064" name="Drop Down 40" hidden="1">
              <a:extLst>
                <a:ext uri="{63B3BB69-23CF-44E3-9099-C40C66FF867C}">
                  <a14:compatExt spid="_x0000_s1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28</xdr:row>
          <xdr:rowOff>175260</xdr:rowOff>
        </xdr:from>
        <xdr:to>
          <xdr:col>20</xdr:col>
          <xdr:colOff>22860</xdr:colOff>
          <xdr:row>29</xdr:row>
          <xdr:rowOff>175260</xdr:rowOff>
        </xdr:to>
        <xdr:sp macro="" textlink="">
          <xdr:nvSpPr>
            <xdr:cNvPr id="1065" name="Drop Down 41" hidden="1">
              <a:extLst>
                <a:ext uri="{63B3BB69-23CF-44E3-9099-C40C66FF867C}">
                  <a14:compatExt spid="_x0000_s1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29</xdr:row>
          <xdr:rowOff>175260</xdr:rowOff>
        </xdr:from>
        <xdr:to>
          <xdr:col>8</xdr:col>
          <xdr:colOff>0</xdr:colOff>
          <xdr:row>30</xdr:row>
          <xdr:rowOff>175260</xdr:rowOff>
        </xdr:to>
        <xdr:sp macro="" textlink="">
          <xdr:nvSpPr>
            <xdr:cNvPr id="1067" name="Drop Down 43" hidden="1">
              <a:extLst>
                <a:ext uri="{63B3BB69-23CF-44E3-9099-C40C66FF867C}">
                  <a14:compatExt spid="_x0000_s1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29</xdr:row>
          <xdr:rowOff>175260</xdr:rowOff>
        </xdr:from>
        <xdr:to>
          <xdr:col>11</xdr:col>
          <xdr:colOff>457200</xdr:colOff>
          <xdr:row>30</xdr:row>
          <xdr:rowOff>175260</xdr:rowOff>
        </xdr:to>
        <xdr:sp macro="" textlink="">
          <xdr:nvSpPr>
            <xdr:cNvPr id="1068" name="Drop Down 44" hidden="1">
              <a:extLst>
                <a:ext uri="{63B3BB69-23CF-44E3-9099-C40C66FF867C}">
                  <a14:compatExt spid="_x0000_s1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29</xdr:row>
          <xdr:rowOff>175260</xdr:rowOff>
        </xdr:from>
        <xdr:to>
          <xdr:col>15</xdr:col>
          <xdr:colOff>457200</xdr:colOff>
          <xdr:row>30</xdr:row>
          <xdr:rowOff>175260</xdr:rowOff>
        </xdr:to>
        <xdr:sp macro="" textlink="">
          <xdr:nvSpPr>
            <xdr:cNvPr id="1069" name="Drop Down 45" hidden="1">
              <a:extLst>
                <a:ext uri="{63B3BB69-23CF-44E3-9099-C40C66FF867C}">
                  <a14:compatExt spid="_x0000_s1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29</xdr:row>
          <xdr:rowOff>175260</xdr:rowOff>
        </xdr:from>
        <xdr:to>
          <xdr:col>20</xdr:col>
          <xdr:colOff>22860</xdr:colOff>
          <xdr:row>30</xdr:row>
          <xdr:rowOff>175260</xdr:rowOff>
        </xdr:to>
        <xdr:sp macro="" textlink="">
          <xdr:nvSpPr>
            <xdr:cNvPr id="1070" name="Drop Down 46" hidden="1">
              <a:extLst>
                <a:ext uri="{63B3BB69-23CF-44E3-9099-C40C66FF867C}">
                  <a14:compatExt spid="_x0000_s1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30</xdr:row>
          <xdr:rowOff>175260</xdr:rowOff>
        </xdr:from>
        <xdr:to>
          <xdr:col>8</xdr:col>
          <xdr:colOff>0</xdr:colOff>
          <xdr:row>31</xdr:row>
          <xdr:rowOff>175260</xdr:rowOff>
        </xdr:to>
        <xdr:sp macro="" textlink="">
          <xdr:nvSpPr>
            <xdr:cNvPr id="1072" name="Drop Down 48" hidden="1">
              <a:extLst>
                <a:ext uri="{63B3BB69-23CF-44E3-9099-C40C66FF867C}">
                  <a14:compatExt spid="_x0000_s1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30</xdr:row>
          <xdr:rowOff>175260</xdr:rowOff>
        </xdr:from>
        <xdr:to>
          <xdr:col>11</xdr:col>
          <xdr:colOff>457200</xdr:colOff>
          <xdr:row>31</xdr:row>
          <xdr:rowOff>175260</xdr:rowOff>
        </xdr:to>
        <xdr:sp macro="" textlink="">
          <xdr:nvSpPr>
            <xdr:cNvPr id="1073" name="Drop Down 49" hidden="1">
              <a:extLst>
                <a:ext uri="{63B3BB69-23CF-44E3-9099-C40C66FF867C}">
                  <a14:compatExt spid="_x0000_s1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30</xdr:row>
          <xdr:rowOff>175260</xdr:rowOff>
        </xdr:from>
        <xdr:to>
          <xdr:col>15</xdr:col>
          <xdr:colOff>457200</xdr:colOff>
          <xdr:row>31</xdr:row>
          <xdr:rowOff>175260</xdr:rowOff>
        </xdr:to>
        <xdr:sp macro="" textlink="">
          <xdr:nvSpPr>
            <xdr:cNvPr id="1074" name="Drop Down 50" hidden="1">
              <a:extLst>
                <a:ext uri="{63B3BB69-23CF-44E3-9099-C40C66FF867C}">
                  <a14:compatExt spid="_x0000_s1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30</xdr:row>
          <xdr:rowOff>175260</xdr:rowOff>
        </xdr:from>
        <xdr:to>
          <xdr:col>20</xdr:col>
          <xdr:colOff>22860</xdr:colOff>
          <xdr:row>31</xdr:row>
          <xdr:rowOff>175260</xdr:rowOff>
        </xdr:to>
        <xdr:sp macro="" textlink="">
          <xdr:nvSpPr>
            <xdr:cNvPr id="1075" name="Drop Down 51" hidden="1">
              <a:extLst>
                <a:ext uri="{63B3BB69-23CF-44E3-9099-C40C66FF867C}">
                  <a14:compatExt spid="_x0000_s1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8</xdr:row>
          <xdr:rowOff>175260</xdr:rowOff>
        </xdr:from>
        <xdr:to>
          <xdr:col>8</xdr:col>
          <xdr:colOff>0</xdr:colOff>
          <xdr:row>9</xdr:row>
          <xdr:rowOff>175260</xdr:rowOff>
        </xdr:to>
        <xdr:sp macro="" textlink="">
          <xdr:nvSpPr>
            <xdr:cNvPr id="1077" name="Drop Down 53" hidden="1">
              <a:extLst>
                <a:ext uri="{63B3BB69-23CF-44E3-9099-C40C66FF867C}">
                  <a14:compatExt spid="_x0000_s1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xdr:row>
          <xdr:rowOff>175260</xdr:rowOff>
        </xdr:from>
        <xdr:to>
          <xdr:col>11</xdr:col>
          <xdr:colOff>457200</xdr:colOff>
          <xdr:row>9</xdr:row>
          <xdr:rowOff>175260</xdr:rowOff>
        </xdr:to>
        <xdr:sp macro="" textlink="">
          <xdr:nvSpPr>
            <xdr:cNvPr id="1078" name="Drop Down 54" hidden="1">
              <a:extLst>
                <a:ext uri="{63B3BB69-23CF-44E3-9099-C40C66FF867C}">
                  <a14:compatExt spid="_x0000_s1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8</xdr:row>
          <xdr:rowOff>175260</xdr:rowOff>
        </xdr:from>
        <xdr:to>
          <xdr:col>15</xdr:col>
          <xdr:colOff>457200</xdr:colOff>
          <xdr:row>9</xdr:row>
          <xdr:rowOff>175260</xdr:rowOff>
        </xdr:to>
        <xdr:sp macro="" textlink="">
          <xdr:nvSpPr>
            <xdr:cNvPr id="1079" name="Drop Down 55" hidden="1">
              <a:extLst>
                <a:ext uri="{63B3BB69-23CF-44E3-9099-C40C66FF867C}">
                  <a14:compatExt spid="_x0000_s1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8</xdr:row>
          <xdr:rowOff>175260</xdr:rowOff>
        </xdr:from>
        <xdr:to>
          <xdr:col>20</xdr:col>
          <xdr:colOff>22860</xdr:colOff>
          <xdr:row>9</xdr:row>
          <xdr:rowOff>175260</xdr:rowOff>
        </xdr:to>
        <xdr:sp macro="" textlink="">
          <xdr:nvSpPr>
            <xdr:cNvPr id="1080" name="Drop Down 56" hidden="1">
              <a:extLst>
                <a:ext uri="{63B3BB69-23CF-44E3-9099-C40C66FF867C}">
                  <a14:compatExt spid="_x0000_s1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9</xdr:row>
          <xdr:rowOff>175260</xdr:rowOff>
        </xdr:from>
        <xdr:to>
          <xdr:col>8</xdr:col>
          <xdr:colOff>0</xdr:colOff>
          <xdr:row>10</xdr:row>
          <xdr:rowOff>175260</xdr:rowOff>
        </xdr:to>
        <xdr:sp macro="" textlink="">
          <xdr:nvSpPr>
            <xdr:cNvPr id="1082" name="Drop Down 58" hidden="1">
              <a:extLst>
                <a:ext uri="{63B3BB69-23CF-44E3-9099-C40C66FF867C}">
                  <a14:compatExt spid="_x0000_s1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9</xdr:row>
          <xdr:rowOff>175260</xdr:rowOff>
        </xdr:from>
        <xdr:to>
          <xdr:col>11</xdr:col>
          <xdr:colOff>457200</xdr:colOff>
          <xdr:row>10</xdr:row>
          <xdr:rowOff>175260</xdr:rowOff>
        </xdr:to>
        <xdr:sp macro="" textlink="">
          <xdr:nvSpPr>
            <xdr:cNvPr id="1083" name="Drop Down 59" hidden="1">
              <a:extLst>
                <a:ext uri="{63B3BB69-23CF-44E3-9099-C40C66FF867C}">
                  <a14:compatExt spid="_x0000_s10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9</xdr:row>
          <xdr:rowOff>175260</xdr:rowOff>
        </xdr:from>
        <xdr:to>
          <xdr:col>15</xdr:col>
          <xdr:colOff>457200</xdr:colOff>
          <xdr:row>10</xdr:row>
          <xdr:rowOff>175260</xdr:rowOff>
        </xdr:to>
        <xdr:sp macro="" textlink="">
          <xdr:nvSpPr>
            <xdr:cNvPr id="1084" name="Drop Down 60" hidden="1">
              <a:extLst>
                <a:ext uri="{63B3BB69-23CF-44E3-9099-C40C66FF867C}">
                  <a14:compatExt spid="_x0000_s1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9</xdr:row>
          <xdr:rowOff>175260</xdr:rowOff>
        </xdr:from>
        <xdr:to>
          <xdr:col>20</xdr:col>
          <xdr:colOff>22860</xdr:colOff>
          <xdr:row>10</xdr:row>
          <xdr:rowOff>175260</xdr:rowOff>
        </xdr:to>
        <xdr:sp macro="" textlink="">
          <xdr:nvSpPr>
            <xdr:cNvPr id="1085" name="Drop Down 61" hidden="1">
              <a:extLst>
                <a:ext uri="{63B3BB69-23CF-44E3-9099-C40C66FF867C}">
                  <a14:compatExt spid="_x0000_s1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10</xdr:row>
          <xdr:rowOff>175260</xdr:rowOff>
        </xdr:from>
        <xdr:to>
          <xdr:col>8</xdr:col>
          <xdr:colOff>0</xdr:colOff>
          <xdr:row>11</xdr:row>
          <xdr:rowOff>175260</xdr:rowOff>
        </xdr:to>
        <xdr:sp macro="" textlink="">
          <xdr:nvSpPr>
            <xdr:cNvPr id="1087" name="Drop Down 63" hidden="1">
              <a:extLst>
                <a:ext uri="{63B3BB69-23CF-44E3-9099-C40C66FF867C}">
                  <a14:compatExt spid="_x0000_s1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10</xdr:row>
          <xdr:rowOff>175260</xdr:rowOff>
        </xdr:from>
        <xdr:to>
          <xdr:col>11</xdr:col>
          <xdr:colOff>457200</xdr:colOff>
          <xdr:row>11</xdr:row>
          <xdr:rowOff>175260</xdr:rowOff>
        </xdr:to>
        <xdr:sp macro="" textlink="">
          <xdr:nvSpPr>
            <xdr:cNvPr id="1088" name="Drop Down 64" hidden="1">
              <a:extLst>
                <a:ext uri="{63B3BB69-23CF-44E3-9099-C40C66FF867C}">
                  <a14:compatExt spid="_x0000_s10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10</xdr:row>
          <xdr:rowOff>175260</xdr:rowOff>
        </xdr:from>
        <xdr:to>
          <xdr:col>15</xdr:col>
          <xdr:colOff>457200</xdr:colOff>
          <xdr:row>11</xdr:row>
          <xdr:rowOff>175260</xdr:rowOff>
        </xdr:to>
        <xdr:sp macro="" textlink="">
          <xdr:nvSpPr>
            <xdr:cNvPr id="1089" name="Drop Down 65" hidden="1">
              <a:extLst>
                <a:ext uri="{63B3BB69-23CF-44E3-9099-C40C66FF867C}">
                  <a14:compatExt spid="_x0000_s10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10</xdr:row>
          <xdr:rowOff>175260</xdr:rowOff>
        </xdr:from>
        <xdr:to>
          <xdr:col>20</xdr:col>
          <xdr:colOff>22860</xdr:colOff>
          <xdr:row>11</xdr:row>
          <xdr:rowOff>175260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11</xdr:row>
          <xdr:rowOff>175260</xdr:rowOff>
        </xdr:from>
        <xdr:to>
          <xdr:col>8</xdr:col>
          <xdr:colOff>0</xdr:colOff>
          <xdr:row>12</xdr:row>
          <xdr:rowOff>175260</xdr:rowOff>
        </xdr:to>
        <xdr:sp macro="" textlink="">
          <xdr:nvSpPr>
            <xdr:cNvPr id="1092" name="Drop Down 68" hidden="1">
              <a:extLst>
                <a:ext uri="{63B3BB69-23CF-44E3-9099-C40C66FF867C}">
                  <a14:compatExt spid="_x0000_s109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11</xdr:row>
          <xdr:rowOff>175260</xdr:rowOff>
        </xdr:from>
        <xdr:to>
          <xdr:col>11</xdr:col>
          <xdr:colOff>457200</xdr:colOff>
          <xdr:row>12</xdr:row>
          <xdr:rowOff>175260</xdr:rowOff>
        </xdr:to>
        <xdr:sp macro="" textlink="">
          <xdr:nvSpPr>
            <xdr:cNvPr id="1093" name="Drop Down 69" hidden="1">
              <a:extLst>
                <a:ext uri="{63B3BB69-23CF-44E3-9099-C40C66FF867C}">
                  <a14:compatExt spid="_x0000_s10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11</xdr:row>
          <xdr:rowOff>175260</xdr:rowOff>
        </xdr:from>
        <xdr:to>
          <xdr:col>15</xdr:col>
          <xdr:colOff>457200</xdr:colOff>
          <xdr:row>12</xdr:row>
          <xdr:rowOff>175260</xdr:rowOff>
        </xdr:to>
        <xdr:sp macro="" textlink="">
          <xdr:nvSpPr>
            <xdr:cNvPr id="1094" name="Drop Down 70" hidden="1">
              <a:extLst>
                <a:ext uri="{63B3BB69-23CF-44E3-9099-C40C66FF867C}">
                  <a14:compatExt spid="_x0000_s10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11</xdr:row>
          <xdr:rowOff>175260</xdr:rowOff>
        </xdr:from>
        <xdr:to>
          <xdr:col>20</xdr:col>
          <xdr:colOff>22860</xdr:colOff>
          <xdr:row>12</xdr:row>
          <xdr:rowOff>175260</xdr:rowOff>
        </xdr:to>
        <xdr:sp macro="" textlink="">
          <xdr:nvSpPr>
            <xdr:cNvPr id="1095" name="Drop Down 71" hidden="1">
              <a:extLst>
                <a:ext uri="{63B3BB69-23CF-44E3-9099-C40C66FF867C}">
                  <a14:compatExt spid="_x0000_s109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12</xdr:row>
          <xdr:rowOff>175260</xdr:rowOff>
        </xdr:from>
        <xdr:to>
          <xdr:col>8</xdr:col>
          <xdr:colOff>0</xdr:colOff>
          <xdr:row>13</xdr:row>
          <xdr:rowOff>175260</xdr:rowOff>
        </xdr:to>
        <xdr:sp macro="" textlink="">
          <xdr:nvSpPr>
            <xdr:cNvPr id="1097" name="Drop Down 73" hidden="1">
              <a:extLst>
                <a:ext uri="{63B3BB69-23CF-44E3-9099-C40C66FF867C}">
                  <a14:compatExt spid="_x0000_s1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12</xdr:row>
          <xdr:rowOff>175260</xdr:rowOff>
        </xdr:from>
        <xdr:to>
          <xdr:col>11</xdr:col>
          <xdr:colOff>457200</xdr:colOff>
          <xdr:row>13</xdr:row>
          <xdr:rowOff>175260</xdr:rowOff>
        </xdr:to>
        <xdr:sp macro="" textlink="">
          <xdr:nvSpPr>
            <xdr:cNvPr id="1098" name="Drop Down 74" hidden="1">
              <a:extLst>
                <a:ext uri="{63B3BB69-23CF-44E3-9099-C40C66FF867C}">
                  <a14:compatExt spid="_x0000_s10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12</xdr:row>
          <xdr:rowOff>175260</xdr:rowOff>
        </xdr:from>
        <xdr:to>
          <xdr:col>15</xdr:col>
          <xdr:colOff>457200</xdr:colOff>
          <xdr:row>13</xdr:row>
          <xdr:rowOff>175260</xdr:rowOff>
        </xdr:to>
        <xdr:sp macro="" textlink="">
          <xdr:nvSpPr>
            <xdr:cNvPr id="1099" name="Drop Down 75" hidden="1">
              <a:extLst>
                <a:ext uri="{63B3BB69-23CF-44E3-9099-C40C66FF867C}">
                  <a14:compatExt spid="_x0000_s10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12</xdr:row>
          <xdr:rowOff>175260</xdr:rowOff>
        </xdr:from>
        <xdr:to>
          <xdr:col>20</xdr:col>
          <xdr:colOff>22860</xdr:colOff>
          <xdr:row>13</xdr:row>
          <xdr:rowOff>175260</xdr:rowOff>
        </xdr:to>
        <xdr:sp macro="" textlink="">
          <xdr:nvSpPr>
            <xdr:cNvPr id="1100" name="Drop Down 76" hidden="1">
              <a:extLst>
                <a:ext uri="{63B3BB69-23CF-44E3-9099-C40C66FF867C}">
                  <a14:compatExt spid="_x0000_s1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13</xdr:row>
          <xdr:rowOff>175260</xdr:rowOff>
        </xdr:from>
        <xdr:to>
          <xdr:col>8</xdr:col>
          <xdr:colOff>0</xdr:colOff>
          <xdr:row>14</xdr:row>
          <xdr:rowOff>175260</xdr:rowOff>
        </xdr:to>
        <xdr:sp macro="" textlink="">
          <xdr:nvSpPr>
            <xdr:cNvPr id="1102" name="Drop Down 78" hidden="1">
              <a:extLst>
                <a:ext uri="{63B3BB69-23CF-44E3-9099-C40C66FF867C}">
                  <a14:compatExt spid="_x0000_s110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13</xdr:row>
          <xdr:rowOff>175260</xdr:rowOff>
        </xdr:from>
        <xdr:to>
          <xdr:col>11</xdr:col>
          <xdr:colOff>457200</xdr:colOff>
          <xdr:row>14</xdr:row>
          <xdr:rowOff>175260</xdr:rowOff>
        </xdr:to>
        <xdr:sp macro="" textlink="">
          <xdr:nvSpPr>
            <xdr:cNvPr id="1103" name="Drop Down 79" hidden="1">
              <a:extLst>
                <a:ext uri="{63B3BB69-23CF-44E3-9099-C40C66FF867C}">
                  <a14:compatExt spid="_x0000_s110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13</xdr:row>
          <xdr:rowOff>175260</xdr:rowOff>
        </xdr:from>
        <xdr:to>
          <xdr:col>15</xdr:col>
          <xdr:colOff>457200</xdr:colOff>
          <xdr:row>14</xdr:row>
          <xdr:rowOff>175260</xdr:rowOff>
        </xdr:to>
        <xdr:sp macro="" textlink="">
          <xdr:nvSpPr>
            <xdr:cNvPr id="1104" name="Drop Down 80" hidden="1">
              <a:extLst>
                <a:ext uri="{63B3BB69-23CF-44E3-9099-C40C66FF867C}">
                  <a14:compatExt spid="_x0000_s110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13</xdr:row>
          <xdr:rowOff>175260</xdr:rowOff>
        </xdr:from>
        <xdr:to>
          <xdr:col>20</xdr:col>
          <xdr:colOff>22860</xdr:colOff>
          <xdr:row>14</xdr:row>
          <xdr:rowOff>175260</xdr:rowOff>
        </xdr:to>
        <xdr:sp macro="" textlink="">
          <xdr:nvSpPr>
            <xdr:cNvPr id="1105" name="Drop Down 81" hidden="1">
              <a:extLst>
                <a:ext uri="{63B3BB69-23CF-44E3-9099-C40C66FF867C}">
                  <a14:compatExt spid="_x0000_s110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14</xdr:row>
          <xdr:rowOff>175260</xdr:rowOff>
        </xdr:from>
        <xdr:to>
          <xdr:col>8</xdr:col>
          <xdr:colOff>0</xdr:colOff>
          <xdr:row>15</xdr:row>
          <xdr:rowOff>175260</xdr:rowOff>
        </xdr:to>
        <xdr:sp macro="" textlink="">
          <xdr:nvSpPr>
            <xdr:cNvPr id="1107" name="Drop Down 83" hidden="1">
              <a:extLst>
                <a:ext uri="{63B3BB69-23CF-44E3-9099-C40C66FF867C}">
                  <a14:compatExt spid="_x0000_s110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14</xdr:row>
          <xdr:rowOff>175260</xdr:rowOff>
        </xdr:from>
        <xdr:to>
          <xdr:col>11</xdr:col>
          <xdr:colOff>457200</xdr:colOff>
          <xdr:row>15</xdr:row>
          <xdr:rowOff>175260</xdr:rowOff>
        </xdr:to>
        <xdr:sp macro="" textlink="">
          <xdr:nvSpPr>
            <xdr:cNvPr id="1108" name="Drop Down 84" hidden="1">
              <a:extLst>
                <a:ext uri="{63B3BB69-23CF-44E3-9099-C40C66FF867C}">
                  <a14:compatExt spid="_x0000_s110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14</xdr:row>
          <xdr:rowOff>175260</xdr:rowOff>
        </xdr:from>
        <xdr:to>
          <xdr:col>15</xdr:col>
          <xdr:colOff>457200</xdr:colOff>
          <xdr:row>15</xdr:row>
          <xdr:rowOff>175260</xdr:rowOff>
        </xdr:to>
        <xdr:sp macro="" textlink="">
          <xdr:nvSpPr>
            <xdr:cNvPr id="1109" name="Drop Down 85" hidden="1">
              <a:extLst>
                <a:ext uri="{63B3BB69-23CF-44E3-9099-C40C66FF867C}">
                  <a14:compatExt spid="_x0000_s11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14</xdr:row>
          <xdr:rowOff>175260</xdr:rowOff>
        </xdr:from>
        <xdr:to>
          <xdr:col>20</xdr:col>
          <xdr:colOff>22860</xdr:colOff>
          <xdr:row>15</xdr:row>
          <xdr:rowOff>175260</xdr:rowOff>
        </xdr:to>
        <xdr:sp macro="" textlink="">
          <xdr:nvSpPr>
            <xdr:cNvPr id="1110" name="Drop Down 86" hidden="1">
              <a:extLst>
                <a:ext uri="{63B3BB69-23CF-44E3-9099-C40C66FF867C}">
                  <a14:compatExt spid="_x0000_s111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15</xdr:row>
          <xdr:rowOff>175260</xdr:rowOff>
        </xdr:from>
        <xdr:to>
          <xdr:col>8</xdr:col>
          <xdr:colOff>0</xdr:colOff>
          <xdr:row>16</xdr:row>
          <xdr:rowOff>175260</xdr:rowOff>
        </xdr:to>
        <xdr:sp macro="" textlink="">
          <xdr:nvSpPr>
            <xdr:cNvPr id="1112" name="Drop Down 88" hidden="1">
              <a:extLst>
                <a:ext uri="{63B3BB69-23CF-44E3-9099-C40C66FF867C}">
                  <a14:compatExt spid="_x0000_s111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15</xdr:row>
          <xdr:rowOff>175260</xdr:rowOff>
        </xdr:from>
        <xdr:to>
          <xdr:col>11</xdr:col>
          <xdr:colOff>457200</xdr:colOff>
          <xdr:row>16</xdr:row>
          <xdr:rowOff>175260</xdr:rowOff>
        </xdr:to>
        <xdr:sp macro="" textlink="">
          <xdr:nvSpPr>
            <xdr:cNvPr id="1113" name="Drop Down 89" hidden="1">
              <a:extLst>
                <a:ext uri="{63B3BB69-23CF-44E3-9099-C40C66FF867C}">
                  <a14:compatExt spid="_x0000_s11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15</xdr:row>
          <xdr:rowOff>175260</xdr:rowOff>
        </xdr:from>
        <xdr:to>
          <xdr:col>15</xdr:col>
          <xdr:colOff>457200</xdr:colOff>
          <xdr:row>16</xdr:row>
          <xdr:rowOff>175260</xdr:rowOff>
        </xdr:to>
        <xdr:sp macro="" textlink="">
          <xdr:nvSpPr>
            <xdr:cNvPr id="1114" name="Drop Down 90" hidden="1">
              <a:extLst>
                <a:ext uri="{63B3BB69-23CF-44E3-9099-C40C66FF867C}">
                  <a14:compatExt spid="_x0000_s111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15</xdr:row>
          <xdr:rowOff>175260</xdr:rowOff>
        </xdr:from>
        <xdr:to>
          <xdr:col>20</xdr:col>
          <xdr:colOff>22860</xdr:colOff>
          <xdr:row>16</xdr:row>
          <xdr:rowOff>175260</xdr:rowOff>
        </xdr:to>
        <xdr:sp macro="" textlink="">
          <xdr:nvSpPr>
            <xdr:cNvPr id="1115" name="Drop Down 91" hidden="1">
              <a:extLst>
                <a:ext uri="{63B3BB69-23CF-44E3-9099-C40C66FF867C}">
                  <a14:compatExt spid="_x0000_s111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16</xdr:row>
          <xdr:rowOff>175260</xdr:rowOff>
        </xdr:from>
        <xdr:to>
          <xdr:col>8</xdr:col>
          <xdr:colOff>0</xdr:colOff>
          <xdr:row>17</xdr:row>
          <xdr:rowOff>175260</xdr:rowOff>
        </xdr:to>
        <xdr:sp macro="" textlink="">
          <xdr:nvSpPr>
            <xdr:cNvPr id="1117" name="Drop Down 93" hidden="1">
              <a:extLst>
                <a:ext uri="{63B3BB69-23CF-44E3-9099-C40C66FF867C}">
                  <a14:compatExt spid="_x0000_s11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16</xdr:row>
          <xdr:rowOff>175260</xdr:rowOff>
        </xdr:from>
        <xdr:to>
          <xdr:col>11</xdr:col>
          <xdr:colOff>457200</xdr:colOff>
          <xdr:row>17</xdr:row>
          <xdr:rowOff>175260</xdr:rowOff>
        </xdr:to>
        <xdr:sp macro="" textlink="">
          <xdr:nvSpPr>
            <xdr:cNvPr id="1118" name="Drop Down 94" hidden="1">
              <a:extLst>
                <a:ext uri="{63B3BB69-23CF-44E3-9099-C40C66FF867C}">
                  <a14:compatExt spid="_x0000_s11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16</xdr:row>
          <xdr:rowOff>175260</xdr:rowOff>
        </xdr:from>
        <xdr:to>
          <xdr:col>15</xdr:col>
          <xdr:colOff>457200</xdr:colOff>
          <xdr:row>17</xdr:row>
          <xdr:rowOff>175260</xdr:rowOff>
        </xdr:to>
        <xdr:sp macro="" textlink="">
          <xdr:nvSpPr>
            <xdr:cNvPr id="1119" name="Drop Down 95" hidden="1">
              <a:extLst>
                <a:ext uri="{63B3BB69-23CF-44E3-9099-C40C66FF867C}">
                  <a14:compatExt spid="_x0000_s11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16</xdr:row>
          <xdr:rowOff>175260</xdr:rowOff>
        </xdr:from>
        <xdr:to>
          <xdr:col>20</xdr:col>
          <xdr:colOff>22860</xdr:colOff>
          <xdr:row>17</xdr:row>
          <xdr:rowOff>175260</xdr:rowOff>
        </xdr:to>
        <xdr:sp macro="" textlink="">
          <xdr:nvSpPr>
            <xdr:cNvPr id="1120" name="Drop Down 96" hidden="1">
              <a:extLst>
                <a:ext uri="{63B3BB69-23CF-44E3-9099-C40C66FF867C}">
                  <a14:compatExt spid="_x0000_s11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17</xdr:row>
          <xdr:rowOff>175260</xdr:rowOff>
        </xdr:from>
        <xdr:to>
          <xdr:col>8</xdr:col>
          <xdr:colOff>0</xdr:colOff>
          <xdr:row>18</xdr:row>
          <xdr:rowOff>175260</xdr:rowOff>
        </xdr:to>
        <xdr:sp macro="" textlink="">
          <xdr:nvSpPr>
            <xdr:cNvPr id="1122" name="Drop Down 98" hidden="1">
              <a:extLst>
                <a:ext uri="{63B3BB69-23CF-44E3-9099-C40C66FF867C}">
                  <a14:compatExt spid="_x0000_s112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17</xdr:row>
          <xdr:rowOff>175260</xdr:rowOff>
        </xdr:from>
        <xdr:to>
          <xdr:col>11</xdr:col>
          <xdr:colOff>457200</xdr:colOff>
          <xdr:row>18</xdr:row>
          <xdr:rowOff>175260</xdr:rowOff>
        </xdr:to>
        <xdr:sp macro="" textlink="">
          <xdr:nvSpPr>
            <xdr:cNvPr id="1123" name="Drop Down 99" hidden="1">
              <a:extLst>
                <a:ext uri="{63B3BB69-23CF-44E3-9099-C40C66FF867C}">
                  <a14:compatExt spid="_x0000_s1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17</xdr:row>
          <xdr:rowOff>175260</xdr:rowOff>
        </xdr:from>
        <xdr:to>
          <xdr:col>15</xdr:col>
          <xdr:colOff>457200</xdr:colOff>
          <xdr:row>18</xdr:row>
          <xdr:rowOff>175260</xdr:rowOff>
        </xdr:to>
        <xdr:sp macro="" textlink="">
          <xdr:nvSpPr>
            <xdr:cNvPr id="1124" name="Drop Down 100" hidden="1">
              <a:extLst>
                <a:ext uri="{63B3BB69-23CF-44E3-9099-C40C66FF867C}">
                  <a14:compatExt spid="_x0000_s1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17</xdr:row>
          <xdr:rowOff>175260</xdr:rowOff>
        </xdr:from>
        <xdr:to>
          <xdr:col>20</xdr:col>
          <xdr:colOff>22860</xdr:colOff>
          <xdr:row>18</xdr:row>
          <xdr:rowOff>175260</xdr:rowOff>
        </xdr:to>
        <xdr:sp macro="" textlink="">
          <xdr:nvSpPr>
            <xdr:cNvPr id="1125" name="Drop Down 101" hidden="1">
              <a:extLst>
                <a:ext uri="{63B3BB69-23CF-44E3-9099-C40C66FF867C}">
                  <a14:compatExt spid="_x0000_s11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18</xdr:row>
          <xdr:rowOff>175260</xdr:rowOff>
        </xdr:from>
        <xdr:to>
          <xdr:col>8</xdr:col>
          <xdr:colOff>0</xdr:colOff>
          <xdr:row>19</xdr:row>
          <xdr:rowOff>175260</xdr:rowOff>
        </xdr:to>
        <xdr:sp macro="" textlink="">
          <xdr:nvSpPr>
            <xdr:cNvPr id="1127" name="Drop Down 103" hidden="1">
              <a:extLst>
                <a:ext uri="{63B3BB69-23CF-44E3-9099-C40C66FF867C}">
                  <a14:compatExt spid="_x0000_s11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18</xdr:row>
          <xdr:rowOff>175260</xdr:rowOff>
        </xdr:from>
        <xdr:to>
          <xdr:col>11</xdr:col>
          <xdr:colOff>457200</xdr:colOff>
          <xdr:row>19</xdr:row>
          <xdr:rowOff>175260</xdr:rowOff>
        </xdr:to>
        <xdr:sp macro="" textlink="">
          <xdr:nvSpPr>
            <xdr:cNvPr id="1128" name="Drop Down 104" hidden="1">
              <a:extLst>
                <a:ext uri="{63B3BB69-23CF-44E3-9099-C40C66FF867C}">
                  <a14:compatExt spid="_x0000_s11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18</xdr:row>
          <xdr:rowOff>175260</xdr:rowOff>
        </xdr:from>
        <xdr:to>
          <xdr:col>15</xdr:col>
          <xdr:colOff>457200</xdr:colOff>
          <xdr:row>19</xdr:row>
          <xdr:rowOff>175260</xdr:rowOff>
        </xdr:to>
        <xdr:sp macro="" textlink="">
          <xdr:nvSpPr>
            <xdr:cNvPr id="1129" name="Drop Down 105" hidden="1">
              <a:extLst>
                <a:ext uri="{63B3BB69-23CF-44E3-9099-C40C66FF867C}">
                  <a14:compatExt spid="_x0000_s11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18</xdr:row>
          <xdr:rowOff>175260</xdr:rowOff>
        </xdr:from>
        <xdr:to>
          <xdr:col>20</xdr:col>
          <xdr:colOff>22860</xdr:colOff>
          <xdr:row>19</xdr:row>
          <xdr:rowOff>175260</xdr:rowOff>
        </xdr:to>
        <xdr:sp macro="" textlink="">
          <xdr:nvSpPr>
            <xdr:cNvPr id="1130" name="Drop Down 106" hidden="1">
              <a:extLst>
                <a:ext uri="{63B3BB69-23CF-44E3-9099-C40C66FF867C}">
                  <a14:compatExt spid="_x0000_s11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19</xdr:row>
          <xdr:rowOff>175260</xdr:rowOff>
        </xdr:from>
        <xdr:to>
          <xdr:col>8</xdr:col>
          <xdr:colOff>0</xdr:colOff>
          <xdr:row>20</xdr:row>
          <xdr:rowOff>175260</xdr:rowOff>
        </xdr:to>
        <xdr:sp macro="" textlink="">
          <xdr:nvSpPr>
            <xdr:cNvPr id="1132" name="Drop Down 108" hidden="1">
              <a:extLst>
                <a:ext uri="{63B3BB69-23CF-44E3-9099-C40C66FF867C}">
                  <a14:compatExt spid="_x0000_s11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19</xdr:row>
          <xdr:rowOff>175260</xdr:rowOff>
        </xdr:from>
        <xdr:to>
          <xdr:col>11</xdr:col>
          <xdr:colOff>457200</xdr:colOff>
          <xdr:row>20</xdr:row>
          <xdr:rowOff>175260</xdr:rowOff>
        </xdr:to>
        <xdr:sp macro="" textlink="">
          <xdr:nvSpPr>
            <xdr:cNvPr id="1133" name="Drop Down 109" hidden="1">
              <a:extLst>
                <a:ext uri="{63B3BB69-23CF-44E3-9099-C40C66FF867C}">
                  <a14:compatExt spid="_x0000_s11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19</xdr:row>
          <xdr:rowOff>175260</xdr:rowOff>
        </xdr:from>
        <xdr:to>
          <xdr:col>15</xdr:col>
          <xdr:colOff>457200</xdr:colOff>
          <xdr:row>20</xdr:row>
          <xdr:rowOff>175260</xdr:rowOff>
        </xdr:to>
        <xdr:sp macro="" textlink="">
          <xdr:nvSpPr>
            <xdr:cNvPr id="1134" name="Drop Down 110" hidden="1">
              <a:extLst>
                <a:ext uri="{63B3BB69-23CF-44E3-9099-C40C66FF867C}">
                  <a14:compatExt spid="_x0000_s11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19</xdr:row>
          <xdr:rowOff>175260</xdr:rowOff>
        </xdr:from>
        <xdr:to>
          <xdr:col>20</xdr:col>
          <xdr:colOff>22860</xdr:colOff>
          <xdr:row>20</xdr:row>
          <xdr:rowOff>175260</xdr:rowOff>
        </xdr:to>
        <xdr:sp macro="" textlink="">
          <xdr:nvSpPr>
            <xdr:cNvPr id="1135" name="Drop Down 111" hidden="1">
              <a:extLst>
                <a:ext uri="{63B3BB69-23CF-44E3-9099-C40C66FF867C}">
                  <a14:compatExt spid="_x0000_s11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20</xdr:row>
          <xdr:rowOff>175260</xdr:rowOff>
        </xdr:from>
        <xdr:to>
          <xdr:col>8</xdr:col>
          <xdr:colOff>0</xdr:colOff>
          <xdr:row>21</xdr:row>
          <xdr:rowOff>175260</xdr:rowOff>
        </xdr:to>
        <xdr:sp macro="" textlink="">
          <xdr:nvSpPr>
            <xdr:cNvPr id="1137" name="Drop Down 113" hidden="1">
              <a:extLst>
                <a:ext uri="{63B3BB69-23CF-44E3-9099-C40C66FF867C}">
                  <a14:compatExt spid="_x0000_s11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20</xdr:row>
          <xdr:rowOff>175260</xdr:rowOff>
        </xdr:from>
        <xdr:to>
          <xdr:col>11</xdr:col>
          <xdr:colOff>457200</xdr:colOff>
          <xdr:row>21</xdr:row>
          <xdr:rowOff>175260</xdr:rowOff>
        </xdr:to>
        <xdr:sp macro="" textlink="">
          <xdr:nvSpPr>
            <xdr:cNvPr id="1138" name="Drop Down 114" hidden="1">
              <a:extLst>
                <a:ext uri="{63B3BB69-23CF-44E3-9099-C40C66FF867C}">
                  <a14:compatExt spid="_x0000_s11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20</xdr:row>
          <xdr:rowOff>175260</xdr:rowOff>
        </xdr:from>
        <xdr:to>
          <xdr:col>15</xdr:col>
          <xdr:colOff>457200</xdr:colOff>
          <xdr:row>21</xdr:row>
          <xdr:rowOff>175260</xdr:rowOff>
        </xdr:to>
        <xdr:sp macro="" textlink="">
          <xdr:nvSpPr>
            <xdr:cNvPr id="1139" name="Drop Down 115" hidden="1">
              <a:extLst>
                <a:ext uri="{63B3BB69-23CF-44E3-9099-C40C66FF867C}">
                  <a14:compatExt spid="_x0000_s11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20</xdr:row>
          <xdr:rowOff>175260</xdr:rowOff>
        </xdr:from>
        <xdr:to>
          <xdr:col>20</xdr:col>
          <xdr:colOff>22860</xdr:colOff>
          <xdr:row>21</xdr:row>
          <xdr:rowOff>175260</xdr:rowOff>
        </xdr:to>
        <xdr:sp macro="" textlink="">
          <xdr:nvSpPr>
            <xdr:cNvPr id="1140" name="Drop Down 116" hidden="1">
              <a:extLst>
                <a:ext uri="{63B3BB69-23CF-44E3-9099-C40C66FF867C}">
                  <a14:compatExt spid="_x0000_s11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21</xdr:row>
          <xdr:rowOff>175260</xdr:rowOff>
        </xdr:from>
        <xdr:to>
          <xdr:col>8</xdr:col>
          <xdr:colOff>0</xdr:colOff>
          <xdr:row>22</xdr:row>
          <xdr:rowOff>175260</xdr:rowOff>
        </xdr:to>
        <xdr:sp macro="" textlink="">
          <xdr:nvSpPr>
            <xdr:cNvPr id="1142" name="Drop Down 118" hidden="1">
              <a:extLst>
                <a:ext uri="{63B3BB69-23CF-44E3-9099-C40C66FF867C}">
                  <a14:compatExt spid="_x0000_s11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21</xdr:row>
          <xdr:rowOff>175260</xdr:rowOff>
        </xdr:from>
        <xdr:to>
          <xdr:col>11</xdr:col>
          <xdr:colOff>457200</xdr:colOff>
          <xdr:row>22</xdr:row>
          <xdr:rowOff>175260</xdr:rowOff>
        </xdr:to>
        <xdr:sp macro="" textlink="">
          <xdr:nvSpPr>
            <xdr:cNvPr id="1143" name="Drop Down 119" hidden="1">
              <a:extLst>
                <a:ext uri="{63B3BB69-23CF-44E3-9099-C40C66FF867C}">
                  <a14:compatExt spid="_x0000_s11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21</xdr:row>
          <xdr:rowOff>175260</xdr:rowOff>
        </xdr:from>
        <xdr:to>
          <xdr:col>15</xdr:col>
          <xdr:colOff>457200</xdr:colOff>
          <xdr:row>22</xdr:row>
          <xdr:rowOff>175260</xdr:rowOff>
        </xdr:to>
        <xdr:sp macro="" textlink="">
          <xdr:nvSpPr>
            <xdr:cNvPr id="1144" name="Drop Down 120" hidden="1">
              <a:extLst>
                <a:ext uri="{63B3BB69-23CF-44E3-9099-C40C66FF867C}">
                  <a14:compatExt spid="_x0000_s11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21</xdr:row>
          <xdr:rowOff>175260</xdr:rowOff>
        </xdr:from>
        <xdr:to>
          <xdr:col>20</xdr:col>
          <xdr:colOff>22860</xdr:colOff>
          <xdr:row>22</xdr:row>
          <xdr:rowOff>175260</xdr:rowOff>
        </xdr:to>
        <xdr:sp macro="" textlink="">
          <xdr:nvSpPr>
            <xdr:cNvPr id="1145" name="Drop Down 121" hidden="1">
              <a:extLst>
                <a:ext uri="{63B3BB69-23CF-44E3-9099-C40C66FF867C}">
                  <a14:compatExt spid="_x0000_s1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22</xdr:row>
          <xdr:rowOff>175260</xdr:rowOff>
        </xdr:from>
        <xdr:to>
          <xdr:col>8</xdr:col>
          <xdr:colOff>0</xdr:colOff>
          <xdr:row>23</xdr:row>
          <xdr:rowOff>175260</xdr:rowOff>
        </xdr:to>
        <xdr:sp macro="" textlink="">
          <xdr:nvSpPr>
            <xdr:cNvPr id="1147" name="Drop Down 123" hidden="1">
              <a:extLst>
                <a:ext uri="{63B3BB69-23CF-44E3-9099-C40C66FF867C}">
                  <a14:compatExt spid="_x0000_s11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22</xdr:row>
          <xdr:rowOff>175260</xdr:rowOff>
        </xdr:from>
        <xdr:to>
          <xdr:col>11</xdr:col>
          <xdr:colOff>457200</xdr:colOff>
          <xdr:row>23</xdr:row>
          <xdr:rowOff>175260</xdr:rowOff>
        </xdr:to>
        <xdr:sp macro="" textlink="">
          <xdr:nvSpPr>
            <xdr:cNvPr id="1148" name="Drop Down 124" hidden="1">
              <a:extLst>
                <a:ext uri="{63B3BB69-23CF-44E3-9099-C40C66FF867C}">
                  <a14:compatExt spid="_x0000_s11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22</xdr:row>
          <xdr:rowOff>175260</xdr:rowOff>
        </xdr:from>
        <xdr:to>
          <xdr:col>15</xdr:col>
          <xdr:colOff>457200</xdr:colOff>
          <xdr:row>23</xdr:row>
          <xdr:rowOff>175260</xdr:rowOff>
        </xdr:to>
        <xdr:sp macro="" textlink="">
          <xdr:nvSpPr>
            <xdr:cNvPr id="1149" name="Drop Down 125" hidden="1">
              <a:extLst>
                <a:ext uri="{63B3BB69-23CF-44E3-9099-C40C66FF867C}">
                  <a14:compatExt spid="_x0000_s11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22</xdr:row>
          <xdr:rowOff>175260</xdr:rowOff>
        </xdr:from>
        <xdr:to>
          <xdr:col>20</xdr:col>
          <xdr:colOff>22860</xdr:colOff>
          <xdr:row>23</xdr:row>
          <xdr:rowOff>175260</xdr:rowOff>
        </xdr:to>
        <xdr:sp macro="" textlink="">
          <xdr:nvSpPr>
            <xdr:cNvPr id="1150" name="Drop Down 126" hidden="1">
              <a:extLst>
                <a:ext uri="{63B3BB69-23CF-44E3-9099-C40C66FF867C}">
                  <a14:compatExt spid="_x0000_s11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31</xdr:row>
          <xdr:rowOff>175260</xdr:rowOff>
        </xdr:from>
        <xdr:to>
          <xdr:col>8</xdr:col>
          <xdr:colOff>0</xdr:colOff>
          <xdr:row>32</xdr:row>
          <xdr:rowOff>175260</xdr:rowOff>
        </xdr:to>
        <xdr:sp macro="" textlink="">
          <xdr:nvSpPr>
            <xdr:cNvPr id="1152" name="Drop Down 128" hidden="1">
              <a:extLst>
                <a:ext uri="{63B3BB69-23CF-44E3-9099-C40C66FF867C}">
                  <a14:compatExt spid="_x0000_s11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31</xdr:row>
          <xdr:rowOff>175260</xdr:rowOff>
        </xdr:from>
        <xdr:to>
          <xdr:col>11</xdr:col>
          <xdr:colOff>457200</xdr:colOff>
          <xdr:row>32</xdr:row>
          <xdr:rowOff>175260</xdr:rowOff>
        </xdr:to>
        <xdr:sp macro="" textlink="">
          <xdr:nvSpPr>
            <xdr:cNvPr id="1153" name="Drop Down 129" hidden="1">
              <a:extLst>
                <a:ext uri="{63B3BB69-23CF-44E3-9099-C40C66FF867C}">
                  <a14:compatExt spid="_x0000_s11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31</xdr:row>
          <xdr:rowOff>175260</xdr:rowOff>
        </xdr:from>
        <xdr:to>
          <xdr:col>15</xdr:col>
          <xdr:colOff>457200</xdr:colOff>
          <xdr:row>32</xdr:row>
          <xdr:rowOff>175260</xdr:rowOff>
        </xdr:to>
        <xdr:sp macro="" textlink="">
          <xdr:nvSpPr>
            <xdr:cNvPr id="1154" name="Drop Down 130" hidden="1">
              <a:extLst>
                <a:ext uri="{63B3BB69-23CF-44E3-9099-C40C66FF867C}">
                  <a14:compatExt spid="_x0000_s11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31</xdr:row>
          <xdr:rowOff>175260</xdr:rowOff>
        </xdr:from>
        <xdr:to>
          <xdr:col>20</xdr:col>
          <xdr:colOff>22860</xdr:colOff>
          <xdr:row>32</xdr:row>
          <xdr:rowOff>175260</xdr:rowOff>
        </xdr:to>
        <xdr:sp macro="" textlink="">
          <xdr:nvSpPr>
            <xdr:cNvPr id="1155" name="Drop Down 131" hidden="1">
              <a:extLst>
                <a:ext uri="{63B3BB69-23CF-44E3-9099-C40C66FF867C}">
                  <a14:compatExt spid="_x0000_s11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32</xdr:row>
          <xdr:rowOff>175260</xdr:rowOff>
        </xdr:from>
        <xdr:to>
          <xdr:col>8</xdr:col>
          <xdr:colOff>0</xdr:colOff>
          <xdr:row>33</xdr:row>
          <xdr:rowOff>175260</xdr:rowOff>
        </xdr:to>
        <xdr:sp macro="" textlink="">
          <xdr:nvSpPr>
            <xdr:cNvPr id="1157" name="Drop Down 133" hidden="1">
              <a:extLst>
                <a:ext uri="{63B3BB69-23CF-44E3-9099-C40C66FF867C}">
                  <a14:compatExt spid="_x0000_s11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32</xdr:row>
          <xdr:rowOff>175260</xdr:rowOff>
        </xdr:from>
        <xdr:to>
          <xdr:col>11</xdr:col>
          <xdr:colOff>457200</xdr:colOff>
          <xdr:row>33</xdr:row>
          <xdr:rowOff>175260</xdr:rowOff>
        </xdr:to>
        <xdr:sp macro="" textlink="">
          <xdr:nvSpPr>
            <xdr:cNvPr id="1158" name="Drop Down 134" hidden="1">
              <a:extLst>
                <a:ext uri="{63B3BB69-23CF-44E3-9099-C40C66FF867C}">
                  <a14:compatExt spid="_x0000_s11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32</xdr:row>
          <xdr:rowOff>175260</xdr:rowOff>
        </xdr:from>
        <xdr:to>
          <xdr:col>15</xdr:col>
          <xdr:colOff>457200</xdr:colOff>
          <xdr:row>33</xdr:row>
          <xdr:rowOff>175260</xdr:rowOff>
        </xdr:to>
        <xdr:sp macro="" textlink="">
          <xdr:nvSpPr>
            <xdr:cNvPr id="1159" name="Drop Down 135" hidden="1">
              <a:extLst>
                <a:ext uri="{63B3BB69-23CF-44E3-9099-C40C66FF867C}">
                  <a14:compatExt spid="_x0000_s11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32</xdr:row>
          <xdr:rowOff>175260</xdr:rowOff>
        </xdr:from>
        <xdr:to>
          <xdr:col>20</xdr:col>
          <xdr:colOff>22860</xdr:colOff>
          <xdr:row>33</xdr:row>
          <xdr:rowOff>175260</xdr:rowOff>
        </xdr:to>
        <xdr:sp macro="" textlink="">
          <xdr:nvSpPr>
            <xdr:cNvPr id="1160" name="Drop Down 136" hidden="1">
              <a:extLst>
                <a:ext uri="{63B3BB69-23CF-44E3-9099-C40C66FF867C}">
                  <a14:compatExt spid="_x0000_s11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33</xdr:row>
          <xdr:rowOff>175260</xdr:rowOff>
        </xdr:from>
        <xdr:to>
          <xdr:col>8</xdr:col>
          <xdr:colOff>0</xdr:colOff>
          <xdr:row>34</xdr:row>
          <xdr:rowOff>175260</xdr:rowOff>
        </xdr:to>
        <xdr:sp macro="" textlink="">
          <xdr:nvSpPr>
            <xdr:cNvPr id="1162" name="Drop Down 138" hidden="1">
              <a:extLst>
                <a:ext uri="{63B3BB69-23CF-44E3-9099-C40C66FF867C}">
                  <a14:compatExt spid="_x0000_s11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33</xdr:row>
          <xdr:rowOff>175260</xdr:rowOff>
        </xdr:from>
        <xdr:to>
          <xdr:col>11</xdr:col>
          <xdr:colOff>457200</xdr:colOff>
          <xdr:row>34</xdr:row>
          <xdr:rowOff>175260</xdr:rowOff>
        </xdr:to>
        <xdr:sp macro="" textlink="">
          <xdr:nvSpPr>
            <xdr:cNvPr id="1163" name="Drop Down 139" hidden="1">
              <a:extLst>
                <a:ext uri="{63B3BB69-23CF-44E3-9099-C40C66FF867C}">
                  <a14:compatExt spid="_x0000_s11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33</xdr:row>
          <xdr:rowOff>175260</xdr:rowOff>
        </xdr:from>
        <xdr:to>
          <xdr:col>15</xdr:col>
          <xdr:colOff>457200</xdr:colOff>
          <xdr:row>34</xdr:row>
          <xdr:rowOff>175260</xdr:rowOff>
        </xdr:to>
        <xdr:sp macro="" textlink="">
          <xdr:nvSpPr>
            <xdr:cNvPr id="1164" name="Drop Down 140" hidden="1">
              <a:extLst>
                <a:ext uri="{63B3BB69-23CF-44E3-9099-C40C66FF867C}">
                  <a14:compatExt spid="_x0000_s11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33</xdr:row>
          <xdr:rowOff>175260</xdr:rowOff>
        </xdr:from>
        <xdr:to>
          <xdr:col>20</xdr:col>
          <xdr:colOff>22860</xdr:colOff>
          <xdr:row>34</xdr:row>
          <xdr:rowOff>175260</xdr:rowOff>
        </xdr:to>
        <xdr:sp macro="" textlink="">
          <xdr:nvSpPr>
            <xdr:cNvPr id="1165" name="Drop Down 141" hidden="1">
              <a:extLst>
                <a:ext uri="{63B3BB69-23CF-44E3-9099-C40C66FF867C}">
                  <a14:compatExt spid="_x0000_s11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34</xdr:row>
          <xdr:rowOff>175260</xdr:rowOff>
        </xdr:from>
        <xdr:to>
          <xdr:col>8</xdr:col>
          <xdr:colOff>0</xdr:colOff>
          <xdr:row>35</xdr:row>
          <xdr:rowOff>175260</xdr:rowOff>
        </xdr:to>
        <xdr:sp macro="" textlink="">
          <xdr:nvSpPr>
            <xdr:cNvPr id="1167" name="Drop Down 143" hidden="1">
              <a:extLst>
                <a:ext uri="{63B3BB69-23CF-44E3-9099-C40C66FF867C}">
                  <a14:compatExt spid="_x0000_s11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34</xdr:row>
          <xdr:rowOff>175260</xdr:rowOff>
        </xdr:from>
        <xdr:to>
          <xdr:col>11</xdr:col>
          <xdr:colOff>457200</xdr:colOff>
          <xdr:row>35</xdr:row>
          <xdr:rowOff>175260</xdr:rowOff>
        </xdr:to>
        <xdr:sp macro="" textlink="">
          <xdr:nvSpPr>
            <xdr:cNvPr id="1168" name="Drop Down 144" hidden="1">
              <a:extLst>
                <a:ext uri="{63B3BB69-23CF-44E3-9099-C40C66FF867C}">
                  <a14:compatExt spid="_x0000_s11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34</xdr:row>
          <xdr:rowOff>175260</xdr:rowOff>
        </xdr:from>
        <xdr:to>
          <xdr:col>15</xdr:col>
          <xdr:colOff>457200</xdr:colOff>
          <xdr:row>35</xdr:row>
          <xdr:rowOff>175260</xdr:rowOff>
        </xdr:to>
        <xdr:sp macro="" textlink="">
          <xdr:nvSpPr>
            <xdr:cNvPr id="1169" name="Drop Down 145" hidden="1">
              <a:extLst>
                <a:ext uri="{63B3BB69-23CF-44E3-9099-C40C66FF867C}">
                  <a14:compatExt spid="_x0000_s11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34</xdr:row>
          <xdr:rowOff>175260</xdr:rowOff>
        </xdr:from>
        <xdr:to>
          <xdr:col>20</xdr:col>
          <xdr:colOff>22860</xdr:colOff>
          <xdr:row>35</xdr:row>
          <xdr:rowOff>175260</xdr:rowOff>
        </xdr:to>
        <xdr:sp macro="" textlink="">
          <xdr:nvSpPr>
            <xdr:cNvPr id="1170" name="Drop Down 146" hidden="1">
              <a:extLst>
                <a:ext uri="{63B3BB69-23CF-44E3-9099-C40C66FF867C}">
                  <a14:compatExt spid="_x0000_s11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35</xdr:row>
          <xdr:rowOff>175260</xdr:rowOff>
        </xdr:from>
        <xdr:to>
          <xdr:col>8</xdr:col>
          <xdr:colOff>0</xdr:colOff>
          <xdr:row>36</xdr:row>
          <xdr:rowOff>175260</xdr:rowOff>
        </xdr:to>
        <xdr:sp macro="" textlink="">
          <xdr:nvSpPr>
            <xdr:cNvPr id="1172" name="Drop Down 148" hidden="1">
              <a:extLst>
                <a:ext uri="{63B3BB69-23CF-44E3-9099-C40C66FF867C}">
                  <a14:compatExt spid="_x0000_s11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35</xdr:row>
          <xdr:rowOff>175260</xdr:rowOff>
        </xdr:from>
        <xdr:to>
          <xdr:col>11</xdr:col>
          <xdr:colOff>457200</xdr:colOff>
          <xdr:row>36</xdr:row>
          <xdr:rowOff>175260</xdr:rowOff>
        </xdr:to>
        <xdr:sp macro="" textlink="">
          <xdr:nvSpPr>
            <xdr:cNvPr id="1173" name="Drop Down 149" hidden="1">
              <a:extLst>
                <a:ext uri="{63B3BB69-23CF-44E3-9099-C40C66FF867C}">
                  <a14:compatExt spid="_x0000_s11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35</xdr:row>
          <xdr:rowOff>175260</xdr:rowOff>
        </xdr:from>
        <xdr:to>
          <xdr:col>15</xdr:col>
          <xdr:colOff>457200</xdr:colOff>
          <xdr:row>36</xdr:row>
          <xdr:rowOff>175260</xdr:rowOff>
        </xdr:to>
        <xdr:sp macro="" textlink="">
          <xdr:nvSpPr>
            <xdr:cNvPr id="1174" name="Drop Down 150" hidden="1">
              <a:extLst>
                <a:ext uri="{63B3BB69-23CF-44E3-9099-C40C66FF867C}">
                  <a14:compatExt spid="_x0000_s11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35</xdr:row>
          <xdr:rowOff>175260</xdr:rowOff>
        </xdr:from>
        <xdr:to>
          <xdr:col>20</xdr:col>
          <xdr:colOff>22860</xdr:colOff>
          <xdr:row>36</xdr:row>
          <xdr:rowOff>175260</xdr:rowOff>
        </xdr:to>
        <xdr:sp macro="" textlink="">
          <xdr:nvSpPr>
            <xdr:cNvPr id="1175" name="Drop Down 151" hidden="1">
              <a:extLst>
                <a:ext uri="{63B3BB69-23CF-44E3-9099-C40C66FF867C}">
                  <a14:compatExt spid="_x0000_s11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36</xdr:row>
          <xdr:rowOff>175260</xdr:rowOff>
        </xdr:from>
        <xdr:to>
          <xdr:col>8</xdr:col>
          <xdr:colOff>0</xdr:colOff>
          <xdr:row>37</xdr:row>
          <xdr:rowOff>175260</xdr:rowOff>
        </xdr:to>
        <xdr:sp macro="" textlink="">
          <xdr:nvSpPr>
            <xdr:cNvPr id="1177" name="Drop Down 153" hidden="1">
              <a:extLst>
                <a:ext uri="{63B3BB69-23CF-44E3-9099-C40C66FF867C}">
                  <a14:compatExt spid="_x0000_s11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36</xdr:row>
          <xdr:rowOff>175260</xdr:rowOff>
        </xdr:from>
        <xdr:to>
          <xdr:col>11</xdr:col>
          <xdr:colOff>457200</xdr:colOff>
          <xdr:row>37</xdr:row>
          <xdr:rowOff>175260</xdr:rowOff>
        </xdr:to>
        <xdr:sp macro="" textlink="">
          <xdr:nvSpPr>
            <xdr:cNvPr id="1178" name="Drop Down 154" hidden="1">
              <a:extLst>
                <a:ext uri="{63B3BB69-23CF-44E3-9099-C40C66FF867C}">
                  <a14:compatExt spid="_x0000_s11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36</xdr:row>
          <xdr:rowOff>175260</xdr:rowOff>
        </xdr:from>
        <xdr:to>
          <xdr:col>15</xdr:col>
          <xdr:colOff>457200</xdr:colOff>
          <xdr:row>37</xdr:row>
          <xdr:rowOff>175260</xdr:rowOff>
        </xdr:to>
        <xdr:sp macro="" textlink="">
          <xdr:nvSpPr>
            <xdr:cNvPr id="1179" name="Drop Down 155" hidden="1">
              <a:extLst>
                <a:ext uri="{63B3BB69-23CF-44E3-9099-C40C66FF867C}">
                  <a14:compatExt spid="_x0000_s11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36</xdr:row>
          <xdr:rowOff>175260</xdr:rowOff>
        </xdr:from>
        <xdr:to>
          <xdr:col>20</xdr:col>
          <xdr:colOff>22860</xdr:colOff>
          <xdr:row>37</xdr:row>
          <xdr:rowOff>175260</xdr:rowOff>
        </xdr:to>
        <xdr:sp macro="" textlink="">
          <xdr:nvSpPr>
            <xdr:cNvPr id="1180" name="Drop Down 156" hidden="1">
              <a:extLst>
                <a:ext uri="{63B3BB69-23CF-44E3-9099-C40C66FF867C}">
                  <a14:compatExt spid="_x0000_s11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37</xdr:row>
          <xdr:rowOff>175260</xdr:rowOff>
        </xdr:from>
        <xdr:to>
          <xdr:col>8</xdr:col>
          <xdr:colOff>0</xdr:colOff>
          <xdr:row>38</xdr:row>
          <xdr:rowOff>175260</xdr:rowOff>
        </xdr:to>
        <xdr:sp macro="" textlink="">
          <xdr:nvSpPr>
            <xdr:cNvPr id="1182" name="Drop Down 158" hidden="1">
              <a:extLst>
                <a:ext uri="{63B3BB69-23CF-44E3-9099-C40C66FF867C}">
                  <a14:compatExt spid="_x0000_s11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37</xdr:row>
          <xdr:rowOff>175260</xdr:rowOff>
        </xdr:from>
        <xdr:to>
          <xdr:col>11</xdr:col>
          <xdr:colOff>457200</xdr:colOff>
          <xdr:row>38</xdr:row>
          <xdr:rowOff>175260</xdr:rowOff>
        </xdr:to>
        <xdr:sp macro="" textlink="">
          <xdr:nvSpPr>
            <xdr:cNvPr id="1183" name="Drop Down 159" hidden="1">
              <a:extLst>
                <a:ext uri="{63B3BB69-23CF-44E3-9099-C40C66FF867C}">
                  <a14:compatExt spid="_x0000_s11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37</xdr:row>
          <xdr:rowOff>175260</xdr:rowOff>
        </xdr:from>
        <xdr:to>
          <xdr:col>15</xdr:col>
          <xdr:colOff>457200</xdr:colOff>
          <xdr:row>38</xdr:row>
          <xdr:rowOff>175260</xdr:rowOff>
        </xdr:to>
        <xdr:sp macro="" textlink="">
          <xdr:nvSpPr>
            <xdr:cNvPr id="1184" name="Drop Down 160" hidden="1">
              <a:extLst>
                <a:ext uri="{63B3BB69-23CF-44E3-9099-C40C66FF867C}">
                  <a14:compatExt spid="_x0000_s11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37</xdr:row>
          <xdr:rowOff>175260</xdr:rowOff>
        </xdr:from>
        <xdr:to>
          <xdr:col>20</xdr:col>
          <xdr:colOff>22860</xdr:colOff>
          <xdr:row>38</xdr:row>
          <xdr:rowOff>175260</xdr:rowOff>
        </xdr:to>
        <xdr:sp macro="" textlink="">
          <xdr:nvSpPr>
            <xdr:cNvPr id="1185" name="Drop Down 161" hidden="1">
              <a:extLst>
                <a:ext uri="{63B3BB69-23CF-44E3-9099-C40C66FF867C}">
                  <a14:compatExt spid="_x0000_s11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38</xdr:row>
          <xdr:rowOff>175260</xdr:rowOff>
        </xdr:from>
        <xdr:to>
          <xdr:col>8</xdr:col>
          <xdr:colOff>0</xdr:colOff>
          <xdr:row>39</xdr:row>
          <xdr:rowOff>175260</xdr:rowOff>
        </xdr:to>
        <xdr:sp macro="" textlink="">
          <xdr:nvSpPr>
            <xdr:cNvPr id="1187" name="Drop Down 163" hidden="1">
              <a:extLst>
                <a:ext uri="{63B3BB69-23CF-44E3-9099-C40C66FF867C}">
                  <a14:compatExt spid="_x0000_s11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38</xdr:row>
          <xdr:rowOff>175260</xdr:rowOff>
        </xdr:from>
        <xdr:to>
          <xdr:col>11</xdr:col>
          <xdr:colOff>457200</xdr:colOff>
          <xdr:row>39</xdr:row>
          <xdr:rowOff>175260</xdr:rowOff>
        </xdr:to>
        <xdr:sp macro="" textlink="">
          <xdr:nvSpPr>
            <xdr:cNvPr id="1188" name="Drop Down 164" hidden="1">
              <a:extLst>
                <a:ext uri="{63B3BB69-23CF-44E3-9099-C40C66FF867C}">
                  <a14:compatExt spid="_x0000_s11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38</xdr:row>
          <xdr:rowOff>175260</xdr:rowOff>
        </xdr:from>
        <xdr:to>
          <xdr:col>15</xdr:col>
          <xdr:colOff>457200</xdr:colOff>
          <xdr:row>39</xdr:row>
          <xdr:rowOff>175260</xdr:rowOff>
        </xdr:to>
        <xdr:sp macro="" textlink="">
          <xdr:nvSpPr>
            <xdr:cNvPr id="1189" name="Drop Down 165" hidden="1">
              <a:extLst>
                <a:ext uri="{63B3BB69-23CF-44E3-9099-C40C66FF867C}">
                  <a14:compatExt spid="_x0000_s11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38</xdr:row>
          <xdr:rowOff>175260</xdr:rowOff>
        </xdr:from>
        <xdr:to>
          <xdr:col>20</xdr:col>
          <xdr:colOff>22860</xdr:colOff>
          <xdr:row>39</xdr:row>
          <xdr:rowOff>175260</xdr:rowOff>
        </xdr:to>
        <xdr:sp macro="" textlink="">
          <xdr:nvSpPr>
            <xdr:cNvPr id="1190" name="Drop Down 166" hidden="1">
              <a:extLst>
                <a:ext uri="{63B3BB69-23CF-44E3-9099-C40C66FF867C}">
                  <a14:compatExt spid="_x0000_s11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39</xdr:row>
          <xdr:rowOff>175260</xdr:rowOff>
        </xdr:from>
        <xdr:to>
          <xdr:col>8</xdr:col>
          <xdr:colOff>0</xdr:colOff>
          <xdr:row>40</xdr:row>
          <xdr:rowOff>175260</xdr:rowOff>
        </xdr:to>
        <xdr:sp macro="" textlink="">
          <xdr:nvSpPr>
            <xdr:cNvPr id="1192" name="Drop Down 168" hidden="1">
              <a:extLst>
                <a:ext uri="{63B3BB69-23CF-44E3-9099-C40C66FF867C}">
                  <a14:compatExt spid="_x0000_s119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39</xdr:row>
          <xdr:rowOff>175260</xdr:rowOff>
        </xdr:from>
        <xdr:to>
          <xdr:col>11</xdr:col>
          <xdr:colOff>457200</xdr:colOff>
          <xdr:row>40</xdr:row>
          <xdr:rowOff>175260</xdr:rowOff>
        </xdr:to>
        <xdr:sp macro="" textlink="">
          <xdr:nvSpPr>
            <xdr:cNvPr id="1193" name="Drop Down 169" hidden="1">
              <a:extLst>
                <a:ext uri="{63B3BB69-23CF-44E3-9099-C40C66FF867C}">
                  <a14:compatExt spid="_x0000_s11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39</xdr:row>
          <xdr:rowOff>175260</xdr:rowOff>
        </xdr:from>
        <xdr:to>
          <xdr:col>15</xdr:col>
          <xdr:colOff>457200</xdr:colOff>
          <xdr:row>40</xdr:row>
          <xdr:rowOff>175260</xdr:rowOff>
        </xdr:to>
        <xdr:sp macro="" textlink="">
          <xdr:nvSpPr>
            <xdr:cNvPr id="1194" name="Drop Down 170" hidden="1">
              <a:extLst>
                <a:ext uri="{63B3BB69-23CF-44E3-9099-C40C66FF867C}">
                  <a14:compatExt spid="_x0000_s11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39</xdr:row>
          <xdr:rowOff>175260</xdr:rowOff>
        </xdr:from>
        <xdr:to>
          <xdr:col>20</xdr:col>
          <xdr:colOff>22860</xdr:colOff>
          <xdr:row>40</xdr:row>
          <xdr:rowOff>175260</xdr:rowOff>
        </xdr:to>
        <xdr:sp macro="" textlink="">
          <xdr:nvSpPr>
            <xdr:cNvPr id="1195" name="Drop Down 171" hidden="1">
              <a:extLst>
                <a:ext uri="{63B3BB69-23CF-44E3-9099-C40C66FF867C}">
                  <a14:compatExt spid="_x0000_s119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40</xdr:row>
          <xdr:rowOff>175260</xdr:rowOff>
        </xdr:from>
        <xdr:to>
          <xdr:col>8</xdr:col>
          <xdr:colOff>0</xdr:colOff>
          <xdr:row>41</xdr:row>
          <xdr:rowOff>175260</xdr:rowOff>
        </xdr:to>
        <xdr:sp macro="" textlink="">
          <xdr:nvSpPr>
            <xdr:cNvPr id="1197" name="Drop Down 173" hidden="1">
              <a:extLst>
                <a:ext uri="{63B3BB69-23CF-44E3-9099-C40C66FF867C}">
                  <a14:compatExt spid="_x0000_s11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40</xdr:row>
          <xdr:rowOff>175260</xdr:rowOff>
        </xdr:from>
        <xdr:to>
          <xdr:col>11</xdr:col>
          <xdr:colOff>457200</xdr:colOff>
          <xdr:row>41</xdr:row>
          <xdr:rowOff>175260</xdr:rowOff>
        </xdr:to>
        <xdr:sp macro="" textlink="">
          <xdr:nvSpPr>
            <xdr:cNvPr id="1198" name="Drop Down 174" hidden="1">
              <a:extLst>
                <a:ext uri="{63B3BB69-23CF-44E3-9099-C40C66FF867C}">
                  <a14:compatExt spid="_x0000_s11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40</xdr:row>
          <xdr:rowOff>175260</xdr:rowOff>
        </xdr:from>
        <xdr:to>
          <xdr:col>15</xdr:col>
          <xdr:colOff>457200</xdr:colOff>
          <xdr:row>41</xdr:row>
          <xdr:rowOff>175260</xdr:rowOff>
        </xdr:to>
        <xdr:sp macro="" textlink="">
          <xdr:nvSpPr>
            <xdr:cNvPr id="1199" name="Drop Down 175" hidden="1">
              <a:extLst>
                <a:ext uri="{63B3BB69-23CF-44E3-9099-C40C66FF867C}">
                  <a14:compatExt spid="_x0000_s11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40</xdr:row>
          <xdr:rowOff>175260</xdr:rowOff>
        </xdr:from>
        <xdr:to>
          <xdr:col>20</xdr:col>
          <xdr:colOff>22860</xdr:colOff>
          <xdr:row>41</xdr:row>
          <xdr:rowOff>175260</xdr:rowOff>
        </xdr:to>
        <xdr:sp macro="" textlink="">
          <xdr:nvSpPr>
            <xdr:cNvPr id="1200" name="Drop Down 176" hidden="1">
              <a:extLst>
                <a:ext uri="{63B3BB69-23CF-44E3-9099-C40C66FF867C}">
                  <a14:compatExt spid="_x0000_s1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41</xdr:row>
          <xdr:rowOff>175260</xdr:rowOff>
        </xdr:from>
        <xdr:to>
          <xdr:col>8</xdr:col>
          <xdr:colOff>0</xdr:colOff>
          <xdr:row>42</xdr:row>
          <xdr:rowOff>175260</xdr:rowOff>
        </xdr:to>
        <xdr:sp macro="" textlink="">
          <xdr:nvSpPr>
            <xdr:cNvPr id="1202" name="Drop Down 178" hidden="1">
              <a:extLst>
                <a:ext uri="{63B3BB69-23CF-44E3-9099-C40C66FF867C}">
                  <a14:compatExt spid="_x0000_s120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41</xdr:row>
          <xdr:rowOff>175260</xdr:rowOff>
        </xdr:from>
        <xdr:to>
          <xdr:col>11</xdr:col>
          <xdr:colOff>457200</xdr:colOff>
          <xdr:row>42</xdr:row>
          <xdr:rowOff>175260</xdr:rowOff>
        </xdr:to>
        <xdr:sp macro="" textlink="">
          <xdr:nvSpPr>
            <xdr:cNvPr id="1203" name="Drop Down 179" hidden="1">
              <a:extLst>
                <a:ext uri="{63B3BB69-23CF-44E3-9099-C40C66FF867C}">
                  <a14:compatExt spid="_x0000_s120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41</xdr:row>
          <xdr:rowOff>175260</xdr:rowOff>
        </xdr:from>
        <xdr:to>
          <xdr:col>15</xdr:col>
          <xdr:colOff>457200</xdr:colOff>
          <xdr:row>42</xdr:row>
          <xdr:rowOff>175260</xdr:rowOff>
        </xdr:to>
        <xdr:sp macro="" textlink="">
          <xdr:nvSpPr>
            <xdr:cNvPr id="1204" name="Drop Down 180" hidden="1">
              <a:extLst>
                <a:ext uri="{63B3BB69-23CF-44E3-9099-C40C66FF867C}">
                  <a14:compatExt spid="_x0000_s120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41</xdr:row>
          <xdr:rowOff>175260</xdr:rowOff>
        </xdr:from>
        <xdr:to>
          <xdr:col>20</xdr:col>
          <xdr:colOff>22860</xdr:colOff>
          <xdr:row>42</xdr:row>
          <xdr:rowOff>175260</xdr:rowOff>
        </xdr:to>
        <xdr:sp macro="" textlink="">
          <xdr:nvSpPr>
            <xdr:cNvPr id="1205" name="Drop Down 181" hidden="1">
              <a:extLst>
                <a:ext uri="{63B3BB69-23CF-44E3-9099-C40C66FF867C}">
                  <a14:compatExt spid="_x0000_s120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42</xdr:row>
          <xdr:rowOff>175260</xdr:rowOff>
        </xdr:from>
        <xdr:to>
          <xdr:col>8</xdr:col>
          <xdr:colOff>0</xdr:colOff>
          <xdr:row>43</xdr:row>
          <xdr:rowOff>175260</xdr:rowOff>
        </xdr:to>
        <xdr:sp macro="" textlink="">
          <xdr:nvSpPr>
            <xdr:cNvPr id="1207" name="Drop Down 183" hidden="1">
              <a:extLst>
                <a:ext uri="{63B3BB69-23CF-44E3-9099-C40C66FF867C}">
                  <a14:compatExt spid="_x0000_s120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42</xdr:row>
          <xdr:rowOff>175260</xdr:rowOff>
        </xdr:from>
        <xdr:to>
          <xdr:col>11</xdr:col>
          <xdr:colOff>457200</xdr:colOff>
          <xdr:row>43</xdr:row>
          <xdr:rowOff>175260</xdr:rowOff>
        </xdr:to>
        <xdr:sp macro="" textlink="">
          <xdr:nvSpPr>
            <xdr:cNvPr id="1208" name="Drop Down 184" hidden="1">
              <a:extLst>
                <a:ext uri="{63B3BB69-23CF-44E3-9099-C40C66FF867C}">
                  <a14:compatExt spid="_x0000_s120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42</xdr:row>
          <xdr:rowOff>175260</xdr:rowOff>
        </xdr:from>
        <xdr:to>
          <xdr:col>15</xdr:col>
          <xdr:colOff>457200</xdr:colOff>
          <xdr:row>43</xdr:row>
          <xdr:rowOff>175260</xdr:rowOff>
        </xdr:to>
        <xdr:sp macro="" textlink="">
          <xdr:nvSpPr>
            <xdr:cNvPr id="1209" name="Drop Down 185" hidden="1">
              <a:extLst>
                <a:ext uri="{63B3BB69-23CF-44E3-9099-C40C66FF867C}">
                  <a14:compatExt spid="_x0000_s12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42</xdr:row>
          <xdr:rowOff>175260</xdr:rowOff>
        </xdr:from>
        <xdr:to>
          <xdr:col>20</xdr:col>
          <xdr:colOff>22860</xdr:colOff>
          <xdr:row>43</xdr:row>
          <xdr:rowOff>175260</xdr:rowOff>
        </xdr:to>
        <xdr:sp macro="" textlink="">
          <xdr:nvSpPr>
            <xdr:cNvPr id="1210" name="Drop Down 186" hidden="1">
              <a:extLst>
                <a:ext uri="{63B3BB69-23CF-44E3-9099-C40C66FF867C}">
                  <a14:compatExt spid="_x0000_s121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43</xdr:row>
          <xdr:rowOff>175260</xdr:rowOff>
        </xdr:from>
        <xdr:to>
          <xdr:col>8</xdr:col>
          <xdr:colOff>0</xdr:colOff>
          <xdr:row>44</xdr:row>
          <xdr:rowOff>175260</xdr:rowOff>
        </xdr:to>
        <xdr:sp macro="" textlink="">
          <xdr:nvSpPr>
            <xdr:cNvPr id="1212" name="Drop Down 188" hidden="1">
              <a:extLst>
                <a:ext uri="{63B3BB69-23CF-44E3-9099-C40C66FF867C}">
                  <a14:compatExt spid="_x0000_s121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43</xdr:row>
          <xdr:rowOff>175260</xdr:rowOff>
        </xdr:from>
        <xdr:to>
          <xdr:col>11</xdr:col>
          <xdr:colOff>457200</xdr:colOff>
          <xdr:row>44</xdr:row>
          <xdr:rowOff>175260</xdr:rowOff>
        </xdr:to>
        <xdr:sp macro="" textlink="">
          <xdr:nvSpPr>
            <xdr:cNvPr id="1213" name="Drop Down 189" hidden="1">
              <a:extLst>
                <a:ext uri="{63B3BB69-23CF-44E3-9099-C40C66FF867C}">
                  <a14:compatExt spid="_x0000_s12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43</xdr:row>
          <xdr:rowOff>175260</xdr:rowOff>
        </xdr:from>
        <xdr:to>
          <xdr:col>15</xdr:col>
          <xdr:colOff>457200</xdr:colOff>
          <xdr:row>44</xdr:row>
          <xdr:rowOff>175260</xdr:rowOff>
        </xdr:to>
        <xdr:sp macro="" textlink="">
          <xdr:nvSpPr>
            <xdr:cNvPr id="1214" name="Drop Down 190" hidden="1">
              <a:extLst>
                <a:ext uri="{63B3BB69-23CF-44E3-9099-C40C66FF867C}">
                  <a14:compatExt spid="_x0000_s121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43</xdr:row>
          <xdr:rowOff>175260</xdr:rowOff>
        </xdr:from>
        <xdr:to>
          <xdr:col>20</xdr:col>
          <xdr:colOff>22860</xdr:colOff>
          <xdr:row>44</xdr:row>
          <xdr:rowOff>175260</xdr:rowOff>
        </xdr:to>
        <xdr:sp macro="" textlink="">
          <xdr:nvSpPr>
            <xdr:cNvPr id="1215" name="Drop Down 191" hidden="1">
              <a:extLst>
                <a:ext uri="{63B3BB69-23CF-44E3-9099-C40C66FF867C}">
                  <a14:compatExt spid="_x0000_s121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44</xdr:row>
          <xdr:rowOff>175260</xdr:rowOff>
        </xdr:from>
        <xdr:to>
          <xdr:col>8</xdr:col>
          <xdr:colOff>0</xdr:colOff>
          <xdr:row>45</xdr:row>
          <xdr:rowOff>175260</xdr:rowOff>
        </xdr:to>
        <xdr:sp macro="" textlink="">
          <xdr:nvSpPr>
            <xdr:cNvPr id="1217" name="Drop Down 193" hidden="1">
              <a:extLst>
                <a:ext uri="{63B3BB69-23CF-44E3-9099-C40C66FF867C}">
                  <a14:compatExt spid="_x0000_s12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44</xdr:row>
          <xdr:rowOff>175260</xdr:rowOff>
        </xdr:from>
        <xdr:to>
          <xdr:col>11</xdr:col>
          <xdr:colOff>457200</xdr:colOff>
          <xdr:row>45</xdr:row>
          <xdr:rowOff>175260</xdr:rowOff>
        </xdr:to>
        <xdr:sp macro="" textlink="">
          <xdr:nvSpPr>
            <xdr:cNvPr id="1218" name="Drop Down 194" hidden="1">
              <a:extLst>
                <a:ext uri="{63B3BB69-23CF-44E3-9099-C40C66FF867C}">
                  <a14:compatExt spid="_x0000_s12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44</xdr:row>
          <xdr:rowOff>175260</xdr:rowOff>
        </xdr:from>
        <xdr:to>
          <xdr:col>15</xdr:col>
          <xdr:colOff>457200</xdr:colOff>
          <xdr:row>45</xdr:row>
          <xdr:rowOff>175260</xdr:rowOff>
        </xdr:to>
        <xdr:sp macro="" textlink="">
          <xdr:nvSpPr>
            <xdr:cNvPr id="1219" name="Drop Down 195" hidden="1">
              <a:extLst>
                <a:ext uri="{63B3BB69-23CF-44E3-9099-C40C66FF867C}">
                  <a14:compatExt spid="_x0000_s12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44</xdr:row>
          <xdr:rowOff>175260</xdr:rowOff>
        </xdr:from>
        <xdr:to>
          <xdr:col>20</xdr:col>
          <xdr:colOff>22860</xdr:colOff>
          <xdr:row>45</xdr:row>
          <xdr:rowOff>175260</xdr:rowOff>
        </xdr:to>
        <xdr:sp macro="" textlink="">
          <xdr:nvSpPr>
            <xdr:cNvPr id="1220" name="Drop Down 196" hidden="1">
              <a:extLst>
                <a:ext uri="{63B3BB69-23CF-44E3-9099-C40C66FF867C}">
                  <a14:compatExt spid="_x0000_s12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45</xdr:row>
          <xdr:rowOff>175260</xdr:rowOff>
        </xdr:from>
        <xdr:to>
          <xdr:col>8</xdr:col>
          <xdr:colOff>0</xdr:colOff>
          <xdr:row>46</xdr:row>
          <xdr:rowOff>175260</xdr:rowOff>
        </xdr:to>
        <xdr:sp macro="" textlink="">
          <xdr:nvSpPr>
            <xdr:cNvPr id="1222" name="Drop Down 198" hidden="1">
              <a:extLst>
                <a:ext uri="{63B3BB69-23CF-44E3-9099-C40C66FF867C}">
                  <a14:compatExt spid="_x0000_s122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45</xdr:row>
          <xdr:rowOff>175260</xdr:rowOff>
        </xdr:from>
        <xdr:to>
          <xdr:col>11</xdr:col>
          <xdr:colOff>457200</xdr:colOff>
          <xdr:row>46</xdr:row>
          <xdr:rowOff>175260</xdr:rowOff>
        </xdr:to>
        <xdr:sp macro="" textlink="">
          <xdr:nvSpPr>
            <xdr:cNvPr id="1223" name="Drop Down 199" hidden="1">
              <a:extLst>
                <a:ext uri="{63B3BB69-23CF-44E3-9099-C40C66FF867C}">
                  <a14:compatExt spid="_x0000_s12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45</xdr:row>
          <xdr:rowOff>175260</xdr:rowOff>
        </xdr:from>
        <xdr:to>
          <xdr:col>15</xdr:col>
          <xdr:colOff>457200</xdr:colOff>
          <xdr:row>46</xdr:row>
          <xdr:rowOff>175260</xdr:rowOff>
        </xdr:to>
        <xdr:sp macro="" textlink="">
          <xdr:nvSpPr>
            <xdr:cNvPr id="1224" name="Drop Down 200" hidden="1">
              <a:extLst>
                <a:ext uri="{63B3BB69-23CF-44E3-9099-C40C66FF867C}">
                  <a14:compatExt spid="_x0000_s12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22860</xdr:colOff>
          <xdr:row>45</xdr:row>
          <xdr:rowOff>175260</xdr:rowOff>
        </xdr:from>
        <xdr:to>
          <xdr:col>20</xdr:col>
          <xdr:colOff>22860</xdr:colOff>
          <xdr:row>46</xdr:row>
          <xdr:rowOff>175260</xdr:rowOff>
        </xdr:to>
        <xdr:sp macro="" textlink="">
          <xdr:nvSpPr>
            <xdr:cNvPr id="1225" name="Drop Down 201" hidden="1">
              <a:extLst>
                <a:ext uri="{63B3BB69-23CF-44E3-9099-C40C66FF867C}">
                  <a14:compatExt spid="_x0000_s12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437029</xdr:colOff>
      <xdr:row>0</xdr:row>
      <xdr:rowOff>89649</xdr:rowOff>
    </xdr:from>
    <xdr:to>
      <xdr:col>22</xdr:col>
      <xdr:colOff>11206</xdr:colOff>
      <xdr:row>1</xdr:row>
      <xdr:rowOff>33618</xdr:rowOff>
    </xdr:to>
    <xdr:sp macro="" textlink="">
      <xdr:nvSpPr>
        <xdr:cNvPr id="3" name="TextBox 2"/>
        <xdr:cNvSpPr txBox="1"/>
      </xdr:nvSpPr>
      <xdr:spPr>
        <a:xfrm>
          <a:off x="437029" y="89649"/>
          <a:ext cx="7776883" cy="358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Define your</a:t>
          </a:r>
          <a:r>
            <a:rPr lang="en-GB" sz="1800" baseline="0"/>
            <a:t> heating and ventilation setpoint lines</a:t>
          </a:r>
          <a:endParaRPr lang="en-GB" sz="1800"/>
        </a:p>
      </xdr:txBody>
    </xdr:sp>
    <xdr:clientData/>
  </xdr:twoCellAnchor>
  <xdr:twoCellAnchor>
    <xdr:from>
      <xdr:col>0</xdr:col>
      <xdr:colOff>437029</xdr:colOff>
      <xdr:row>1</xdr:row>
      <xdr:rowOff>33620</xdr:rowOff>
    </xdr:from>
    <xdr:to>
      <xdr:col>3</xdr:col>
      <xdr:colOff>381000</xdr:colOff>
      <xdr:row>3</xdr:row>
      <xdr:rowOff>11207</xdr:rowOff>
    </xdr:to>
    <xdr:sp macro="" textlink="">
      <xdr:nvSpPr>
        <xdr:cNvPr id="205" name="TextBox 204"/>
        <xdr:cNvSpPr txBox="1"/>
      </xdr:nvSpPr>
      <xdr:spPr>
        <a:xfrm>
          <a:off x="437029" y="448238"/>
          <a:ext cx="1311089" cy="358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Heating</a:t>
          </a:r>
        </a:p>
      </xdr:txBody>
    </xdr:sp>
    <xdr:clientData/>
  </xdr:twoCellAnchor>
  <xdr:twoCellAnchor>
    <xdr:from>
      <xdr:col>0</xdr:col>
      <xdr:colOff>437029</xdr:colOff>
      <xdr:row>24</xdr:row>
      <xdr:rowOff>168090</xdr:rowOff>
    </xdr:from>
    <xdr:to>
      <xdr:col>3</xdr:col>
      <xdr:colOff>381000</xdr:colOff>
      <xdr:row>26</xdr:row>
      <xdr:rowOff>145677</xdr:rowOff>
    </xdr:to>
    <xdr:sp macro="" textlink="">
      <xdr:nvSpPr>
        <xdr:cNvPr id="206" name="TextBox 205"/>
        <xdr:cNvSpPr txBox="1"/>
      </xdr:nvSpPr>
      <xdr:spPr>
        <a:xfrm>
          <a:off x="437029" y="4964208"/>
          <a:ext cx="1311089" cy="358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Ventilation</a:t>
          </a:r>
        </a:p>
      </xdr:txBody>
    </xdr:sp>
    <xdr:clientData/>
  </xdr:twoCellAnchor>
  <xdr:twoCellAnchor>
    <xdr:from>
      <xdr:col>22</xdr:col>
      <xdr:colOff>526677</xdr:colOff>
      <xdr:row>30</xdr:row>
      <xdr:rowOff>22414</xdr:rowOff>
    </xdr:from>
    <xdr:to>
      <xdr:col>30</xdr:col>
      <xdr:colOff>22412</xdr:colOff>
      <xdr:row>32</xdr:row>
      <xdr:rowOff>1</xdr:rowOff>
    </xdr:to>
    <xdr:sp macro="" textlink="">
      <xdr:nvSpPr>
        <xdr:cNvPr id="210" name="TextBox 209"/>
        <xdr:cNvSpPr txBox="1"/>
      </xdr:nvSpPr>
      <xdr:spPr>
        <a:xfrm>
          <a:off x="8729383" y="4437532"/>
          <a:ext cx="3955676" cy="358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Setpoint increments  on radiation</a:t>
          </a:r>
        </a:p>
      </xdr:txBody>
    </xdr:sp>
    <xdr:clientData/>
  </xdr:twoCellAnchor>
  <xdr:twoCellAnchor editAs="absolute">
    <xdr:from>
      <xdr:col>22</xdr:col>
      <xdr:colOff>257736</xdr:colOff>
      <xdr:row>20</xdr:row>
      <xdr:rowOff>33617</xdr:rowOff>
    </xdr:from>
    <xdr:to>
      <xdr:col>31</xdr:col>
      <xdr:colOff>179294</xdr:colOff>
      <xdr:row>29</xdr:row>
      <xdr:rowOff>123264</xdr:rowOff>
    </xdr:to>
    <xdr:sp macro="" textlink="" fLocksText="0">
      <xdr:nvSpPr>
        <xdr:cNvPr id="4" name="TextBox 3"/>
        <xdr:cNvSpPr txBox="1"/>
      </xdr:nvSpPr>
      <xdr:spPr>
        <a:xfrm>
          <a:off x="8460442" y="4067735"/>
          <a:ext cx="4986617" cy="1804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 this worksheet, the</a:t>
          </a:r>
          <a:r>
            <a:rPr lang="en-GB" sz="1100" baseline="0"/>
            <a:t> setpoint trajectories for heating and ventilation through the day can be defined. The time points can be defide as clock-times (Cl) or as times relative to sun rise (Before sun Rise (BR) or </a:t>
          </a:r>
          <a:r>
            <a:rPr lang="en-GB" sz="1100" baseline="0">
              <a:solidFill>
                <a:schemeClr val="dk1"/>
              </a:solidFill>
              <a:effectLst/>
              <a:latin typeface="+mn-lt"/>
              <a:ea typeface="+mn-ea"/>
              <a:cs typeface="+mn-cs"/>
            </a:rPr>
            <a:t>After sun Rise  (AR))  or sun set (BS, AS). Changes from the one temperature level to the other are ramps with a slope of 1 degree per hour. The time points mark the time where the new setpoint value is reached.</a:t>
          </a:r>
        </a:p>
        <a:p>
          <a:r>
            <a:rPr lang="en-GB" sz="1100" baseline="0">
              <a:solidFill>
                <a:schemeClr val="dk1"/>
              </a:solidFill>
              <a:effectLst/>
              <a:latin typeface="+mn-lt"/>
              <a:ea typeface="+mn-ea"/>
              <a:cs typeface="+mn-cs"/>
            </a:rPr>
            <a:t>Setpoint trajectories can vary in time and by changing the slider position, one can see the resulting setpoint trajectory at a ceratain date, including the sun rise and sun set on that day (dashed lines), all times in 'local winter time', which means that the one hour shift in the daylight saving period is not considered.</a:t>
          </a:r>
          <a:endParaRPr lang="en-GB" sz="1100"/>
        </a:p>
      </xdr:txBody>
    </xdr:sp>
    <xdr:clientData fPrintsWithSheet="0"/>
  </xdr:twoCellAnchor>
  <xdr:twoCellAnchor editAs="absolute">
    <xdr:from>
      <xdr:col>22</xdr:col>
      <xdr:colOff>257736</xdr:colOff>
      <xdr:row>40</xdr:row>
      <xdr:rowOff>168088</xdr:rowOff>
    </xdr:from>
    <xdr:to>
      <xdr:col>31</xdr:col>
      <xdr:colOff>179294</xdr:colOff>
      <xdr:row>53</xdr:row>
      <xdr:rowOff>66675</xdr:rowOff>
    </xdr:to>
    <xdr:sp macro="" textlink="" fLocksText="0">
      <xdr:nvSpPr>
        <xdr:cNvPr id="169" name="TextBox 168"/>
        <xdr:cNvSpPr txBox="1"/>
      </xdr:nvSpPr>
      <xdr:spPr>
        <a:xfrm>
          <a:off x="8439711" y="8016688"/>
          <a:ext cx="5017433" cy="23750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solidFill>
                <a:schemeClr val="dk1"/>
              </a:solidFill>
              <a:effectLst/>
              <a:latin typeface="+mn-lt"/>
              <a:ea typeface="+mn-ea"/>
              <a:cs typeface="+mn-cs"/>
            </a:rPr>
            <a:t>During day time, an increase of heating setpoint and ventilation setpoint can be added to the setpoint trajectories. This increment grows linear with solar radiation when it grows from the starting level to the end-level. The maximum increment is shown in the graph by an arrow and can be different for heating and for ventilation.</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The heating setpoint is followed by a PI-controller that prohibits the greenhouse tempeature to drop below the heating setpoint line.</a:t>
          </a:r>
        </a:p>
        <a:p>
          <a:r>
            <a:rPr lang="en-GB" sz="1100" baseline="0">
              <a:solidFill>
                <a:schemeClr val="dk1"/>
              </a:solidFill>
              <a:effectLst/>
              <a:latin typeface="+mn-lt"/>
              <a:ea typeface="+mn-ea"/>
              <a:cs typeface="+mn-cs"/>
            </a:rPr>
            <a:t>The ventilation setpoint is used by a proportional controller that opens the vents in a proportional band of 4 oC. This means that on a sunny day, the vents will be fully opened when the temperature is 4 degrees or higer than the ventilation setpoint </a:t>
          </a:r>
          <a:br>
            <a:rPr lang="en-GB" sz="1100" baseline="0">
              <a:solidFill>
                <a:schemeClr val="dk1"/>
              </a:solidFill>
              <a:effectLst/>
              <a:latin typeface="+mn-lt"/>
              <a:ea typeface="+mn-ea"/>
              <a:cs typeface="+mn-cs"/>
            </a:rPr>
          </a:br>
          <a:r>
            <a:rPr lang="en-GB" sz="1100" baseline="0">
              <a:solidFill>
                <a:schemeClr val="dk1"/>
              </a:solidFill>
              <a:effectLst/>
              <a:latin typeface="+mn-lt"/>
              <a:ea typeface="+mn-ea"/>
              <a:cs typeface="+mn-cs"/>
            </a:rPr>
            <a:t>(+ the light dependent increment).</a:t>
          </a:r>
          <a:br>
            <a:rPr lang="en-GB" sz="1100" baseline="0">
              <a:solidFill>
                <a:schemeClr val="dk1"/>
              </a:solidFill>
              <a:effectLst/>
              <a:latin typeface="+mn-lt"/>
              <a:ea typeface="+mn-ea"/>
              <a:cs typeface="+mn-cs"/>
            </a:rPr>
          </a:br>
          <a:r>
            <a:rPr lang="en-GB" sz="1100" baseline="0">
              <a:solidFill>
                <a:schemeClr val="dk1"/>
              </a:solidFill>
              <a:effectLst/>
              <a:latin typeface="+mn-lt"/>
              <a:ea typeface="+mn-ea"/>
              <a:cs typeface="+mn-cs"/>
            </a:rPr>
            <a:t>On less sunny days, the greenhouse air temperature will be 2 to 3 degrees above the ventilation temperature (+ the light dependent increment).</a:t>
          </a:r>
          <a:br>
            <a:rPr lang="en-GB" sz="1100" baseline="0">
              <a:solidFill>
                <a:schemeClr val="dk1"/>
              </a:solidFill>
              <a:effectLst/>
              <a:latin typeface="+mn-lt"/>
              <a:ea typeface="+mn-ea"/>
              <a:cs typeface="+mn-cs"/>
            </a:rPr>
          </a:br>
          <a:endParaRPr lang="en-GB">
            <a:effectLst/>
          </a:endParaRPr>
        </a:p>
      </xdr:txBody>
    </xdr:sp>
    <xdr:clientData fPrintsWithSheet="0"/>
  </xdr:twoCellAnchor>
  <xdr:twoCellAnchor>
    <xdr:from>
      <xdr:col>23</xdr:col>
      <xdr:colOff>257175</xdr:colOff>
      <xdr:row>17</xdr:row>
      <xdr:rowOff>95250</xdr:rowOff>
    </xdr:from>
    <xdr:to>
      <xdr:col>31</xdr:col>
      <xdr:colOff>476250</xdr:colOff>
      <xdr:row>18</xdr:row>
      <xdr:rowOff>76200</xdr:rowOff>
    </xdr:to>
    <xdr:grpSp>
      <xdr:nvGrpSpPr>
        <xdr:cNvPr id="6" name="Group 5"/>
        <xdr:cNvGrpSpPr/>
      </xdr:nvGrpSpPr>
      <xdr:grpSpPr>
        <a:xfrm>
          <a:off x="9248775" y="3385297"/>
          <a:ext cx="4844863" cy="160244"/>
          <a:chOff x="12563475" y="3524250"/>
          <a:chExt cx="4705350" cy="171450"/>
        </a:xfrm>
      </xdr:grpSpPr>
      <xdr:sp macro="" textlink="">
        <xdr:nvSpPr>
          <xdr:cNvPr id="5" name="TextBox 4"/>
          <xdr:cNvSpPr txBox="1"/>
        </xdr:nvSpPr>
        <xdr:spPr>
          <a:xfrm>
            <a:off x="12563475" y="3524250"/>
            <a:ext cx="371475"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000">
                <a:solidFill>
                  <a:schemeClr val="tx1">
                    <a:lumMod val="65000"/>
                    <a:lumOff val="35000"/>
                  </a:schemeClr>
                </a:solidFill>
              </a:rPr>
              <a:t>00:00</a:t>
            </a:r>
          </a:p>
        </xdr:txBody>
      </xdr:sp>
      <xdr:sp macro="" textlink="">
        <xdr:nvSpPr>
          <xdr:cNvPr id="171" name="TextBox 170"/>
          <xdr:cNvSpPr txBox="1"/>
        </xdr:nvSpPr>
        <xdr:spPr>
          <a:xfrm>
            <a:off x="16897350" y="3524250"/>
            <a:ext cx="371475"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000">
                <a:solidFill>
                  <a:schemeClr val="tx1">
                    <a:lumMod val="65000"/>
                    <a:lumOff val="35000"/>
                  </a:schemeClr>
                </a:solidFill>
              </a:rPr>
              <a:t>24:00</a:t>
            </a:r>
          </a:p>
        </xdr:txBody>
      </xdr:sp>
      <xdr:sp macro="" textlink="">
        <xdr:nvSpPr>
          <xdr:cNvPr id="172" name="TextBox 171"/>
          <xdr:cNvSpPr txBox="1"/>
        </xdr:nvSpPr>
        <xdr:spPr>
          <a:xfrm>
            <a:off x="14735175" y="3524250"/>
            <a:ext cx="371475"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000">
                <a:solidFill>
                  <a:schemeClr val="tx1">
                    <a:lumMod val="65000"/>
                    <a:lumOff val="35000"/>
                  </a:schemeClr>
                </a:solidFill>
              </a:rPr>
              <a:t>12:00</a:t>
            </a:r>
          </a:p>
        </xdr:txBody>
      </xdr:sp>
      <xdr:sp macro="" textlink="">
        <xdr:nvSpPr>
          <xdr:cNvPr id="173" name="TextBox 172"/>
          <xdr:cNvSpPr txBox="1"/>
        </xdr:nvSpPr>
        <xdr:spPr>
          <a:xfrm>
            <a:off x="13620750" y="3524250"/>
            <a:ext cx="371475"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000">
                <a:solidFill>
                  <a:schemeClr val="tx1">
                    <a:lumMod val="65000"/>
                    <a:lumOff val="35000"/>
                  </a:schemeClr>
                </a:solidFill>
              </a:rPr>
              <a:t>06:00</a:t>
            </a:r>
          </a:p>
        </xdr:txBody>
      </xdr:sp>
      <xdr:sp macro="" textlink="">
        <xdr:nvSpPr>
          <xdr:cNvPr id="174" name="TextBox 173"/>
          <xdr:cNvSpPr txBox="1"/>
        </xdr:nvSpPr>
        <xdr:spPr>
          <a:xfrm>
            <a:off x="15821025" y="3524250"/>
            <a:ext cx="371475"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000">
                <a:solidFill>
                  <a:schemeClr val="tx1">
                    <a:lumMod val="65000"/>
                    <a:lumOff val="35000"/>
                  </a:schemeClr>
                </a:solidFill>
              </a:rPr>
              <a:t>18:00</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0</xdr:row>
      <xdr:rowOff>89649</xdr:rowOff>
    </xdr:from>
    <xdr:to>
      <xdr:col>5</xdr:col>
      <xdr:colOff>381000</xdr:colOff>
      <xdr:row>0</xdr:row>
      <xdr:rowOff>485775</xdr:rowOff>
    </xdr:to>
    <xdr:sp macro="" textlink="">
      <xdr:nvSpPr>
        <xdr:cNvPr id="30" name="TextBox 29"/>
        <xdr:cNvSpPr txBox="1"/>
      </xdr:nvSpPr>
      <xdr:spPr>
        <a:xfrm>
          <a:off x="552450" y="89649"/>
          <a:ext cx="2295525" cy="396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Artificial</a:t>
          </a:r>
          <a:r>
            <a:rPr lang="en-GB" sz="1800" baseline="0"/>
            <a:t> Illumination</a:t>
          </a:r>
          <a:endParaRPr lang="en-GB" sz="1800"/>
        </a:p>
      </xdr:txBody>
    </xdr:sp>
    <xdr:clientData/>
  </xdr:twoCellAnchor>
  <xdr:oneCellAnchor>
    <xdr:from>
      <xdr:col>3</xdr:col>
      <xdr:colOff>553262</xdr:colOff>
      <xdr:row>4</xdr:row>
      <xdr:rowOff>474078</xdr:rowOff>
    </xdr:from>
    <xdr:ext cx="1416061" cy="172227"/>
    <xdr:sp macro="" textlink="">
      <xdr:nvSpPr>
        <xdr:cNvPr id="2" name="TextBox 1"/>
        <xdr:cNvSpPr txBox="1"/>
      </xdr:nvSpPr>
      <xdr:spPr>
        <a:xfrm rot="19008630">
          <a:off x="1772462" y="1245603"/>
          <a:ext cx="1416061"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r>
            <a:rPr lang="en-GB" sz="1100"/>
            <a:t>Clock time to</a:t>
          </a:r>
        </a:p>
      </xdr:txBody>
    </xdr:sp>
    <xdr:clientData/>
  </xdr:oneCellAnchor>
  <xdr:oneCellAnchor>
    <xdr:from>
      <xdr:col>3</xdr:col>
      <xdr:colOff>10685</xdr:colOff>
      <xdr:row>4</xdr:row>
      <xdr:rowOff>658321</xdr:rowOff>
    </xdr:from>
    <xdr:ext cx="906232" cy="172227"/>
    <xdr:sp macro="" textlink="">
      <xdr:nvSpPr>
        <xdr:cNvPr id="33" name="TextBox 32"/>
        <xdr:cNvSpPr txBox="1"/>
      </xdr:nvSpPr>
      <xdr:spPr>
        <a:xfrm rot="19008630">
          <a:off x="1382285" y="1667971"/>
          <a:ext cx="906232"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r>
            <a:rPr lang="en-GB" sz="1100"/>
            <a:t>Clock time to</a:t>
          </a:r>
        </a:p>
      </xdr:txBody>
    </xdr:sp>
    <xdr:clientData/>
  </xdr:oneCellAnchor>
  <xdr:twoCellAnchor>
    <xdr:from>
      <xdr:col>5</xdr:col>
      <xdr:colOff>238717</xdr:colOff>
      <xdr:row>4</xdr:row>
      <xdr:rowOff>635625</xdr:rowOff>
    </xdr:from>
    <xdr:to>
      <xdr:col>7</xdr:col>
      <xdr:colOff>340328</xdr:colOff>
      <xdr:row>4</xdr:row>
      <xdr:rowOff>832163</xdr:rowOff>
    </xdr:to>
    <xdr:sp macro="" textlink="">
      <xdr:nvSpPr>
        <xdr:cNvPr id="34" name="TextBox 33"/>
        <xdr:cNvSpPr txBox="1"/>
      </xdr:nvSpPr>
      <xdr:spPr>
        <a:xfrm rot="19008630">
          <a:off x="2639017" y="1645275"/>
          <a:ext cx="1025536" cy="196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100"/>
            <a:t>Global</a:t>
          </a:r>
          <a:r>
            <a:rPr lang="en-GB" sz="1100" baseline="0"/>
            <a:t> radiation (ouside)</a:t>
          </a:r>
          <a:endParaRPr lang="en-GB" sz="1100"/>
        </a:p>
      </xdr:txBody>
    </xdr:sp>
    <xdr:clientData/>
  </xdr:twoCellAnchor>
  <xdr:twoCellAnchor>
    <xdr:from>
      <xdr:col>6</xdr:col>
      <xdr:colOff>19641</xdr:colOff>
      <xdr:row>4</xdr:row>
      <xdr:rowOff>549900</xdr:rowOff>
    </xdr:from>
    <xdr:to>
      <xdr:col>8</xdr:col>
      <xdr:colOff>216502</xdr:colOff>
      <xdr:row>4</xdr:row>
      <xdr:rowOff>746438</xdr:rowOff>
    </xdr:to>
    <xdr:sp macro="" textlink="">
      <xdr:nvSpPr>
        <xdr:cNvPr id="35" name="TextBox 34"/>
        <xdr:cNvSpPr txBox="1"/>
      </xdr:nvSpPr>
      <xdr:spPr>
        <a:xfrm rot="19008630">
          <a:off x="3000966" y="1502400"/>
          <a:ext cx="1225561" cy="196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100"/>
            <a:t>above which</a:t>
          </a:r>
          <a:r>
            <a:rPr lang="en-GB" sz="1100" baseline="0"/>
            <a:t> 50% is </a:t>
          </a:r>
          <a:endParaRPr lang="en-GB" sz="1100"/>
        </a:p>
      </xdr:txBody>
    </xdr:sp>
    <xdr:clientData/>
  </xdr:twoCellAnchor>
  <xdr:twoCellAnchor>
    <xdr:from>
      <xdr:col>6</xdr:col>
      <xdr:colOff>248241</xdr:colOff>
      <xdr:row>4</xdr:row>
      <xdr:rowOff>587999</xdr:rowOff>
    </xdr:from>
    <xdr:to>
      <xdr:col>8</xdr:col>
      <xdr:colOff>378427</xdr:colOff>
      <xdr:row>4</xdr:row>
      <xdr:rowOff>784537</xdr:rowOff>
    </xdr:to>
    <xdr:sp macro="" textlink="">
      <xdr:nvSpPr>
        <xdr:cNvPr id="36" name="TextBox 35"/>
        <xdr:cNvSpPr txBox="1"/>
      </xdr:nvSpPr>
      <xdr:spPr>
        <a:xfrm rot="19008630">
          <a:off x="3058116" y="1597649"/>
          <a:ext cx="1158886" cy="196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100"/>
            <a:t>swiched off </a:t>
          </a:r>
          <a:r>
            <a:rPr lang="en-GB" sz="1100">
              <a:solidFill>
                <a:schemeClr val="dk1"/>
              </a:solidFill>
              <a:effectLst/>
              <a:latin typeface="+mn-lt"/>
              <a:ea typeface="+mn-ea"/>
              <a:cs typeface="+mn-cs"/>
            </a:rPr>
            <a:t>[W/m²]</a:t>
          </a:r>
          <a:endParaRPr lang="en-GB" sz="1100"/>
        </a:p>
      </xdr:txBody>
    </xdr:sp>
    <xdr:clientData/>
  </xdr:twoCellAnchor>
  <xdr:twoCellAnchor>
    <xdr:from>
      <xdr:col>3</xdr:col>
      <xdr:colOff>161785</xdr:colOff>
      <xdr:row>4</xdr:row>
      <xdr:rowOff>540661</xdr:rowOff>
    </xdr:from>
    <xdr:to>
      <xdr:col>5</xdr:col>
      <xdr:colOff>358646</xdr:colOff>
      <xdr:row>4</xdr:row>
      <xdr:rowOff>735071</xdr:rowOff>
    </xdr:to>
    <xdr:sp macro="" textlink="">
      <xdr:nvSpPr>
        <xdr:cNvPr id="37" name="TextBox 36"/>
        <xdr:cNvSpPr txBox="1"/>
      </xdr:nvSpPr>
      <xdr:spPr>
        <a:xfrm rot="19008630">
          <a:off x="1533385" y="1550311"/>
          <a:ext cx="1225561" cy="194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start illuminaton</a:t>
          </a:r>
          <a:endParaRPr lang="en-GB">
            <a:effectLst/>
          </a:endParaRPr>
        </a:p>
        <a:p>
          <a:r>
            <a:rPr lang="en-GB" sz="1100"/>
            <a:t/>
          </a:r>
          <a:br>
            <a:rPr lang="en-GB" sz="1100"/>
          </a:br>
          <a:endParaRPr lang="en-GB" sz="1100"/>
        </a:p>
      </xdr:txBody>
    </xdr:sp>
    <xdr:clientData/>
  </xdr:twoCellAnchor>
  <xdr:oneCellAnchor>
    <xdr:from>
      <xdr:col>4</xdr:col>
      <xdr:colOff>181787</xdr:colOff>
      <xdr:row>4</xdr:row>
      <xdr:rowOff>483601</xdr:rowOff>
    </xdr:from>
    <xdr:ext cx="1416061" cy="172227"/>
    <xdr:sp macro="" textlink="">
      <xdr:nvSpPr>
        <xdr:cNvPr id="38" name="TextBox 37"/>
        <xdr:cNvSpPr txBox="1"/>
      </xdr:nvSpPr>
      <xdr:spPr>
        <a:xfrm rot="19008630">
          <a:off x="2067737" y="1493251"/>
          <a:ext cx="1416061"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r>
            <a:rPr lang="en-GB" sz="1100">
              <a:solidFill>
                <a:schemeClr val="dk1"/>
              </a:solidFill>
              <a:effectLst/>
              <a:latin typeface="+mn-lt"/>
              <a:ea typeface="+mn-ea"/>
              <a:cs typeface="+mn-cs"/>
            </a:rPr>
            <a:t>stop illuminaton</a:t>
          </a:r>
          <a:endParaRPr lang="en-GB">
            <a:effectLst/>
          </a:endParaRPr>
        </a:p>
      </xdr:txBody>
    </xdr:sp>
    <xdr:clientData/>
  </xdr:oneCellAnchor>
  <xdr:twoCellAnchor>
    <xdr:from>
      <xdr:col>7</xdr:col>
      <xdr:colOff>305393</xdr:colOff>
      <xdr:row>4</xdr:row>
      <xdr:rowOff>588000</xdr:rowOff>
    </xdr:from>
    <xdr:to>
      <xdr:col>9</xdr:col>
      <xdr:colOff>407004</xdr:colOff>
      <xdr:row>4</xdr:row>
      <xdr:rowOff>784538</xdr:rowOff>
    </xdr:to>
    <xdr:sp macro="" textlink="">
      <xdr:nvSpPr>
        <xdr:cNvPr id="39" name="TextBox 38"/>
        <xdr:cNvSpPr txBox="1"/>
      </xdr:nvSpPr>
      <xdr:spPr>
        <a:xfrm rot="19008630">
          <a:off x="3801068" y="1540500"/>
          <a:ext cx="1130311" cy="196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100"/>
            <a:t>Global</a:t>
          </a:r>
          <a:r>
            <a:rPr lang="en-GB" sz="1100" baseline="0"/>
            <a:t> radiation (ouside)</a:t>
          </a:r>
          <a:endParaRPr lang="en-GB" sz="1100"/>
        </a:p>
      </xdr:txBody>
    </xdr:sp>
    <xdr:clientData/>
  </xdr:twoCellAnchor>
  <xdr:twoCellAnchor>
    <xdr:from>
      <xdr:col>7</xdr:col>
      <xdr:colOff>491916</xdr:colOff>
      <xdr:row>4</xdr:row>
      <xdr:rowOff>512189</xdr:rowOff>
    </xdr:from>
    <xdr:to>
      <xdr:col>10</xdr:col>
      <xdr:colOff>331326</xdr:colOff>
      <xdr:row>4</xdr:row>
      <xdr:rowOff>731378</xdr:rowOff>
    </xdr:to>
    <xdr:sp macro="" textlink="">
      <xdr:nvSpPr>
        <xdr:cNvPr id="40" name="TextBox 39"/>
        <xdr:cNvSpPr txBox="1"/>
      </xdr:nvSpPr>
      <xdr:spPr>
        <a:xfrm rot="19008630">
          <a:off x="3987591" y="1464689"/>
          <a:ext cx="1382460" cy="219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100"/>
            <a:t>above which</a:t>
          </a:r>
          <a:r>
            <a:rPr lang="en-GB" sz="1100" baseline="0"/>
            <a:t> all lamps </a:t>
          </a:r>
          <a:endParaRPr lang="en-GB" sz="1100"/>
        </a:p>
      </xdr:txBody>
    </xdr:sp>
    <xdr:clientData/>
  </xdr:twoCellAnchor>
  <xdr:twoCellAnchor>
    <xdr:from>
      <xdr:col>8</xdr:col>
      <xdr:colOff>219666</xdr:colOff>
      <xdr:row>4</xdr:row>
      <xdr:rowOff>568949</xdr:rowOff>
    </xdr:from>
    <xdr:to>
      <xdr:col>10</xdr:col>
      <xdr:colOff>416527</xdr:colOff>
      <xdr:row>4</xdr:row>
      <xdr:rowOff>765487</xdr:rowOff>
    </xdr:to>
    <xdr:sp macro="" textlink="">
      <xdr:nvSpPr>
        <xdr:cNvPr id="41" name="TextBox 40"/>
        <xdr:cNvSpPr txBox="1"/>
      </xdr:nvSpPr>
      <xdr:spPr>
        <a:xfrm rot="19008630">
          <a:off x="4229691" y="1521449"/>
          <a:ext cx="1225561" cy="196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100"/>
            <a:t>swiched off </a:t>
          </a:r>
          <a:r>
            <a:rPr lang="en-GB" sz="1100">
              <a:solidFill>
                <a:schemeClr val="dk1"/>
              </a:solidFill>
              <a:effectLst/>
              <a:latin typeface="+mn-lt"/>
              <a:ea typeface="+mn-ea"/>
              <a:cs typeface="+mn-cs"/>
            </a:rPr>
            <a:t>[W/m²]</a:t>
          </a:r>
          <a:endParaRPr lang="en-GB" sz="1100"/>
        </a:p>
      </xdr:txBody>
    </xdr:sp>
    <xdr:clientData/>
  </xdr:twoCellAnchor>
  <mc:AlternateContent xmlns:mc="http://schemas.openxmlformats.org/markup-compatibility/2006">
    <mc:Choice xmlns:a14="http://schemas.microsoft.com/office/drawing/2010/main" Requires="a14">
      <xdr:twoCellAnchor editAs="oneCell">
        <xdr:from>
          <xdr:col>4</xdr:col>
          <xdr:colOff>22860</xdr:colOff>
          <xdr:row>21</xdr:row>
          <xdr:rowOff>0</xdr:rowOff>
        </xdr:from>
        <xdr:to>
          <xdr:col>4</xdr:col>
          <xdr:colOff>457200</xdr:colOff>
          <xdr:row>22</xdr:row>
          <xdr:rowOff>0</xdr:rowOff>
        </xdr:to>
        <xdr:sp macro="" textlink="">
          <xdr:nvSpPr>
            <xdr:cNvPr id="2077" name="Drop Down 29" hidden="1">
              <a:extLst>
                <a:ext uri="{63B3BB69-23CF-44E3-9099-C40C66FF867C}">
                  <a14:compatExt spid="_x0000_s2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21</xdr:row>
          <xdr:rowOff>175260</xdr:rowOff>
        </xdr:from>
        <xdr:to>
          <xdr:col>4</xdr:col>
          <xdr:colOff>457200</xdr:colOff>
          <xdr:row>22</xdr:row>
          <xdr:rowOff>175260</xdr:rowOff>
        </xdr:to>
        <xdr:sp macro="" textlink="">
          <xdr:nvSpPr>
            <xdr:cNvPr id="2081" name="Drop Down 33"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22</xdr:row>
          <xdr:rowOff>175260</xdr:rowOff>
        </xdr:from>
        <xdr:to>
          <xdr:col>4</xdr:col>
          <xdr:colOff>457200</xdr:colOff>
          <xdr:row>23</xdr:row>
          <xdr:rowOff>175260</xdr:rowOff>
        </xdr:to>
        <xdr:sp macro="" textlink="">
          <xdr:nvSpPr>
            <xdr:cNvPr id="2085" name="Drop Down 37" hidden="1">
              <a:extLst>
                <a:ext uri="{63B3BB69-23CF-44E3-9099-C40C66FF867C}">
                  <a14:compatExt spid="_x0000_s2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23</xdr:row>
          <xdr:rowOff>175260</xdr:rowOff>
        </xdr:from>
        <xdr:to>
          <xdr:col>4</xdr:col>
          <xdr:colOff>457200</xdr:colOff>
          <xdr:row>24</xdr:row>
          <xdr:rowOff>175260</xdr:rowOff>
        </xdr:to>
        <xdr:sp macro="" textlink="">
          <xdr:nvSpPr>
            <xdr:cNvPr id="2089" name="Drop Down 41" hidden="1">
              <a:extLst>
                <a:ext uri="{63B3BB69-23CF-44E3-9099-C40C66FF867C}">
                  <a14:compatExt spid="_x0000_s20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xdr:colOff>
          <xdr:row>20</xdr:row>
          <xdr:rowOff>175260</xdr:rowOff>
        </xdr:from>
        <xdr:to>
          <xdr:col>9</xdr:col>
          <xdr:colOff>60960</xdr:colOff>
          <xdr:row>21</xdr:row>
          <xdr:rowOff>175260</xdr:rowOff>
        </xdr:to>
        <xdr:sp macro="" textlink="">
          <xdr:nvSpPr>
            <xdr:cNvPr id="2145" name="Drop Down 97" hidden="1">
              <a:extLst>
                <a:ext uri="{63B3BB69-23CF-44E3-9099-C40C66FF867C}">
                  <a14:compatExt spid="_x0000_s2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xdr:colOff>
          <xdr:row>21</xdr:row>
          <xdr:rowOff>175260</xdr:rowOff>
        </xdr:from>
        <xdr:to>
          <xdr:col>9</xdr:col>
          <xdr:colOff>60960</xdr:colOff>
          <xdr:row>22</xdr:row>
          <xdr:rowOff>175260</xdr:rowOff>
        </xdr:to>
        <xdr:sp macro="" textlink="">
          <xdr:nvSpPr>
            <xdr:cNvPr id="2146" name="Drop Down 98" hidden="1">
              <a:extLst>
                <a:ext uri="{63B3BB69-23CF-44E3-9099-C40C66FF867C}">
                  <a14:compatExt spid="_x0000_s21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xdr:colOff>
          <xdr:row>22</xdr:row>
          <xdr:rowOff>175260</xdr:rowOff>
        </xdr:from>
        <xdr:to>
          <xdr:col>9</xdr:col>
          <xdr:colOff>60960</xdr:colOff>
          <xdr:row>23</xdr:row>
          <xdr:rowOff>175260</xdr:rowOff>
        </xdr:to>
        <xdr:sp macro="" textlink="">
          <xdr:nvSpPr>
            <xdr:cNvPr id="2147" name="Drop Down 99" hidden="1">
              <a:extLst>
                <a:ext uri="{63B3BB69-23CF-44E3-9099-C40C66FF867C}">
                  <a14:compatExt spid="_x0000_s21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xdr:colOff>
          <xdr:row>23</xdr:row>
          <xdr:rowOff>175260</xdr:rowOff>
        </xdr:from>
        <xdr:to>
          <xdr:col>9</xdr:col>
          <xdr:colOff>60960</xdr:colOff>
          <xdr:row>24</xdr:row>
          <xdr:rowOff>175260</xdr:rowOff>
        </xdr:to>
        <xdr:sp macro="" textlink="">
          <xdr:nvSpPr>
            <xdr:cNvPr id="2148" name="Drop Down 100" hidden="1">
              <a:extLst>
                <a:ext uri="{63B3BB69-23CF-44E3-9099-C40C66FF867C}">
                  <a14:compatExt spid="_x0000_s21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11</xdr:col>
      <xdr:colOff>447676</xdr:colOff>
      <xdr:row>33</xdr:row>
      <xdr:rowOff>85725</xdr:rowOff>
    </xdr:from>
    <xdr:to>
      <xdr:col>17</xdr:col>
      <xdr:colOff>123826</xdr:colOff>
      <xdr:row>42</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34</xdr:row>
      <xdr:rowOff>9525</xdr:rowOff>
    </xdr:from>
    <xdr:to>
      <xdr:col>15</xdr:col>
      <xdr:colOff>0</xdr:colOff>
      <xdr:row>35</xdr:row>
      <xdr:rowOff>28575</xdr:rowOff>
    </xdr:to>
    <xdr:sp macro="" textlink="">
      <xdr:nvSpPr>
        <xdr:cNvPr id="4" name="TextBox 3"/>
        <xdr:cNvSpPr txBox="1"/>
      </xdr:nvSpPr>
      <xdr:spPr>
        <a:xfrm>
          <a:off x="6296025" y="6600825"/>
          <a:ext cx="13144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radiation </a:t>
          </a:r>
          <a:r>
            <a:rPr lang="en-GB" sz="1100">
              <a:solidFill>
                <a:schemeClr val="dk1"/>
              </a:solidFill>
              <a:effectLst/>
              <a:latin typeface="+mn-lt"/>
              <a:ea typeface="+mn-ea"/>
              <a:cs typeface="+mn-cs"/>
            </a:rPr>
            <a:t>[W/m²</a:t>
          </a:r>
          <a:r>
            <a:rPr lang="en-GB" sz="1100"/>
            <a:t>]</a:t>
          </a:r>
        </a:p>
      </xdr:txBody>
    </xdr:sp>
    <xdr:clientData/>
  </xdr:twoCellAnchor>
  <xdr:twoCellAnchor>
    <xdr:from>
      <xdr:col>14</xdr:col>
      <xdr:colOff>19050</xdr:colOff>
      <xdr:row>41</xdr:row>
      <xdr:rowOff>28575</xdr:rowOff>
    </xdr:from>
    <xdr:to>
      <xdr:col>17</xdr:col>
      <xdr:colOff>85725</xdr:colOff>
      <xdr:row>42</xdr:row>
      <xdr:rowOff>85725</xdr:rowOff>
    </xdr:to>
    <xdr:sp macro="" textlink="">
      <xdr:nvSpPr>
        <xdr:cNvPr id="144" name="TextBox 143"/>
        <xdr:cNvSpPr txBox="1"/>
      </xdr:nvSpPr>
      <xdr:spPr>
        <a:xfrm>
          <a:off x="7115175" y="7953375"/>
          <a:ext cx="1609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outside temperature [°C]</a:t>
          </a:r>
        </a:p>
      </xdr:txBody>
    </xdr:sp>
    <xdr:clientData/>
  </xdr:twoCellAnchor>
  <xdr:twoCellAnchor>
    <xdr:from>
      <xdr:col>14</xdr:col>
      <xdr:colOff>495300</xdr:colOff>
      <xdr:row>35</xdr:row>
      <xdr:rowOff>57150</xdr:rowOff>
    </xdr:from>
    <xdr:to>
      <xdr:col>17</xdr:col>
      <xdr:colOff>9525</xdr:colOff>
      <xdr:row>36</xdr:row>
      <xdr:rowOff>114300</xdr:rowOff>
    </xdr:to>
    <xdr:sp macro="" textlink="">
      <xdr:nvSpPr>
        <xdr:cNvPr id="145" name="TextBox 144"/>
        <xdr:cNvSpPr txBox="1"/>
      </xdr:nvSpPr>
      <xdr:spPr>
        <a:xfrm>
          <a:off x="7591425" y="6838950"/>
          <a:ext cx="10572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screen stowed</a:t>
          </a:r>
        </a:p>
      </xdr:txBody>
    </xdr:sp>
    <xdr:clientData/>
  </xdr:twoCellAnchor>
  <xdr:twoCellAnchor>
    <xdr:from>
      <xdr:col>12</xdr:col>
      <xdr:colOff>342900</xdr:colOff>
      <xdr:row>38</xdr:row>
      <xdr:rowOff>142875</xdr:rowOff>
    </xdr:from>
    <xdr:to>
      <xdr:col>14</xdr:col>
      <xdr:colOff>476250</xdr:colOff>
      <xdr:row>40</xdr:row>
      <xdr:rowOff>9525</xdr:rowOff>
    </xdr:to>
    <xdr:sp macro="" textlink="">
      <xdr:nvSpPr>
        <xdr:cNvPr id="146" name="TextBox 145"/>
        <xdr:cNvSpPr txBox="1"/>
      </xdr:nvSpPr>
      <xdr:spPr>
        <a:xfrm>
          <a:off x="6410325" y="7496175"/>
          <a:ext cx="11620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screen deployed</a:t>
          </a:r>
        </a:p>
      </xdr:txBody>
    </xdr:sp>
    <xdr:clientData/>
  </xdr:twoCellAnchor>
  <xdr:oneCellAnchor>
    <xdr:from>
      <xdr:col>5</xdr:col>
      <xdr:colOff>29318</xdr:colOff>
      <xdr:row>19</xdr:row>
      <xdr:rowOff>9720</xdr:rowOff>
    </xdr:from>
    <xdr:ext cx="587361" cy="172227"/>
    <xdr:sp macro="" textlink="">
      <xdr:nvSpPr>
        <xdr:cNvPr id="147" name="TextBox 146"/>
        <xdr:cNvSpPr txBox="1"/>
      </xdr:nvSpPr>
      <xdr:spPr>
        <a:xfrm rot="19008630">
          <a:off x="2429618" y="3943545"/>
          <a:ext cx="587361"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r>
            <a:rPr lang="en-GB" sz="1100"/>
            <a:t>Day time</a:t>
          </a:r>
        </a:p>
      </xdr:txBody>
    </xdr:sp>
    <xdr:clientData/>
  </xdr:oneCellAnchor>
  <xdr:oneCellAnchor>
    <xdr:from>
      <xdr:col>5</xdr:col>
      <xdr:colOff>256236</xdr:colOff>
      <xdr:row>19</xdr:row>
      <xdr:rowOff>71632</xdr:rowOff>
    </xdr:from>
    <xdr:ext cx="419277" cy="172227"/>
    <xdr:sp macro="" textlink="">
      <xdr:nvSpPr>
        <xdr:cNvPr id="148" name="TextBox 147"/>
        <xdr:cNvSpPr txBox="1"/>
      </xdr:nvSpPr>
      <xdr:spPr>
        <a:xfrm rot="19008630">
          <a:off x="2656536" y="4005457"/>
          <a:ext cx="419277"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r>
            <a:rPr lang="en-GB" sz="1100"/>
            <a:t>value</a:t>
          </a:r>
        </a:p>
      </xdr:txBody>
    </xdr:sp>
    <xdr:clientData/>
  </xdr:oneCellAnchor>
  <xdr:oneCellAnchor>
    <xdr:from>
      <xdr:col>8</xdr:col>
      <xdr:colOff>496459</xdr:colOff>
      <xdr:row>18</xdr:row>
      <xdr:rowOff>86820</xdr:rowOff>
    </xdr:from>
    <xdr:ext cx="906232" cy="172227"/>
    <xdr:sp macro="" textlink="">
      <xdr:nvSpPr>
        <xdr:cNvPr id="149" name="TextBox 148"/>
        <xdr:cNvSpPr txBox="1"/>
      </xdr:nvSpPr>
      <xdr:spPr>
        <a:xfrm rot="19008630">
          <a:off x="4506484" y="3915870"/>
          <a:ext cx="906232"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r>
            <a:rPr lang="en-GB" sz="1100"/>
            <a:t>Night time</a:t>
          </a:r>
        </a:p>
      </xdr:txBody>
    </xdr:sp>
    <xdr:clientData/>
  </xdr:oneCellAnchor>
  <xdr:oneCellAnchor>
    <xdr:from>
      <xdr:col>9</xdr:col>
      <xdr:colOff>257527</xdr:colOff>
      <xdr:row>19</xdr:row>
      <xdr:rowOff>71632</xdr:rowOff>
    </xdr:from>
    <xdr:ext cx="426221" cy="172227"/>
    <xdr:sp macro="" textlink="">
      <xdr:nvSpPr>
        <xdr:cNvPr id="150" name="TextBox 149"/>
        <xdr:cNvSpPr txBox="1"/>
      </xdr:nvSpPr>
      <xdr:spPr>
        <a:xfrm rot="19008630">
          <a:off x="4600927" y="4005457"/>
          <a:ext cx="426221"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spAutoFit/>
        </a:bodyPr>
        <a:lstStyle/>
        <a:p>
          <a:r>
            <a:rPr lang="en-GB" sz="1100"/>
            <a:t>value</a:t>
          </a:r>
        </a:p>
      </xdr:txBody>
    </xdr:sp>
    <xdr:clientData/>
  </xdr:oneCellAnchor>
  <xdr:twoCellAnchor>
    <xdr:from>
      <xdr:col>12</xdr:col>
      <xdr:colOff>85726</xdr:colOff>
      <xdr:row>47</xdr:row>
      <xdr:rowOff>85725</xdr:rowOff>
    </xdr:from>
    <xdr:to>
      <xdr:col>17</xdr:col>
      <xdr:colOff>276226</xdr:colOff>
      <xdr:row>56</xdr:row>
      <xdr:rowOff>104775</xdr:rowOff>
    </xdr:to>
    <xdr:graphicFrame macro="">
      <xdr:nvGraphicFramePr>
        <xdr:cNvPr id="151" name="Chart 1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361950</xdr:colOff>
      <xdr:row>47</xdr:row>
      <xdr:rowOff>76200</xdr:rowOff>
    </xdr:from>
    <xdr:to>
      <xdr:col>15</xdr:col>
      <xdr:colOff>133350</xdr:colOff>
      <xdr:row>49</xdr:row>
      <xdr:rowOff>0</xdr:rowOff>
    </xdr:to>
    <xdr:sp macro="" textlink="">
      <xdr:nvSpPr>
        <xdr:cNvPr id="152" name="TextBox 151"/>
        <xdr:cNvSpPr txBox="1"/>
      </xdr:nvSpPr>
      <xdr:spPr>
        <a:xfrm>
          <a:off x="6429375" y="8763000"/>
          <a:ext cx="13144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radiation [W/m²]</a:t>
          </a:r>
        </a:p>
      </xdr:txBody>
    </xdr:sp>
    <xdr:clientData/>
  </xdr:twoCellAnchor>
  <xdr:twoCellAnchor>
    <xdr:from>
      <xdr:col>14</xdr:col>
      <xdr:colOff>171450</xdr:colOff>
      <xdr:row>55</xdr:row>
      <xdr:rowOff>28575</xdr:rowOff>
    </xdr:from>
    <xdr:to>
      <xdr:col>17</xdr:col>
      <xdr:colOff>238125</xdr:colOff>
      <xdr:row>56</xdr:row>
      <xdr:rowOff>104775</xdr:rowOff>
    </xdr:to>
    <xdr:sp macro="" textlink="">
      <xdr:nvSpPr>
        <xdr:cNvPr id="153" name="TextBox 152"/>
        <xdr:cNvSpPr txBox="1"/>
      </xdr:nvSpPr>
      <xdr:spPr>
        <a:xfrm>
          <a:off x="7267575" y="10144125"/>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outside temperature [°C]</a:t>
          </a:r>
        </a:p>
      </xdr:txBody>
    </xdr:sp>
    <xdr:clientData/>
  </xdr:twoCellAnchor>
  <xdr:twoCellAnchor>
    <xdr:from>
      <xdr:col>15</xdr:col>
      <xdr:colOff>133350</xdr:colOff>
      <xdr:row>49</xdr:row>
      <xdr:rowOff>19050</xdr:rowOff>
    </xdr:from>
    <xdr:to>
      <xdr:col>17</xdr:col>
      <xdr:colOff>161925</xdr:colOff>
      <xdr:row>50</xdr:row>
      <xdr:rowOff>76200</xdr:rowOff>
    </xdr:to>
    <xdr:sp macro="" textlink="">
      <xdr:nvSpPr>
        <xdr:cNvPr id="154" name="TextBox 153"/>
        <xdr:cNvSpPr txBox="1"/>
      </xdr:nvSpPr>
      <xdr:spPr>
        <a:xfrm>
          <a:off x="7743825" y="8991600"/>
          <a:ext cx="10572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screen stowed</a:t>
          </a:r>
        </a:p>
      </xdr:txBody>
    </xdr:sp>
    <xdr:clientData/>
  </xdr:twoCellAnchor>
  <xdr:twoCellAnchor>
    <xdr:from>
      <xdr:col>12</xdr:col>
      <xdr:colOff>457200</xdr:colOff>
      <xdr:row>53</xdr:row>
      <xdr:rowOff>9525</xdr:rowOff>
    </xdr:from>
    <xdr:to>
      <xdr:col>15</xdr:col>
      <xdr:colOff>76200</xdr:colOff>
      <xdr:row>54</xdr:row>
      <xdr:rowOff>66675</xdr:rowOff>
    </xdr:to>
    <xdr:sp macro="" textlink="">
      <xdr:nvSpPr>
        <xdr:cNvPr id="155" name="TextBox 154"/>
        <xdr:cNvSpPr txBox="1"/>
      </xdr:nvSpPr>
      <xdr:spPr>
        <a:xfrm>
          <a:off x="6524625" y="9744075"/>
          <a:ext cx="11620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screen deployed</a:t>
          </a:r>
        </a:p>
      </xdr:txBody>
    </xdr:sp>
    <xdr:clientData/>
  </xdr:twoCellAnchor>
  <xdr:twoCellAnchor>
    <xdr:from>
      <xdr:col>12</xdr:col>
      <xdr:colOff>95251</xdr:colOff>
      <xdr:row>57</xdr:row>
      <xdr:rowOff>28575</xdr:rowOff>
    </xdr:from>
    <xdr:to>
      <xdr:col>17</xdr:col>
      <xdr:colOff>285751</xdr:colOff>
      <xdr:row>65</xdr:row>
      <xdr:rowOff>142875</xdr:rowOff>
    </xdr:to>
    <xdr:graphicFrame macro="">
      <xdr:nvGraphicFramePr>
        <xdr:cNvPr id="160"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161925</xdr:colOff>
      <xdr:row>64</xdr:row>
      <xdr:rowOff>57149</xdr:rowOff>
    </xdr:from>
    <xdr:to>
      <xdr:col>17</xdr:col>
      <xdr:colOff>352425</xdr:colOff>
      <xdr:row>65</xdr:row>
      <xdr:rowOff>104774</xdr:rowOff>
    </xdr:to>
    <xdr:sp macro="" textlink="">
      <xdr:nvSpPr>
        <xdr:cNvPr id="157" name="TextBox 156"/>
        <xdr:cNvSpPr txBox="1"/>
      </xdr:nvSpPr>
      <xdr:spPr>
        <a:xfrm>
          <a:off x="7258050" y="11887199"/>
          <a:ext cx="1733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outside radiation [W/m²]</a:t>
          </a:r>
        </a:p>
      </xdr:txBody>
    </xdr:sp>
    <xdr:clientData/>
  </xdr:twoCellAnchor>
  <xdr:twoCellAnchor>
    <xdr:from>
      <xdr:col>12</xdr:col>
      <xdr:colOff>371475</xdr:colOff>
      <xdr:row>57</xdr:row>
      <xdr:rowOff>28575</xdr:rowOff>
    </xdr:from>
    <xdr:to>
      <xdr:col>15</xdr:col>
      <xdr:colOff>209550</xdr:colOff>
      <xdr:row>58</xdr:row>
      <xdr:rowOff>85725</xdr:rowOff>
    </xdr:to>
    <xdr:sp macro="" textlink="$X$58">
      <xdr:nvSpPr>
        <xdr:cNvPr id="158" name="TextBox 157"/>
        <xdr:cNvSpPr txBox="1"/>
      </xdr:nvSpPr>
      <xdr:spPr>
        <a:xfrm>
          <a:off x="6438900" y="10525125"/>
          <a:ext cx="13811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0AA186-B873-4066-9372-E73BF33B5014}" type="TxLink">
            <a:rPr lang="en-US" sz="1100" b="0" i="0" u="none" strike="noStrike">
              <a:solidFill>
                <a:sysClr val="windowText" lastClr="000000"/>
              </a:solidFill>
              <a:latin typeface="Calibri"/>
            </a:rPr>
            <a:pPr/>
            <a:t> </a:t>
          </a:fld>
          <a:endParaRPr lang="en-GB" sz="110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99060</xdr:colOff>
          <xdr:row>55</xdr:row>
          <xdr:rowOff>175260</xdr:rowOff>
        </xdr:from>
        <xdr:to>
          <xdr:col>1</xdr:col>
          <xdr:colOff>365760</xdr:colOff>
          <xdr:row>57</xdr:row>
          <xdr:rowOff>22860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0</xdr:col>
      <xdr:colOff>600075</xdr:colOff>
      <xdr:row>12</xdr:row>
      <xdr:rowOff>127749</xdr:rowOff>
    </xdr:from>
    <xdr:to>
      <xdr:col>2</xdr:col>
      <xdr:colOff>19050</xdr:colOff>
      <xdr:row>14</xdr:row>
      <xdr:rowOff>142875</xdr:rowOff>
    </xdr:to>
    <xdr:sp macro="" textlink="">
      <xdr:nvSpPr>
        <xdr:cNvPr id="162" name="TextBox 161"/>
        <xdr:cNvSpPr txBox="1"/>
      </xdr:nvSpPr>
      <xdr:spPr>
        <a:xfrm>
          <a:off x="600075" y="3442449"/>
          <a:ext cx="638175" cy="396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CO2 </a:t>
          </a:r>
        </a:p>
      </xdr:txBody>
    </xdr:sp>
    <xdr:clientData/>
  </xdr:twoCellAnchor>
  <xdr:twoCellAnchor>
    <xdr:from>
      <xdr:col>11</xdr:col>
      <xdr:colOff>447676</xdr:colOff>
      <xdr:row>18</xdr:row>
      <xdr:rowOff>47625</xdr:rowOff>
    </xdr:from>
    <xdr:to>
      <xdr:col>17</xdr:col>
      <xdr:colOff>123826</xdr:colOff>
      <xdr:row>25</xdr:row>
      <xdr:rowOff>123825</xdr:rowOff>
    </xdr:to>
    <xdr:graphicFrame macro="">
      <xdr:nvGraphicFramePr>
        <xdr:cNvPr id="163" name="Chart 1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152400</xdr:colOff>
          <xdr:row>26</xdr:row>
          <xdr:rowOff>22860</xdr:rowOff>
        </xdr:from>
        <xdr:to>
          <xdr:col>15</xdr:col>
          <xdr:colOff>518160</xdr:colOff>
          <xdr:row>26</xdr:row>
          <xdr:rowOff>152400</xdr:rowOff>
        </xdr:to>
        <xdr:sp macro="" textlink="">
          <xdr:nvSpPr>
            <xdr:cNvPr id="2167" name="Scroll Bar 119" hidden="1">
              <a:extLst>
                <a:ext uri="{63B3BB69-23CF-44E3-9099-C40C66FF867C}">
                  <a14:compatExt spid="_x0000_s216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228600</xdr:colOff>
      <xdr:row>18</xdr:row>
      <xdr:rowOff>66675</xdr:rowOff>
    </xdr:from>
    <xdr:to>
      <xdr:col>15</xdr:col>
      <xdr:colOff>0</xdr:colOff>
      <xdr:row>19</xdr:row>
      <xdr:rowOff>85725</xdr:rowOff>
    </xdr:to>
    <xdr:sp macro="" textlink="">
      <xdr:nvSpPr>
        <xdr:cNvPr id="165" name="TextBox 164"/>
        <xdr:cNvSpPr txBox="1"/>
      </xdr:nvSpPr>
      <xdr:spPr>
        <a:xfrm>
          <a:off x="6010275" y="4524375"/>
          <a:ext cx="13144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CO2 setpoint [ppm]</a:t>
          </a:r>
        </a:p>
      </xdr:txBody>
    </xdr:sp>
    <xdr:clientData/>
  </xdr:twoCellAnchor>
  <xdr:twoCellAnchor>
    <xdr:from>
      <xdr:col>0</xdr:col>
      <xdr:colOff>600075</xdr:colOff>
      <xdr:row>28</xdr:row>
      <xdr:rowOff>146799</xdr:rowOff>
    </xdr:from>
    <xdr:to>
      <xdr:col>4</xdr:col>
      <xdr:colOff>38100</xdr:colOff>
      <xdr:row>30</xdr:row>
      <xdr:rowOff>161925</xdr:rowOff>
    </xdr:to>
    <xdr:sp macro="" textlink="">
      <xdr:nvSpPr>
        <xdr:cNvPr id="46" name="TextBox 45"/>
        <xdr:cNvSpPr txBox="1"/>
      </xdr:nvSpPr>
      <xdr:spPr>
        <a:xfrm>
          <a:off x="600075" y="6471399"/>
          <a:ext cx="1323975" cy="396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Screens </a:t>
          </a:r>
        </a:p>
      </xdr:txBody>
    </xdr:sp>
    <xdr:clientData/>
  </xdr:twoCellAnchor>
  <mc:AlternateContent xmlns:mc="http://schemas.openxmlformats.org/markup-compatibility/2006">
    <mc:Choice xmlns:a14="http://schemas.microsoft.com/office/drawing/2010/main" Requires="a14">
      <xdr:twoCellAnchor editAs="oneCell">
        <xdr:from>
          <xdr:col>5</xdr:col>
          <xdr:colOff>403860</xdr:colOff>
          <xdr:row>32</xdr:row>
          <xdr:rowOff>0</xdr:rowOff>
        </xdr:from>
        <xdr:to>
          <xdr:col>8</xdr:col>
          <xdr:colOff>403860</xdr:colOff>
          <xdr:row>33</xdr:row>
          <xdr:rowOff>22860</xdr:rowOff>
        </xdr:to>
        <xdr:sp macro="" textlink="">
          <xdr:nvSpPr>
            <xdr:cNvPr id="2168" name="Drop Down 120" hidden="1">
              <a:extLst>
                <a:ext uri="{63B3BB69-23CF-44E3-9099-C40C66FF867C}">
                  <a14:compatExt spid="_x0000_s21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9</xdr:col>
          <xdr:colOff>0</xdr:colOff>
          <xdr:row>47</xdr:row>
          <xdr:rowOff>22860</xdr:rowOff>
        </xdr:to>
        <xdr:sp macro="" textlink="">
          <xdr:nvSpPr>
            <xdr:cNvPr id="2170" name="Drop Down 122" hidden="1">
              <a:extLst>
                <a:ext uri="{63B3BB69-23CF-44E3-9099-C40C66FF867C}">
                  <a14:compatExt spid="_x0000_s21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38" Type="http://schemas.openxmlformats.org/officeDocument/2006/relationships/ctrlProp" Target="../ctrlProps/ctrlProp135.xml"/><Relationship Id="rId154" Type="http://schemas.openxmlformats.org/officeDocument/2006/relationships/ctrlProp" Target="../ctrlProps/ctrlProp151.xml"/><Relationship Id="rId159" Type="http://schemas.openxmlformats.org/officeDocument/2006/relationships/ctrlProp" Target="../ctrlProps/ctrlProp156.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144" Type="http://schemas.openxmlformats.org/officeDocument/2006/relationships/ctrlProp" Target="../ctrlProps/ctrlProp141.xml"/><Relationship Id="rId149" Type="http://schemas.openxmlformats.org/officeDocument/2006/relationships/ctrlProp" Target="../ctrlProps/ctrlProp146.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160" Type="http://schemas.openxmlformats.org/officeDocument/2006/relationships/ctrlProp" Target="../ctrlProps/ctrlProp157.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139" Type="http://schemas.openxmlformats.org/officeDocument/2006/relationships/ctrlProp" Target="../ctrlProps/ctrlProp136.xml"/><Relationship Id="rId80" Type="http://schemas.openxmlformats.org/officeDocument/2006/relationships/ctrlProp" Target="../ctrlProps/ctrlProp77.xml"/><Relationship Id="rId85" Type="http://schemas.openxmlformats.org/officeDocument/2006/relationships/ctrlProp" Target="../ctrlProps/ctrlProp82.xml"/><Relationship Id="rId150" Type="http://schemas.openxmlformats.org/officeDocument/2006/relationships/ctrlProp" Target="../ctrlProps/ctrlProp147.xml"/><Relationship Id="rId155" Type="http://schemas.openxmlformats.org/officeDocument/2006/relationships/ctrlProp" Target="../ctrlProps/ctrlProp15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129" Type="http://schemas.openxmlformats.org/officeDocument/2006/relationships/ctrlProp" Target="../ctrlProps/ctrlProp126.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40" Type="http://schemas.openxmlformats.org/officeDocument/2006/relationships/ctrlProp" Target="../ctrlProps/ctrlProp137.xml"/><Relationship Id="rId145" Type="http://schemas.openxmlformats.org/officeDocument/2006/relationships/ctrlProp" Target="../ctrlProps/ctrlProp142.xml"/><Relationship Id="rId161" Type="http://schemas.openxmlformats.org/officeDocument/2006/relationships/ctrlProp" Target="../ctrlProps/ctrlProp15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19" Type="http://schemas.openxmlformats.org/officeDocument/2006/relationships/ctrlProp" Target="../ctrlProps/ctrlProp116.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30" Type="http://schemas.openxmlformats.org/officeDocument/2006/relationships/ctrlProp" Target="../ctrlProps/ctrlProp127.xml"/><Relationship Id="rId135" Type="http://schemas.openxmlformats.org/officeDocument/2006/relationships/ctrlProp" Target="../ctrlProps/ctrlProp132.xml"/><Relationship Id="rId143" Type="http://schemas.openxmlformats.org/officeDocument/2006/relationships/ctrlProp" Target="../ctrlProps/ctrlProp140.xml"/><Relationship Id="rId148" Type="http://schemas.openxmlformats.org/officeDocument/2006/relationships/ctrlProp" Target="../ctrlProps/ctrlProp145.xml"/><Relationship Id="rId151" Type="http://schemas.openxmlformats.org/officeDocument/2006/relationships/ctrlProp" Target="../ctrlProps/ctrlProp148.xml"/><Relationship Id="rId156" Type="http://schemas.openxmlformats.org/officeDocument/2006/relationships/ctrlProp" Target="../ctrlProps/ctrlProp153.xml"/><Relationship Id="rId164" Type="http://schemas.openxmlformats.org/officeDocument/2006/relationships/ctrlProp" Target="../ctrlProps/ctrlProp161.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141" Type="http://schemas.openxmlformats.org/officeDocument/2006/relationships/ctrlProp" Target="../ctrlProps/ctrlProp138.xml"/><Relationship Id="rId146" Type="http://schemas.openxmlformats.org/officeDocument/2006/relationships/ctrlProp" Target="../ctrlProps/ctrlProp143.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162" Type="http://schemas.openxmlformats.org/officeDocument/2006/relationships/ctrlProp" Target="../ctrlProps/ctrlProp15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157" Type="http://schemas.openxmlformats.org/officeDocument/2006/relationships/ctrlProp" Target="../ctrlProps/ctrlProp154.xml"/><Relationship Id="rId61" Type="http://schemas.openxmlformats.org/officeDocument/2006/relationships/ctrlProp" Target="../ctrlProps/ctrlProp58.xml"/><Relationship Id="rId82" Type="http://schemas.openxmlformats.org/officeDocument/2006/relationships/ctrlProp" Target="../ctrlProps/ctrlProp79.xml"/><Relationship Id="rId152" Type="http://schemas.openxmlformats.org/officeDocument/2006/relationships/ctrlProp" Target="../ctrlProps/ctrlProp14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66.xml"/><Relationship Id="rId13" Type="http://schemas.openxmlformats.org/officeDocument/2006/relationships/ctrlProp" Target="../ctrlProps/ctrlProp171.xml"/><Relationship Id="rId3" Type="http://schemas.openxmlformats.org/officeDocument/2006/relationships/vmlDrawing" Target="../drawings/vmlDrawing2.vml"/><Relationship Id="rId7" Type="http://schemas.openxmlformats.org/officeDocument/2006/relationships/ctrlProp" Target="../ctrlProps/ctrlProp165.xml"/><Relationship Id="rId12" Type="http://schemas.openxmlformats.org/officeDocument/2006/relationships/ctrlProp" Target="../ctrlProps/ctrlProp17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64.xml"/><Relationship Id="rId11" Type="http://schemas.openxmlformats.org/officeDocument/2006/relationships/ctrlProp" Target="../ctrlProps/ctrlProp169.xml"/><Relationship Id="rId5" Type="http://schemas.openxmlformats.org/officeDocument/2006/relationships/ctrlProp" Target="../ctrlProps/ctrlProp163.xml"/><Relationship Id="rId15" Type="http://schemas.openxmlformats.org/officeDocument/2006/relationships/ctrlProp" Target="../ctrlProps/ctrlProp173.xml"/><Relationship Id="rId10" Type="http://schemas.openxmlformats.org/officeDocument/2006/relationships/ctrlProp" Target="../ctrlProps/ctrlProp168.xml"/><Relationship Id="rId4" Type="http://schemas.openxmlformats.org/officeDocument/2006/relationships/ctrlProp" Target="../ctrlProps/ctrlProp162.xml"/><Relationship Id="rId9" Type="http://schemas.openxmlformats.org/officeDocument/2006/relationships/ctrlProp" Target="../ctrlProps/ctrlProp167.xml"/><Relationship Id="rId14" Type="http://schemas.openxmlformats.org/officeDocument/2006/relationships/ctrlProp" Target="../ctrlProps/ctrlProp17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11"/>
  <sheetViews>
    <sheetView showGridLines="0" showRowColHeaders="0" tabSelected="1" workbookViewId="0">
      <selection activeCell="D25" sqref="D25"/>
    </sheetView>
  </sheetViews>
  <sheetFormatPr defaultColWidth="8.6640625" defaultRowHeight="14.4" x14ac:dyDescent="0.3"/>
  <cols>
    <col min="1" max="1" width="3.44140625" customWidth="1"/>
    <col min="2" max="2" width="24.44140625" customWidth="1"/>
    <col min="3" max="3" width="10" customWidth="1"/>
    <col min="4" max="4" width="8.6640625" customWidth="1"/>
    <col min="5" max="5" width="4.33203125" customWidth="1"/>
    <col min="6" max="6" width="7.6640625" customWidth="1"/>
    <col min="12" max="13" width="9.33203125" bestFit="1" customWidth="1"/>
    <col min="15" max="15" width="10.44140625" bestFit="1" customWidth="1"/>
  </cols>
  <sheetData>
    <row r="1" spans="2:22" x14ac:dyDescent="0.3">
      <c r="T1" s="279"/>
      <c r="U1" s="279"/>
      <c r="V1" s="279"/>
    </row>
    <row r="2" spans="2:22" ht="20.25" customHeight="1" x14ac:dyDescent="0.4">
      <c r="B2" s="7" t="s">
        <v>7</v>
      </c>
      <c r="T2" s="279"/>
      <c r="U2" s="279"/>
      <c r="V2" s="279"/>
    </row>
    <row r="3" spans="2:22" x14ac:dyDescent="0.3">
      <c r="T3" s="280">
        <v>43101</v>
      </c>
      <c r="U3" s="279"/>
      <c r="V3" s="279"/>
    </row>
    <row r="4" spans="2:22" x14ac:dyDescent="0.3">
      <c r="B4" s="6" t="s">
        <v>10</v>
      </c>
      <c r="C4" s="9">
        <v>43191</v>
      </c>
      <c r="D4" t="s">
        <v>104</v>
      </c>
      <c r="T4" s="280">
        <v>43191</v>
      </c>
      <c r="U4" s="280">
        <v>43221</v>
      </c>
      <c r="V4" s="280"/>
    </row>
    <row r="5" spans="2:22" ht="7.5" customHeight="1" x14ac:dyDescent="0.3">
      <c r="C5" s="5"/>
      <c r="T5" s="279"/>
      <c r="U5" s="279"/>
      <c r="V5" s="279"/>
    </row>
    <row r="6" spans="2:22" x14ac:dyDescent="0.3">
      <c r="B6" s="6" t="s">
        <v>9</v>
      </c>
      <c r="C6" s="10">
        <v>1.5</v>
      </c>
      <c r="D6" s="4" t="s">
        <v>105</v>
      </c>
      <c r="T6" s="279">
        <f>C6*2</f>
        <v>3</v>
      </c>
      <c r="U6" s="279"/>
      <c r="V6" s="279"/>
    </row>
    <row r="7" spans="2:22" x14ac:dyDescent="0.3">
      <c r="C7" s="2"/>
      <c r="D7" t="str">
        <f xml:space="preserve"> "    Given the space between the cropping rows (1.6 meter), a plant density of " &amp; C6 &amp; " plants per m² means the plants are " &amp; ROUND(1/C6/1.6*100,0) &amp; " cm interspaced."</f>
        <v xml:space="preserve">    Given the space between the cropping rows (1.6 meter), a plant density of 1,5 plants per m² means the plants are 42 cm interspaced.</v>
      </c>
      <c r="T7" s="279"/>
      <c r="U7" s="279"/>
      <c r="V7" s="279"/>
    </row>
    <row r="8" spans="2:22" ht="8.25" customHeight="1" x14ac:dyDescent="0.3">
      <c r="C8" s="2"/>
      <c r="T8" s="279"/>
      <c r="U8" s="279"/>
      <c r="V8" s="279"/>
    </row>
    <row r="9" spans="2:22" x14ac:dyDescent="0.3">
      <c r="B9" t="s">
        <v>106</v>
      </c>
      <c r="C9" s="2"/>
      <c r="T9" s="279"/>
      <c r="U9" s="279"/>
      <c r="V9" s="279"/>
    </row>
    <row r="10" spans="2:22" x14ac:dyDescent="0.3">
      <c r="B10" t="s">
        <v>107</v>
      </c>
      <c r="C10" s="2"/>
      <c r="T10" s="279"/>
      <c r="U10" s="279"/>
      <c r="V10" s="279"/>
    </row>
    <row r="11" spans="2:22" ht="7.5" customHeight="1" x14ac:dyDescent="0.3">
      <c r="C11" s="2"/>
      <c r="T11" s="279"/>
      <c r="U11" s="279"/>
      <c r="V11" s="279"/>
    </row>
    <row r="12" spans="2:22" x14ac:dyDescent="0.3">
      <c r="B12" s="6" t="s">
        <v>8</v>
      </c>
      <c r="C12" s="16">
        <f>C4</f>
        <v>43191</v>
      </c>
      <c r="D12" s="11">
        <v>3</v>
      </c>
      <c r="E12" t="str">
        <f>IF(AND(C12&gt;0,D12&gt;0,D12&lt;&gt;C6), "  This means that direct from the start there are " &amp; O12 &amp;  " times as much stems as plants","")</f>
        <v xml:space="preserve">  This means that direct from the start there are 2 times as much stems as plants</v>
      </c>
      <c r="O12" s="282">
        <f>IF(D12&gt;0,ROUND(D12/$C$6,1),0)</f>
        <v>2</v>
      </c>
      <c r="P12" s="279"/>
      <c r="T12" s="279">
        <f>MAX(D12:D14)/2</f>
        <v>1.5</v>
      </c>
      <c r="U12" s="279"/>
      <c r="V12" s="279"/>
    </row>
    <row r="13" spans="2:22" x14ac:dyDescent="0.3">
      <c r="C13" s="12"/>
      <c r="D13" s="13"/>
      <c r="E13" t="str">
        <f>IF(AND(C13&gt;0,D13&gt;0,D13&lt;&gt;D12), "  This means that from this date there are " &amp; O13 &amp;  " times as much stems than plants","")</f>
        <v/>
      </c>
      <c r="O13" s="282">
        <f t="shared" ref="O13:O14" si="0">IF(D13&gt;0,ROUND(D13/$C$6,1),0)</f>
        <v>0</v>
      </c>
      <c r="P13" s="279"/>
      <c r="T13" s="279"/>
      <c r="U13" s="279"/>
      <c r="V13" s="279"/>
    </row>
    <row r="14" spans="2:22" x14ac:dyDescent="0.3">
      <c r="C14" s="14"/>
      <c r="D14" s="15"/>
      <c r="E14" t="str">
        <f>IF(AND(C14&gt;0,D14&gt;0,D14&lt;&gt;D13), "  This means that from this date there are " &amp; O14 &amp;  " times as much stems than plants","")</f>
        <v/>
      </c>
      <c r="O14" s="282">
        <f t="shared" si="0"/>
        <v>0</v>
      </c>
      <c r="P14" s="279"/>
      <c r="T14" s="279"/>
      <c r="U14" s="279"/>
      <c r="V14" s="279"/>
    </row>
    <row r="15" spans="2:22" ht="9.75" customHeight="1" x14ac:dyDescent="0.3">
      <c r="O15" s="279"/>
      <c r="P15" s="279"/>
      <c r="T15" s="279"/>
      <c r="U15" s="279"/>
      <c r="V15" s="279"/>
    </row>
    <row r="16" spans="2:22" x14ac:dyDescent="0.3">
      <c r="B16" t="s">
        <v>108</v>
      </c>
      <c r="F16" s="5">
        <f>C20</f>
        <v>43327</v>
      </c>
      <c r="G16" t="s">
        <v>109</v>
      </c>
      <c r="O16" s="279"/>
      <c r="P16" s="279"/>
      <c r="T16" s="279"/>
      <c r="U16" s="279"/>
      <c r="V16" s="279"/>
    </row>
    <row r="17" spans="1:22" ht="6" customHeight="1" x14ac:dyDescent="0.3">
      <c r="F17" s="5"/>
      <c r="O17" s="279"/>
      <c r="P17" s="279"/>
      <c r="T17" s="279"/>
      <c r="U17" s="279"/>
      <c r="V17" s="279"/>
    </row>
    <row r="18" spans="1:22" x14ac:dyDescent="0.3">
      <c r="B18" t="s">
        <v>12</v>
      </c>
      <c r="C18" s="9">
        <v>43317</v>
      </c>
      <c r="D18" s="4" t="str">
        <f xml:space="preserve"> "( " &amp; C20-C18 &amp; " days before the date on which the cultivation will be stopped)"</f>
        <v>( 10 days before the date on which the cultivation will be stopped)</v>
      </c>
      <c r="O18" s="279"/>
      <c r="P18" s="279"/>
      <c r="T18" s="279"/>
      <c r="U18" s="279"/>
      <c r="V18" s="279"/>
    </row>
    <row r="19" spans="1:22" ht="9.75" customHeight="1" x14ac:dyDescent="0.3">
      <c r="O19" s="279"/>
      <c r="P19" s="279"/>
      <c r="T19" s="279"/>
      <c r="U19" s="279"/>
      <c r="V19" s="279"/>
    </row>
    <row r="20" spans="1:22" x14ac:dyDescent="0.3">
      <c r="B20" s="6" t="s">
        <v>11</v>
      </c>
      <c r="C20" s="9">
        <v>43327</v>
      </c>
      <c r="D20" t="s">
        <v>110</v>
      </c>
      <c r="O20" s="279"/>
      <c r="P20" s="279"/>
      <c r="T20" s="280">
        <f>C4+14+7</f>
        <v>43212</v>
      </c>
      <c r="U20" s="280">
        <v>43344</v>
      </c>
      <c r="V20" s="279"/>
    </row>
    <row r="21" spans="1:22" ht="8.25" customHeight="1" x14ac:dyDescent="0.3">
      <c r="C21" s="2"/>
      <c r="O21" s="279"/>
      <c r="P21" s="279"/>
      <c r="T21" s="279"/>
      <c r="U21" s="279"/>
      <c r="V21" s="279"/>
    </row>
    <row r="22" spans="1:22" x14ac:dyDescent="0.3">
      <c r="B22" t="s">
        <v>19</v>
      </c>
      <c r="C22" s="2"/>
      <c r="O22" s="279"/>
      <c r="P22" s="279"/>
      <c r="T22" s="279"/>
      <c r="U22" s="279"/>
      <c r="V22" s="279"/>
    </row>
    <row r="23" spans="1:22" x14ac:dyDescent="0.3">
      <c r="B23" t="s">
        <v>20</v>
      </c>
      <c r="C23" s="2"/>
      <c r="O23" s="279"/>
      <c r="P23" s="279"/>
      <c r="T23" s="279"/>
      <c r="U23" s="279"/>
      <c r="V23" s="279"/>
    </row>
    <row r="24" spans="1:22" ht="7.5" customHeight="1" x14ac:dyDescent="0.3">
      <c r="C24" s="2"/>
      <c r="O24" s="279"/>
      <c r="P24" s="279"/>
      <c r="T24" s="279"/>
      <c r="U24" s="279"/>
      <c r="V24" s="279"/>
    </row>
    <row r="25" spans="1:22" x14ac:dyDescent="0.3">
      <c r="B25" s="6" t="s">
        <v>98</v>
      </c>
      <c r="C25" s="16">
        <f>C4</f>
        <v>43191</v>
      </c>
      <c r="D25" s="11">
        <v>0.5</v>
      </c>
      <c r="E25" t="str">
        <f>IF(AND(D25&gt;0,D25&lt;&gt;D24), "  This means that at the start 1 out of " &amp; ROUND(1/D25,1) &amp;  " of the new fruits are maintained to mature","")</f>
        <v xml:space="preserve">  This means that at the start 1 out of 2 of the new fruits are maintained to mature</v>
      </c>
      <c r="O25" s="282">
        <f>IF((D25-$C$6)&gt;0,ROUND($C$6/(D25-$C$6),1),0)</f>
        <v>0</v>
      </c>
      <c r="P25" s="279"/>
      <c r="T25" s="279"/>
      <c r="U25" s="279"/>
      <c r="V25" s="279"/>
    </row>
    <row r="26" spans="1:22" x14ac:dyDescent="0.3">
      <c r="C26" s="12">
        <v>43221</v>
      </c>
      <c r="D26" s="13">
        <v>0.6</v>
      </c>
      <c r="E26" t="str">
        <f t="shared" ref="E26:E28" si="1">IF(AND(D26&gt;0,D26&lt;&gt;D25), "  This means that from this date 1 out of " &amp; ROUND(1/D26,1) &amp;  " of the new fruits are maintained to mature","")</f>
        <v xml:space="preserve">  This means that from this date 1 out of 1,7 of the new fruits are maintained to mature</v>
      </c>
      <c r="O26" s="282">
        <f t="shared" ref="O26:O28" si="2">IF((D26-$C$6)&gt;0,ROUND($C$6/(D26-$C$6),1),0)</f>
        <v>0</v>
      </c>
      <c r="P26" s="279"/>
      <c r="T26" s="279"/>
      <c r="U26" s="279"/>
      <c r="V26" s="279"/>
    </row>
    <row r="27" spans="1:22" x14ac:dyDescent="0.3">
      <c r="C27" s="12"/>
      <c r="D27" s="13"/>
      <c r="E27" t="str">
        <f t="shared" si="1"/>
        <v/>
      </c>
      <c r="O27" s="282"/>
      <c r="P27" s="279"/>
      <c r="T27" s="279"/>
      <c r="U27" s="279"/>
      <c r="V27" s="279"/>
    </row>
    <row r="28" spans="1:22" x14ac:dyDescent="0.3">
      <c r="C28" s="14"/>
      <c r="D28" s="15"/>
      <c r="E28" t="str">
        <f t="shared" si="1"/>
        <v/>
      </c>
      <c r="O28" s="282">
        <f t="shared" si="2"/>
        <v>0</v>
      </c>
      <c r="P28" s="279"/>
      <c r="T28" s="279"/>
      <c r="U28" s="279"/>
      <c r="V28" s="279"/>
    </row>
    <row r="29" spans="1:22" ht="9.75" customHeight="1" x14ac:dyDescent="0.3">
      <c r="T29" s="279"/>
      <c r="U29" s="279"/>
      <c r="V29" s="279"/>
    </row>
    <row r="30" spans="1:22" x14ac:dyDescent="0.3">
      <c r="A30" s="279"/>
      <c r="B30" s="279"/>
      <c r="C30" s="279"/>
      <c r="D30" s="279"/>
      <c r="E30" s="279"/>
      <c r="F30" s="279"/>
      <c r="G30" s="279"/>
      <c r="H30" s="279"/>
      <c r="I30" s="279"/>
      <c r="J30" s="279"/>
      <c r="K30" s="279"/>
      <c r="L30" s="279"/>
      <c r="M30" s="279"/>
      <c r="N30" s="279"/>
      <c r="O30" s="279"/>
      <c r="P30" s="266"/>
      <c r="Q30" s="266"/>
      <c r="R30" s="266"/>
      <c r="S30" s="266"/>
      <c r="T30" s="279"/>
      <c r="U30" s="279"/>
      <c r="V30" s="279"/>
    </row>
    <row r="31" spans="1:22" x14ac:dyDescent="0.3">
      <c r="A31" s="279"/>
      <c r="B31" s="279"/>
      <c r="C31" s="279"/>
      <c r="D31" s="279"/>
      <c r="E31" s="279"/>
      <c r="F31" s="279"/>
      <c r="G31" s="279"/>
      <c r="H31" s="279"/>
      <c r="I31" s="279"/>
      <c r="J31" s="279"/>
      <c r="K31" s="279"/>
      <c r="L31" s="279"/>
      <c r="M31" s="279"/>
      <c r="N31" s="279"/>
      <c r="O31" s="279"/>
      <c r="P31" s="266"/>
      <c r="Q31" s="266"/>
      <c r="R31" s="266"/>
      <c r="S31" s="266"/>
      <c r="T31" s="279"/>
      <c r="U31" s="279"/>
      <c r="V31" s="279"/>
    </row>
    <row r="32" spans="1:22" x14ac:dyDescent="0.3">
      <c r="A32" s="279"/>
      <c r="B32" s="279"/>
      <c r="C32" s="279"/>
      <c r="D32" s="279"/>
      <c r="E32" s="279"/>
      <c r="F32" s="279"/>
      <c r="G32" s="279"/>
      <c r="H32" s="279"/>
      <c r="I32" s="279"/>
      <c r="J32" s="279"/>
      <c r="K32" s="279"/>
      <c r="L32" s="279"/>
      <c r="M32" s="279"/>
      <c r="N32" s="279"/>
      <c r="O32" s="279"/>
      <c r="P32" s="266"/>
      <c r="Q32" s="266"/>
      <c r="R32" s="266"/>
      <c r="S32" s="266"/>
      <c r="T32" s="279"/>
      <c r="U32" s="279"/>
      <c r="V32" s="279"/>
    </row>
    <row r="33" spans="1:19" x14ac:dyDescent="0.3">
      <c r="A33" s="279"/>
      <c r="B33" s="279"/>
      <c r="C33" s="279"/>
      <c r="D33" s="279"/>
      <c r="E33" s="279"/>
      <c r="F33" s="279"/>
      <c r="G33" s="279"/>
      <c r="H33" s="279"/>
      <c r="I33" s="279"/>
      <c r="J33" s="279"/>
      <c r="K33" s="279"/>
      <c r="L33" s="279"/>
      <c r="M33" s="279"/>
      <c r="N33" s="279"/>
      <c r="O33" s="279"/>
      <c r="P33" s="266"/>
      <c r="Q33" s="266"/>
      <c r="R33" s="266"/>
      <c r="S33" s="266"/>
    </row>
    <row r="34" spans="1:19" x14ac:dyDescent="0.3">
      <c r="A34" s="279"/>
      <c r="B34" s="279"/>
      <c r="C34" s="279"/>
      <c r="D34" s="279"/>
      <c r="E34" s="279"/>
      <c r="F34" s="279"/>
      <c r="G34" s="279"/>
      <c r="H34" s="279"/>
      <c r="I34" s="279"/>
      <c r="J34" s="279"/>
      <c r="K34" s="279"/>
      <c r="L34" s="279"/>
      <c r="M34" s="279"/>
      <c r="N34" s="279"/>
      <c r="O34" s="279"/>
      <c r="P34" s="266"/>
      <c r="Q34" s="266"/>
      <c r="R34" s="266"/>
      <c r="S34" s="266"/>
    </row>
    <row r="35" spans="1:19" x14ac:dyDescent="0.3">
      <c r="A35" s="279"/>
      <c r="B35" s="279"/>
      <c r="C35" s="279"/>
      <c r="D35" s="279"/>
      <c r="E35" s="279"/>
      <c r="F35" s="279"/>
      <c r="G35" s="279"/>
      <c r="H35" s="279"/>
      <c r="I35" s="279"/>
      <c r="J35" s="279"/>
      <c r="K35" s="279"/>
      <c r="L35" s="279"/>
      <c r="M35" s="279"/>
      <c r="N35" s="279"/>
      <c r="O35" s="279"/>
      <c r="P35" s="266"/>
      <c r="Q35" s="266"/>
      <c r="R35" s="266"/>
      <c r="S35" s="266"/>
    </row>
    <row r="36" spans="1:19" x14ac:dyDescent="0.3">
      <c r="A36" s="279"/>
      <c r="B36" s="279"/>
      <c r="C36" s="279"/>
      <c r="D36" s="279"/>
      <c r="E36" s="279"/>
      <c r="F36" s="279"/>
      <c r="G36" s="279"/>
      <c r="H36" s="279"/>
      <c r="I36" s="279"/>
      <c r="J36" s="279"/>
      <c r="K36" s="279"/>
      <c r="L36" s="279"/>
      <c r="M36" s="279"/>
      <c r="N36" s="279"/>
      <c r="O36" s="279"/>
      <c r="P36" s="266"/>
      <c r="Q36" s="266"/>
      <c r="R36" s="266"/>
      <c r="S36" s="266"/>
    </row>
    <row r="37" spans="1:19" x14ac:dyDescent="0.3">
      <c r="A37" s="279"/>
      <c r="B37" s="279"/>
      <c r="C37" s="279"/>
      <c r="D37" s="279"/>
      <c r="E37" s="279"/>
      <c r="F37" s="279"/>
      <c r="G37" s="279"/>
      <c r="H37" s="279"/>
      <c r="I37" s="279"/>
      <c r="J37" s="279"/>
      <c r="K37" s="279"/>
      <c r="L37" s="279"/>
      <c r="M37" s="279"/>
      <c r="N37" s="279"/>
      <c r="O37" s="279"/>
      <c r="P37" s="266"/>
      <c r="Q37" s="266"/>
      <c r="R37" s="266"/>
      <c r="S37" s="266"/>
    </row>
    <row r="38" spans="1:19" x14ac:dyDescent="0.3">
      <c r="A38" s="279"/>
      <c r="B38" s="279"/>
      <c r="C38" s="279"/>
      <c r="D38" s="279"/>
      <c r="E38" s="279"/>
      <c r="F38" s="279"/>
      <c r="G38" s="279"/>
      <c r="H38" s="279"/>
      <c r="I38" s="279"/>
      <c r="J38" s="279"/>
      <c r="K38" s="279"/>
      <c r="L38" s="279"/>
      <c r="M38" s="279"/>
      <c r="N38" s="279"/>
      <c r="O38" s="279"/>
      <c r="P38" s="266"/>
      <c r="Q38" s="266"/>
      <c r="R38" s="266"/>
      <c r="S38" s="266"/>
    </row>
    <row r="39" spans="1:19" x14ac:dyDescent="0.3">
      <c r="A39" s="279"/>
      <c r="B39" s="279"/>
      <c r="C39" s="279"/>
      <c r="D39" s="279"/>
      <c r="E39" s="279"/>
      <c r="F39" s="279"/>
      <c r="G39" s="279"/>
      <c r="H39" s="279"/>
      <c r="I39" s="279"/>
      <c r="J39" s="279"/>
      <c r="K39" s="279"/>
      <c r="L39" s="279"/>
      <c r="M39" s="279"/>
      <c r="N39" s="279"/>
      <c r="O39" s="279"/>
      <c r="P39" s="266"/>
      <c r="Q39" s="266"/>
      <c r="R39" s="266"/>
      <c r="S39" s="266"/>
    </row>
    <row r="40" spans="1:19" x14ac:dyDescent="0.3">
      <c r="A40" s="279"/>
      <c r="B40" s="279"/>
      <c r="C40" s="279"/>
      <c r="D40" s="279"/>
      <c r="E40" s="279"/>
      <c r="F40" s="279"/>
      <c r="G40" s="279"/>
      <c r="H40" s="279"/>
      <c r="I40" s="279"/>
      <c r="J40" s="279"/>
      <c r="K40" s="279"/>
      <c r="L40" s="279"/>
      <c r="M40" s="279"/>
      <c r="N40" s="279"/>
      <c r="O40" s="279"/>
      <c r="P40" s="266"/>
      <c r="Q40" s="266"/>
      <c r="R40" s="266"/>
      <c r="S40" s="266"/>
    </row>
    <row r="41" spans="1:19" x14ac:dyDescent="0.3">
      <c r="A41" s="279"/>
      <c r="B41" s="279"/>
      <c r="C41" s="279"/>
      <c r="D41" s="279"/>
      <c r="E41" s="279"/>
      <c r="F41" s="279"/>
      <c r="G41" s="279"/>
      <c r="H41" s="279"/>
      <c r="I41" s="279"/>
      <c r="J41" s="279"/>
      <c r="K41" s="279"/>
      <c r="L41" s="279"/>
      <c r="M41" s="279"/>
      <c r="N41" s="279"/>
      <c r="O41" s="279"/>
      <c r="P41" s="266"/>
      <c r="Q41" s="266"/>
      <c r="R41" s="266"/>
      <c r="S41" s="266"/>
    </row>
    <row r="42" spans="1:19" x14ac:dyDescent="0.3">
      <c r="A42" s="279"/>
      <c r="B42" s="279"/>
      <c r="C42" s="279"/>
      <c r="D42" s="279"/>
      <c r="E42" s="279"/>
      <c r="F42" s="279"/>
      <c r="G42" s="279"/>
      <c r="H42" s="279"/>
      <c r="I42" s="279"/>
      <c r="J42" s="279"/>
      <c r="K42" s="279"/>
      <c r="L42" s="279"/>
      <c r="M42" s="279"/>
      <c r="N42" s="279"/>
      <c r="O42" s="279"/>
      <c r="P42" s="266"/>
      <c r="Q42" s="266"/>
      <c r="R42" s="266"/>
      <c r="S42" s="266"/>
    </row>
    <row r="43" spans="1:19" x14ac:dyDescent="0.3">
      <c r="A43" s="279"/>
      <c r="B43" s="279" t="s">
        <v>32</v>
      </c>
      <c r="C43" s="281">
        <f>_xlfn.DAYS(C12,$T$3)+1</f>
        <v>91</v>
      </c>
      <c r="D43" s="279"/>
      <c r="E43" s="279"/>
      <c r="F43" s="279"/>
      <c r="G43" s="279"/>
      <c r="H43" s="279"/>
      <c r="I43" s="279"/>
      <c r="J43" s="279"/>
      <c r="K43" s="279"/>
      <c r="L43" s="279"/>
      <c r="M43" s="279"/>
      <c r="N43" s="279"/>
      <c r="O43" s="279"/>
      <c r="P43" s="266"/>
      <c r="Q43" s="266"/>
      <c r="R43" s="266"/>
      <c r="S43" s="266"/>
    </row>
    <row r="44" spans="1:19" x14ac:dyDescent="0.3">
      <c r="A44" s="279"/>
      <c r="B44" s="279" t="s">
        <v>33</v>
      </c>
      <c r="C44" s="281">
        <f>IF(C13&gt;0,_xlfn.DAYS(C13,$T$3)+1,1000)</f>
        <v>1000</v>
      </c>
      <c r="D44" s="279"/>
      <c r="E44" s="279"/>
      <c r="F44" s="279"/>
      <c r="G44" s="279"/>
      <c r="H44" s="279"/>
      <c r="I44" s="279"/>
      <c r="J44" s="279"/>
      <c r="K44" s="279"/>
      <c r="L44" s="279"/>
      <c r="M44" s="279"/>
      <c r="N44" s="279"/>
      <c r="O44" s="279"/>
      <c r="P44" s="266"/>
      <c r="Q44" s="266"/>
      <c r="R44" s="266"/>
      <c r="S44" s="266"/>
    </row>
    <row r="45" spans="1:19" x14ac:dyDescent="0.3">
      <c r="A45" s="279"/>
      <c r="B45" s="279" t="s">
        <v>34</v>
      </c>
      <c r="C45" s="281">
        <f>IF(C14&gt;0,_xlfn.DAYS(C14,$T$3)+1,1000)</f>
        <v>1000</v>
      </c>
      <c r="D45" s="279"/>
      <c r="E45" s="279"/>
      <c r="F45" s="279"/>
      <c r="G45" s="279"/>
      <c r="H45" s="279"/>
      <c r="I45" s="279"/>
      <c r="J45" s="279"/>
      <c r="K45" s="279"/>
      <c r="L45" s="279"/>
      <c r="M45" s="279"/>
      <c r="N45" s="279"/>
      <c r="O45" s="279"/>
      <c r="P45" s="266"/>
      <c r="Q45" s="266"/>
      <c r="R45" s="266"/>
      <c r="S45" s="266"/>
    </row>
    <row r="46" spans="1:19" x14ac:dyDescent="0.3">
      <c r="A46" s="279"/>
      <c r="B46" s="279" t="s">
        <v>35</v>
      </c>
      <c r="C46" s="281">
        <v>1000</v>
      </c>
      <c r="D46" s="279"/>
      <c r="E46" s="279"/>
      <c r="F46" s="279"/>
      <c r="G46" s="279"/>
      <c r="H46" s="279"/>
      <c r="I46" s="279"/>
      <c r="J46" s="279"/>
      <c r="K46" s="279"/>
      <c r="L46" s="279"/>
      <c r="M46" s="279"/>
      <c r="N46" s="279"/>
      <c r="O46" s="279"/>
      <c r="P46" s="266"/>
      <c r="Q46" s="266"/>
      <c r="R46" s="266"/>
      <c r="S46" s="266"/>
    </row>
    <row r="47" spans="1:19" x14ac:dyDescent="0.3">
      <c r="A47" s="279"/>
      <c r="B47" s="279" t="s">
        <v>23</v>
      </c>
      <c r="C47" s="281"/>
      <c r="D47" s="279"/>
      <c r="E47" s="279"/>
      <c r="F47" s="279"/>
      <c r="G47" s="279"/>
      <c r="H47" s="279"/>
      <c r="I47" s="279"/>
      <c r="J47" s="279"/>
      <c r="K47" s="279"/>
      <c r="L47" s="279"/>
      <c r="M47" s="279"/>
      <c r="N47" s="279"/>
      <c r="O47" s="279"/>
      <c r="P47" s="266"/>
      <c r="Q47" s="266"/>
      <c r="R47" s="266"/>
      <c r="S47" s="266"/>
    </row>
    <row r="48" spans="1:19" x14ac:dyDescent="0.3">
      <c r="A48" s="279"/>
      <c r="B48" s="279" t="s">
        <v>15</v>
      </c>
      <c r="C48" s="282">
        <f>IF(D12&gt;0,D12/C6-1,0)</f>
        <v>1</v>
      </c>
      <c r="D48" s="279"/>
      <c r="E48" s="279"/>
      <c r="F48" s="279"/>
      <c r="G48" s="279"/>
      <c r="H48" s="279"/>
      <c r="I48" s="279"/>
      <c r="J48" s="279"/>
      <c r="K48" s="279"/>
      <c r="L48" s="279"/>
      <c r="M48" s="279"/>
      <c r="N48" s="279"/>
      <c r="O48" s="279"/>
      <c r="P48" s="266"/>
      <c r="Q48" s="266"/>
      <c r="R48" s="266"/>
      <c r="S48" s="266"/>
    </row>
    <row r="49" spans="1:19" x14ac:dyDescent="0.3">
      <c r="A49" s="279"/>
      <c r="B49" s="279" t="s">
        <v>16</v>
      </c>
      <c r="C49" s="282">
        <f>IF(D13&gt;0,(D13-D12)/$C$6,0)</f>
        <v>0</v>
      </c>
      <c r="D49" s="279"/>
      <c r="E49" s="279"/>
      <c r="F49" s="279"/>
      <c r="G49" s="279"/>
      <c r="H49" s="279"/>
      <c r="I49" s="279"/>
      <c r="J49" s="279"/>
      <c r="K49" s="279"/>
      <c r="L49" s="279"/>
      <c r="M49" s="279"/>
      <c r="N49" s="279"/>
      <c r="O49" s="279"/>
      <c r="P49" s="266"/>
      <c r="Q49" s="266"/>
      <c r="R49" s="266"/>
      <c r="S49" s="266"/>
    </row>
    <row r="50" spans="1:19" x14ac:dyDescent="0.3">
      <c r="A50" s="279"/>
      <c r="B50" s="279" t="s">
        <v>17</v>
      </c>
      <c r="C50" s="282">
        <f>IF(D14&gt;0,(D14-D13)/$C$6,0)</f>
        <v>0</v>
      </c>
      <c r="D50" s="279"/>
      <c r="E50" s="279"/>
      <c r="F50" s="279"/>
      <c r="G50" s="279"/>
      <c r="H50" s="279"/>
      <c r="I50" s="279"/>
      <c r="J50" s="279"/>
      <c r="K50" s="279"/>
      <c r="L50" s="279"/>
      <c r="M50" s="279"/>
      <c r="N50" s="279"/>
      <c r="O50" s="279"/>
      <c r="P50" s="266"/>
      <c r="Q50" s="266"/>
      <c r="R50" s="266"/>
      <c r="S50" s="266"/>
    </row>
    <row r="51" spans="1:19" x14ac:dyDescent="0.3">
      <c r="A51" s="279"/>
      <c r="B51" s="279" t="s">
        <v>36</v>
      </c>
      <c r="C51" s="282">
        <v>0</v>
      </c>
      <c r="D51" s="279"/>
      <c r="E51" s="279"/>
      <c r="F51" s="279"/>
      <c r="G51" s="279"/>
      <c r="H51" s="279"/>
      <c r="I51" s="279"/>
      <c r="J51" s="279"/>
      <c r="K51" s="279"/>
      <c r="L51" s="279"/>
      <c r="M51" s="279"/>
      <c r="N51" s="279"/>
      <c r="O51" s="279"/>
      <c r="P51" s="266"/>
      <c r="Q51" s="266"/>
      <c r="R51" s="266"/>
      <c r="S51" s="266"/>
    </row>
    <row r="52" spans="1:19" x14ac:dyDescent="0.3">
      <c r="A52" s="279"/>
      <c r="B52" s="279"/>
      <c r="C52" s="279"/>
      <c r="D52" s="279"/>
      <c r="E52" s="279"/>
      <c r="F52" s="279"/>
      <c r="G52" s="279"/>
      <c r="H52" s="279"/>
      <c r="I52" s="279"/>
      <c r="J52" s="279"/>
      <c r="K52" s="279"/>
      <c r="L52" s="279"/>
      <c r="M52" s="279"/>
      <c r="N52" s="279"/>
      <c r="O52" s="279"/>
      <c r="P52" s="266"/>
      <c r="Q52" s="266"/>
      <c r="R52" s="266"/>
      <c r="S52" s="266"/>
    </row>
    <row r="53" spans="1:19" x14ac:dyDescent="0.3">
      <c r="A53" s="279"/>
      <c r="B53" s="279"/>
      <c r="C53" s="279"/>
      <c r="D53" s="279"/>
      <c r="E53" s="279"/>
      <c r="F53" s="279"/>
      <c r="G53" s="279"/>
      <c r="H53" s="279"/>
      <c r="I53" s="279"/>
      <c r="J53" s="279"/>
      <c r="K53" s="279"/>
      <c r="L53" s="279"/>
      <c r="M53" s="279"/>
      <c r="N53" s="279"/>
      <c r="O53" s="279"/>
      <c r="P53" s="266"/>
      <c r="Q53" s="266"/>
      <c r="R53" s="266"/>
      <c r="S53" s="266"/>
    </row>
    <row r="54" spans="1:19" x14ac:dyDescent="0.3">
      <c r="A54" s="279"/>
      <c r="B54" s="279"/>
      <c r="C54" s="279"/>
      <c r="D54" s="279"/>
      <c r="E54" s="279"/>
      <c r="F54" s="279"/>
      <c r="G54" s="279"/>
      <c r="H54" s="279"/>
      <c r="I54" s="279"/>
      <c r="J54" s="279"/>
      <c r="K54" s="279"/>
      <c r="L54" s="279"/>
      <c r="M54" s="279"/>
      <c r="N54" s="279"/>
      <c r="O54" s="279"/>
      <c r="P54" s="266"/>
      <c r="Q54" s="266"/>
      <c r="R54" s="266"/>
      <c r="S54" s="266"/>
    </row>
    <row r="55" spans="1:19" x14ac:dyDescent="0.3">
      <c r="A55" s="279"/>
      <c r="B55" s="279"/>
      <c r="C55" s="279"/>
      <c r="D55" s="279"/>
      <c r="E55" s="279"/>
      <c r="F55" s="279"/>
      <c r="G55" s="279"/>
      <c r="H55" s="279"/>
      <c r="I55" s="279"/>
      <c r="J55" s="279"/>
      <c r="K55" s="279"/>
      <c r="L55" s="279"/>
      <c r="M55" s="279"/>
      <c r="N55" s="279"/>
      <c r="O55" s="279"/>
      <c r="P55" s="266"/>
      <c r="Q55" s="266"/>
      <c r="R55" s="266"/>
      <c r="S55" s="266"/>
    </row>
    <row r="56" spans="1:19" x14ac:dyDescent="0.3">
      <c r="A56" s="279"/>
      <c r="B56" s="279"/>
      <c r="C56" s="279"/>
      <c r="D56" s="279"/>
      <c r="E56" s="279"/>
      <c r="F56" s="279"/>
      <c r="G56" s="279"/>
      <c r="H56" s="279"/>
      <c r="I56" s="279"/>
      <c r="J56" s="279"/>
      <c r="K56" s="279"/>
      <c r="L56" s="279"/>
      <c r="M56" s="279"/>
      <c r="N56" s="279"/>
      <c r="O56" s="279"/>
      <c r="P56" s="266"/>
      <c r="Q56" s="266"/>
      <c r="R56" s="266"/>
      <c r="S56" s="266"/>
    </row>
    <row r="57" spans="1:19" x14ac:dyDescent="0.3">
      <c r="A57" s="279"/>
      <c r="B57" s="279" t="s">
        <v>14</v>
      </c>
      <c r="C57" s="283">
        <f>DAY(C4)</f>
        <v>1</v>
      </c>
      <c r="D57" s="279">
        <f>MONTH(C4)</f>
        <v>4</v>
      </c>
      <c r="E57" s="279">
        <f>YEAR(C4)</f>
        <v>2018</v>
      </c>
      <c r="F57" s="279"/>
      <c r="G57" s="279"/>
      <c r="H57" s="279"/>
      <c r="I57" s="279"/>
      <c r="J57" s="279"/>
      <c r="K57" s="279"/>
      <c r="L57" s="279"/>
      <c r="M57" s="279"/>
      <c r="N57" s="279"/>
      <c r="O57" s="279"/>
      <c r="P57" s="266"/>
      <c r="Q57" s="266"/>
      <c r="R57" s="266"/>
      <c r="S57" s="266"/>
    </row>
    <row r="58" spans="1:19" x14ac:dyDescent="0.3">
      <c r="A58" s="279"/>
      <c r="B58" s="279" t="s">
        <v>22</v>
      </c>
      <c r="C58" s="283">
        <f>DAY(C20+2)</f>
        <v>17</v>
      </c>
      <c r="D58" s="279">
        <f>MONTH(C20+1)</f>
        <v>8</v>
      </c>
      <c r="E58" s="279">
        <f>YEAR(C20+1)</f>
        <v>2018</v>
      </c>
      <c r="F58" s="279"/>
      <c r="G58" s="279"/>
      <c r="H58" s="279"/>
      <c r="I58" s="279"/>
      <c r="J58" s="279"/>
      <c r="K58" s="279"/>
      <c r="L58" s="279"/>
      <c r="M58" s="279"/>
      <c r="N58" s="279"/>
      <c r="O58" s="279"/>
      <c r="P58" s="266"/>
      <c r="Q58" s="266"/>
      <c r="R58" s="266"/>
      <c r="S58" s="266"/>
    </row>
    <row r="59" spans="1:19" x14ac:dyDescent="0.3">
      <c r="A59" s="279"/>
      <c r="B59" s="279" t="s">
        <v>23</v>
      </c>
      <c r="C59" s="283"/>
      <c r="D59" s="279"/>
      <c r="E59" s="279"/>
      <c r="F59" s="279"/>
      <c r="G59" s="279"/>
      <c r="H59" s="279"/>
      <c r="I59" s="279"/>
      <c r="J59" s="279"/>
      <c r="K59" s="279"/>
      <c r="L59" s="279"/>
      <c r="M59" s="279"/>
      <c r="N59" s="279"/>
      <c r="O59" s="279"/>
      <c r="P59" s="266"/>
      <c r="Q59" s="266"/>
      <c r="R59" s="266"/>
      <c r="S59" s="266"/>
    </row>
    <row r="60" spans="1:19" x14ac:dyDescent="0.3">
      <c r="A60" s="279"/>
      <c r="B60" s="279" t="s">
        <v>13</v>
      </c>
      <c r="C60" s="282">
        <f>C6</f>
        <v>1.5</v>
      </c>
      <c r="D60" s="279"/>
      <c r="E60" s="279"/>
      <c r="F60" s="279"/>
      <c r="G60" s="279"/>
      <c r="H60" s="279"/>
      <c r="I60" s="279"/>
      <c r="J60" s="279"/>
      <c r="K60" s="279"/>
      <c r="L60" s="279"/>
      <c r="M60" s="279"/>
      <c r="N60" s="279"/>
      <c r="O60" s="279"/>
      <c r="P60" s="266"/>
      <c r="Q60" s="266"/>
      <c r="R60" s="266"/>
      <c r="S60" s="266"/>
    </row>
    <row r="61" spans="1:19" x14ac:dyDescent="0.3">
      <c r="A61" s="279"/>
      <c r="B61" s="279" t="s">
        <v>23</v>
      </c>
      <c r="C61" s="282"/>
      <c r="D61" s="279"/>
      <c r="E61" s="279"/>
      <c r="F61" s="279"/>
      <c r="G61" s="279"/>
      <c r="H61" s="279"/>
      <c r="I61" s="279"/>
      <c r="J61" s="279"/>
      <c r="K61" s="279"/>
      <c r="L61" s="279"/>
      <c r="M61" s="279"/>
      <c r="N61" s="279"/>
      <c r="O61" s="279"/>
      <c r="P61" s="266"/>
      <c r="Q61" s="266"/>
      <c r="R61" s="266"/>
      <c r="S61" s="266"/>
    </row>
    <row r="62" spans="1:19" x14ac:dyDescent="0.3">
      <c r="A62" s="279"/>
      <c r="B62" s="279" t="s">
        <v>32</v>
      </c>
      <c r="C62" s="281">
        <f>IF($C$48=0,C44,C43)</f>
        <v>91</v>
      </c>
      <c r="D62" s="279"/>
      <c r="E62" s="279"/>
      <c r="F62" s="279"/>
      <c r="G62" s="279"/>
      <c r="H62" s="279"/>
      <c r="I62" s="279"/>
      <c r="J62" s="279"/>
      <c r="K62" s="279"/>
      <c r="L62" s="279"/>
      <c r="M62" s="279"/>
      <c r="N62" s="279"/>
      <c r="O62" s="279"/>
      <c r="P62" s="266"/>
      <c r="Q62" s="266"/>
      <c r="R62" s="266"/>
      <c r="S62" s="266"/>
    </row>
    <row r="63" spans="1:19" x14ac:dyDescent="0.3">
      <c r="A63" s="279"/>
      <c r="B63" s="279" t="s">
        <v>33</v>
      </c>
      <c r="C63" s="281">
        <f>IF($C$48=0,C45,C44)</f>
        <v>1000</v>
      </c>
      <c r="D63" s="279"/>
      <c r="E63" s="279"/>
      <c r="F63" s="279"/>
      <c r="G63" s="279"/>
      <c r="H63" s="279"/>
      <c r="I63" s="279"/>
      <c r="J63" s="279"/>
      <c r="K63" s="279"/>
      <c r="L63" s="279"/>
      <c r="M63" s="279"/>
      <c r="N63" s="279"/>
      <c r="O63" s="279"/>
      <c r="P63" s="266"/>
      <c r="Q63" s="266"/>
      <c r="R63" s="266"/>
      <c r="S63" s="266"/>
    </row>
    <row r="64" spans="1:19" x14ac:dyDescent="0.3">
      <c r="A64" s="279"/>
      <c r="B64" s="279" t="s">
        <v>34</v>
      </c>
      <c r="C64" s="281">
        <f>IF(C14&gt;0,_xlfn.DAYS(C14,$T$3)+1,1000)</f>
        <v>1000</v>
      </c>
      <c r="D64" s="279"/>
      <c r="E64" s="279"/>
      <c r="F64" s="279"/>
      <c r="G64" s="279"/>
      <c r="H64" s="279"/>
      <c r="I64" s="279"/>
      <c r="J64" s="279"/>
      <c r="K64" s="279"/>
      <c r="L64" s="279"/>
      <c r="M64" s="279"/>
      <c r="N64" s="279"/>
      <c r="O64" s="279"/>
      <c r="P64" s="266"/>
      <c r="Q64" s="266"/>
      <c r="R64" s="266"/>
      <c r="S64" s="266"/>
    </row>
    <row r="65" spans="1:19" x14ac:dyDescent="0.3">
      <c r="A65" s="279"/>
      <c r="B65" s="279" t="s">
        <v>35</v>
      </c>
      <c r="C65" s="281">
        <v>1000</v>
      </c>
      <c r="D65" s="279"/>
      <c r="E65" s="279"/>
      <c r="F65" s="279"/>
      <c r="G65" s="279"/>
      <c r="H65" s="279"/>
      <c r="I65" s="279"/>
      <c r="J65" s="279"/>
      <c r="K65" s="279"/>
      <c r="L65" s="279"/>
      <c r="M65" s="279"/>
      <c r="N65" s="279"/>
      <c r="O65" s="279"/>
      <c r="P65" s="266"/>
      <c r="Q65" s="266"/>
      <c r="R65" s="266"/>
      <c r="S65" s="266"/>
    </row>
    <row r="66" spans="1:19" x14ac:dyDescent="0.3">
      <c r="A66" s="279"/>
      <c r="B66" s="279" t="s">
        <v>23</v>
      </c>
      <c r="C66" s="281"/>
      <c r="D66" s="279"/>
      <c r="E66" s="279"/>
      <c r="F66" s="279"/>
      <c r="G66" s="279"/>
      <c r="H66" s="279"/>
      <c r="I66" s="279"/>
      <c r="J66" s="279"/>
      <c r="K66" s="279"/>
      <c r="L66" s="279"/>
      <c r="M66" s="279"/>
      <c r="N66" s="279"/>
      <c r="O66" s="279"/>
      <c r="P66" s="266"/>
      <c r="Q66" s="266"/>
      <c r="R66" s="266"/>
      <c r="S66" s="266"/>
    </row>
    <row r="67" spans="1:19" x14ac:dyDescent="0.3">
      <c r="A67" s="279"/>
      <c r="B67" s="279" t="s">
        <v>15</v>
      </c>
      <c r="C67" s="282">
        <f>IF($C$48=0,C49,C48)</f>
        <v>1</v>
      </c>
      <c r="D67" s="279"/>
      <c r="E67" s="279"/>
      <c r="F67" s="279"/>
      <c r="G67" s="279"/>
      <c r="H67" s="279"/>
      <c r="I67" s="279"/>
      <c r="J67" s="279"/>
      <c r="K67" s="279"/>
      <c r="L67" s="279"/>
      <c r="M67" s="279"/>
      <c r="N67" s="279"/>
      <c r="O67" s="279"/>
      <c r="P67" s="266"/>
      <c r="Q67" s="266"/>
      <c r="R67" s="266"/>
      <c r="S67" s="266"/>
    </row>
    <row r="68" spans="1:19" x14ac:dyDescent="0.3">
      <c r="A68" s="279"/>
      <c r="B68" s="279" t="s">
        <v>16</v>
      </c>
      <c r="C68" s="282">
        <f>IF($C$48=0,C50,C49)</f>
        <v>0</v>
      </c>
      <c r="D68" s="279"/>
      <c r="E68" s="279"/>
      <c r="F68" s="279"/>
      <c r="G68" s="279"/>
      <c r="H68" s="279"/>
      <c r="I68" s="279"/>
      <c r="J68" s="279"/>
      <c r="K68" s="279"/>
      <c r="L68" s="279"/>
      <c r="M68" s="279"/>
      <c r="N68" s="279"/>
      <c r="O68" s="279"/>
      <c r="P68" s="266"/>
      <c r="Q68" s="266"/>
      <c r="R68" s="266"/>
      <c r="S68" s="266"/>
    </row>
    <row r="69" spans="1:19" x14ac:dyDescent="0.3">
      <c r="A69" s="279"/>
      <c r="B69" s="279" t="s">
        <v>17</v>
      </c>
      <c r="C69" s="282">
        <f>IF(D14&gt;0,(D14-D13)/$C$6,0)</f>
        <v>0</v>
      </c>
      <c r="D69" s="279"/>
      <c r="E69" s="279"/>
      <c r="F69" s="279"/>
      <c r="G69" s="279"/>
      <c r="H69" s="279"/>
      <c r="I69" s="279"/>
      <c r="J69" s="279"/>
      <c r="K69" s="279"/>
      <c r="L69" s="279"/>
      <c r="M69" s="279"/>
      <c r="N69" s="279"/>
      <c r="O69" s="279"/>
      <c r="P69" s="266"/>
      <c r="Q69" s="266"/>
      <c r="R69" s="266"/>
      <c r="S69" s="266"/>
    </row>
    <row r="70" spans="1:19" x14ac:dyDescent="0.3">
      <c r="A70" s="279"/>
      <c r="B70" s="279" t="s">
        <v>36</v>
      </c>
      <c r="C70" s="282">
        <v>0</v>
      </c>
      <c r="D70" s="279"/>
      <c r="E70" s="279"/>
      <c r="F70" s="279"/>
      <c r="G70" s="279"/>
      <c r="H70" s="279"/>
      <c r="I70" s="279"/>
      <c r="J70" s="279"/>
      <c r="K70" s="279"/>
      <c r="L70" s="279"/>
      <c r="M70" s="279"/>
      <c r="N70" s="279"/>
      <c r="O70" s="284"/>
      <c r="P70" s="266"/>
      <c r="Q70" s="266"/>
      <c r="R70" s="266"/>
      <c r="S70" s="266"/>
    </row>
    <row r="71" spans="1:19" x14ac:dyDescent="0.3">
      <c r="A71" s="279"/>
      <c r="B71" s="279" t="s">
        <v>23</v>
      </c>
      <c r="C71" s="282"/>
      <c r="D71" s="279"/>
      <c r="E71" s="279"/>
      <c r="F71" s="279"/>
      <c r="G71" s="279"/>
      <c r="H71" s="279"/>
      <c r="I71" s="279"/>
      <c r="J71" s="279"/>
      <c r="K71" s="279"/>
      <c r="L71" s="279"/>
      <c r="M71" s="279"/>
      <c r="N71" s="279"/>
      <c r="O71" s="284"/>
      <c r="P71" s="266"/>
      <c r="Q71" s="266"/>
      <c r="R71" s="266"/>
      <c r="S71" s="266"/>
    </row>
    <row r="72" spans="1:19" x14ac:dyDescent="0.3">
      <c r="A72" s="279"/>
      <c r="B72" s="279" t="s">
        <v>18</v>
      </c>
      <c r="C72" s="281">
        <f>IF(C18&gt;0,_xlfn.DAYS(C18,$T$3)+1,1000)</f>
        <v>217</v>
      </c>
      <c r="D72" s="279"/>
      <c r="E72" s="279"/>
      <c r="F72" s="279"/>
      <c r="G72" s="279"/>
      <c r="H72" s="279"/>
      <c r="I72" s="279"/>
      <c r="J72" s="279"/>
      <c r="K72" s="279"/>
      <c r="L72" s="279"/>
      <c r="M72" s="279"/>
      <c r="N72" s="279"/>
      <c r="O72" s="284"/>
      <c r="P72" s="266"/>
      <c r="Q72" s="266"/>
      <c r="R72" s="266"/>
      <c r="S72" s="266"/>
    </row>
    <row r="73" spans="1:19" x14ac:dyDescent="0.3">
      <c r="A73" s="279"/>
      <c r="B73" s="279" t="s">
        <v>23</v>
      </c>
      <c r="C73" s="279"/>
      <c r="D73" s="279"/>
      <c r="E73" s="279"/>
      <c r="F73" s="279"/>
      <c r="G73" s="279"/>
      <c r="H73" s="279"/>
      <c r="I73" s="279"/>
      <c r="J73" s="279"/>
      <c r="K73" s="279"/>
      <c r="L73" s="279"/>
      <c r="M73" s="279"/>
      <c r="N73" s="279"/>
      <c r="O73" s="284"/>
      <c r="P73" s="266"/>
      <c r="Q73" s="266"/>
      <c r="R73" s="266"/>
      <c r="S73" s="266"/>
    </row>
    <row r="74" spans="1:19" x14ac:dyDescent="0.3">
      <c r="A74" s="279"/>
      <c r="B74" s="279" t="s">
        <v>21</v>
      </c>
      <c r="C74" s="279"/>
      <c r="D74" s="279"/>
      <c r="E74" s="279"/>
      <c r="F74" s="279"/>
      <c r="G74" s="279"/>
      <c r="H74" s="279"/>
      <c r="I74" s="279"/>
      <c r="J74" s="279"/>
      <c r="K74" s="279"/>
      <c r="L74" s="279"/>
      <c r="M74" s="279"/>
      <c r="N74" s="279"/>
      <c r="O74" s="284"/>
      <c r="P74" s="266"/>
      <c r="Q74" s="266"/>
      <c r="R74" s="266"/>
      <c r="S74" s="266"/>
    </row>
    <row r="75" spans="1:19" x14ac:dyDescent="0.3">
      <c r="A75" s="279"/>
      <c r="B75" s="279" t="str">
        <f>CONCATENATE(Cropping!L75,".; ",Cropping!M75,"; ")</f>
        <v xml:space="preserve">0.; 0,5; </v>
      </c>
      <c r="C75" s="279"/>
      <c r="D75" s="279"/>
      <c r="E75" s="279"/>
      <c r="F75" s="279"/>
      <c r="G75" s="279"/>
      <c r="H75" s="279"/>
      <c r="I75" s="279"/>
      <c r="J75" s="279"/>
      <c r="K75" s="279"/>
      <c r="L75" s="283">
        <v>0</v>
      </c>
      <c r="M75" s="279">
        <f>D25</f>
        <v>0.5</v>
      </c>
      <c r="N75" s="279"/>
      <c r="O75" s="284"/>
      <c r="P75" s="266"/>
      <c r="Q75" s="266"/>
      <c r="R75" s="266"/>
      <c r="S75" s="266"/>
    </row>
    <row r="76" spans="1:19" x14ac:dyDescent="0.3">
      <c r="A76" s="279"/>
      <c r="B76" s="279" t="str">
        <f>CONCATENATE(Cropping!L76,".; ",Cropping!M76,"; ")</f>
        <v xml:space="preserve">91.; 0,5; </v>
      </c>
      <c r="C76" s="279"/>
      <c r="D76" s="279"/>
      <c r="E76" s="279"/>
      <c r="F76" s="279"/>
      <c r="G76" s="279"/>
      <c r="H76" s="279"/>
      <c r="I76" s="279"/>
      <c r="J76" s="279"/>
      <c r="K76" s="279"/>
      <c r="L76" s="283">
        <f>IF(C25&gt;0,_xlfn.DAYS(C25,$T$3)+1,365)</f>
        <v>91</v>
      </c>
      <c r="M76" s="279">
        <f>IF(C25&gt;0,D25,M75)</f>
        <v>0.5</v>
      </c>
      <c r="N76" s="279"/>
      <c r="O76" s="284"/>
      <c r="P76" s="266"/>
      <c r="Q76" s="266"/>
      <c r="R76" s="266"/>
      <c r="S76" s="266"/>
    </row>
    <row r="77" spans="1:19" x14ac:dyDescent="0.3">
      <c r="A77" s="279"/>
      <c r="B77" s="279" t="str">
        <f>CONCATENATE(Cropping!L77,".; ",Cropping!M77,"; ")</f>
        <v xml:space="preserve">120.; 0,5; </v>
      </c>
      <c r="C77" s="279"/>
      <c r="D77" s="279"/>
      <c r="E77" s="279"/>
      <c r="F77" s="279"/>
      <c r="G77" s="279"/>
      <c r="H77" s="279"/>
      <c r="I77" s="279"/>
      <c r="J77" s="279"/>
      <c r="K77" s="279"/>
      <c r="L77" s="283">
        <f>L78-1</f>
        <v>120</v>
      </c>
      <c r="M77" s="279">
        <f>M76</f>
        <v>0.5</v>
      </c>
      <c r="N77" s="279"/>
      <c r="O77" s="284"/>
      <c r="P77" s="266"/>
      <c r="Q77" s="266"/>
      <c r="R77" s="266"/>
      <c r="S77" s="266"/>
    </row>
    <row r="78" spans="1:19" x14ac:dyDescent="0.3">
      <c r="A78" s="279"/>
      <c r="B78" s="279" t="str">
        <f>CONCATENATE(Cropping!L78,".; ",Cropping!M78,"; ")</f>
        <v xml:space="preserve">121.; 0,6; </v>
      </c>
      <c r="C78" s="279"/>
      <c r="D78" s="279"/>
      <c r="E78" s="279"/>
      <c r="F78" s="279"/>
      <c r="G78" s="279"/>
      <c r="H78" s="279"/>
      <c r="I78" s="279"/>
      <c r="J78" s="279"/>
      <c r="K78" s="279"/>
      <c r="L78" s="283">
        <f>IF(C26&gt;0,_xlfn.DAYS(C26,$T$3)+1,365)</f>
        <v>121</v>
      </c>
      <c r="M78" s="279">
        <f>IF(C26&gt;0,D26,M76)</f>
        <v>0.6</v>
      </c>
      <c r="N78" s="279"/>
      <c r="O78" s="284"/>
      <c r="P78" s="266"/>
      <c r="Q78" s="266"/>
      <c r="R78" s="266"/>
      <c r="S78" s="266"/>
    </row>
    <row r="79" spans="1:19" x14ac:dyDescent="0.3">
      <c r="A79" s="279"/>
      <c r="B79" s="279" t="str">
        <f>CONCATENATE(Cropping!L79,".; ",Cropping!M79,"; ")</f>
        <v xml:space="preserve">364.; 0,6; </v>
      </c>
      <c r="C79" s="279"/>
      <c r="D79" s="279"/>
      <c r="E79" s="279"/>
      <c r="F79" s="279"/>
      <c r="G79" s="279"/>
      <c r="H79" s="279"/>
      <c r="I79" s="279"/>
      <c r="J79" s="279"/>
      <c r="K79" s="279"/>
      <c r="L79" s="283">
        <f>L80-1</f>
        <v>364</v>
      </c>
      <c r="M79" s="279">
        <f>M80</f>
        <v>0.6</v>
      </c>
      <c r="N79" s="279"/>
      <c r="O79" s="284"/>
      <c r="P79" s="266"/>
      <c r="Q79" s="266"/>
      <c r="R79" s="266"/>
      <c r="S79" s="266"/>
    </row>
    <row r="80" spans="1:19" x14ac:dyDescent="0.3">
      <c r="A80" s="279"/>
      <c r="B80" s="279" t="str">
        <f>CONCATENATE(Cropping!L80,".; ",Cropping!M80,"; ")</f>
        <v xml:space="preserve">365.; 0,6; </v>
      </c>
      <c r="C80" s="279"/>
      <c r="D80" s="279"/>
      <c r="E80" s="279"/>
      <c r="F80" s="279"/>
      <c r="G80" s="279"/>
      <c r="H80" s="279"/>
      <c r="I80" s="279"/>
      <c r="J80" s="279"/>
      <c r="K80" s="279"/>
      <c r="L80" s="283">
        <f>MAX(IF(C27&gt;0,_xlfn.DAYS(C27,$T$3)+1,365),L78+2)</f>
        <v>365</v>
      </c>
      <c r="M80" s="279">
        <f>IF(C27&gt;0,D27,M78)</f>
        <v>0.6</v>
      </c>
      <c r="N80" s="279"/>
      <c r="O80" s="284"/>
      <c r="P80" s="266"/>
      <c r="Q80" s="266"/>
      <c r="R80" s="266"/>
      <c r="S80" s="266"/>
    </row>
    <row r="81" spans="1:19" x14ac:dyDescent="0.3">
      <c r="A81" s="279"/>
      <c r="B81" s="279" t="str">
        <f>CONCATENATE(Cropping!L81,".; ",Cropping!M81,"; ")</f>
        <v xml:space="preserve">366.; 0,6; </v>
      </c>
      <c r="C81" s="279"/>
      <c r="D81" s="279"/>
      <c r="E81" s="279"/>
      <c r="F81" s="279"/>
      <c r="G81" s="279"/>
      <c r="H81" s="279"/>
      <c r="I81" s="279"/>
      <c r="J81" s="279"/>
      <c r="K81" s="279"/>
      <c r="L81" s="283">
        <f>L82-1</f>
        <v>366</v>
      </c>
      <c r="M81" s="279">
        <f>M80</f>
        <v>0.6</v>
      </c>
      <c r="N81" s="279"/>
      <c r="O81" s="284"/>
      <c r="P81" s="266"/>
      <c r="Q81" s="266"/>
      <c r="R81" s="266"/>
      <c r="S81" s="266"/>
    </row>
    <row r="82" spans="1:19" x14ac:dyDescent="0.3">
      <c r="A82" s="279"/>
      <c r="B82" s="279" t="str">
        <f>CONCATENATE(Cropping!L82,".; ",Cropping!M82,"; ")</f>
        <v xml:space="preserve">367.; 0,6; </v>
      </c>
      <c r="C82" s="279"/>
      <c r="D82" s="279"/>
      <c r="E82" s="279"/>
      <c r="F82" s="279"/>
      <c r="G82" s="279"/>
      <c r="H82" s="279"/>
      <c r="I82" s="279"/>
      <c r="J82" s="279"/>
      <c r="K82" s="279"/>
      <c r="L82" s="283">
        <f>MAX(IF(C28&gt;0,_xlfn.DAYS(C28,$T$3)+1,366),L80+2)</f>
        <v>367</v>
      </c>
      <c r="M82" s="279">
        <f>IF(C28&gt;0,D28,M80)</f>
        <v>0.6</v>
      </c>
      <c r="N82" s="279"/>
      <c r="O82" s="284"/>
      <c r="P82" s="266"/>
      <c r="Q82" s="266"/>
      <c r="R82" s="266"/>
      <c r="S82" s="266"/>
    </row>
    <row r="83" spans="1:19" x14ac:dyDescent="0.3">
      <c r="A83" s="279"/>
      <c r="B83" s="279" t="str">
        <f>CONCATENATE(Cropping!L83,".; ",Cropping!M83)</f>
        <v>368.; 0,6</v>
      </c>
      <c r="C83" s="279"/>
      <c r="D83" s="279"/>
      <c r="E83" s="279"/>
      <c r="F83" s="279"/>
      <c r="G83" s="279"/>
      <c r="H83" s="279"/>
      <c r="I83" s="279"/>
      <c r="J83" s="279"/>
      <c r="K83" s="279"/>
      <c r="L83" s="283">
        <f>MAX(IF(C29&gt;0,_xlfn.DAYS(C29,$T$3)+1,366),L82+1)</f>
        <v>368</v>
      </c>
      <c r="M83" s="279">
        <f>IF(C29&gt;0,D29,M82)</f>
        <v>0.6</v>
      </c>
      <c r="N83" s="279"/>
      <c r="O83" s="284"/>
      <c r="P83" s="266"/>
      <c r="Q83" s="266"/>
      <c r="R83" s="266"/>
      <c r="S83" s="266"/>
    </row>
    <row r="84" spans="1:19" x14ac:dyDescent="0.3">
      <c r="A84" s="279"/>
      <c r="B84" s="279" t="s">
        <v>23</v>
      </c>
      <c r="C84" s="279"/>
      <c r="D84" s="279"/>
      <c r="E84" s="279"/>
      <c r="F84" s="279"/>
      <c r="G84" s="279"/>
      <c r="H84" s="279"/>
      <c r="I84" s="279"/>
      <c r="J84" s="279"/>
      <c r="K84" s="279"/>
      <c r="L84" s="279"/>
      <c r="M84" s="279"/>
      <c r="N84" s="279"/>
      <c r="O84" s="284"/>
      <c r="P84" s="266"/>
      <c r="Q84" s="266"/>
      <c r="R84" s="266"/>
      <c r="S84" s="266"/>
    </row>
    <row r="85" spans="1:19" x14ac:dyDescent="0.3">
      <c r="A85" s="279"/>
      <c r="B85" s="279"/>
      <c r="C85" s="279"/>
      <c r="D85" s="279"/>
      <c r="E85" s="279"/>
      <c r="F85" s="279"/>
      <c r="G85" s="279"/>
      <c r="H85" s="279"/>
      <c r="I85" s="279"/>
      <c r="J85" s="279"/>
      <c r="K85" s="279"/>
      <c r="L85" s="279"/>
      <c r="M85" s="279"/>
      <c r="N85" s="279"/>
      <c r="O85" s="279"/>
      <c r="P85" s="251"/>
      <c r="Q85" s="251"/>
      <c r="R85" s="266"/>
    </row>
    <row r="86" spans="1:19" x14ac:dyDescent="0.3">
      <c r="A86" s="279"/>
      <c r="B86" s="279"/>
      <c r="C86" s="279"/>
      <c r="D86" s="279"/>
      <c r="E86" s="279"/>
      <c r="F86" s="279"/>
      <c r="G86" s="279"/>
      <c r="H86" s="279"/>
      <c r="I86" s="279"/>
      <c r="J86" s="279"/>
      <c r="K86" s="279"/>
      <c r="L86" s="279"/>
      <c r="M86" s="279"/>
      <c r="N86" s="279"/>
      <c r="O86" s="279"/>
      <c r="P86" s="266"/>
      <c r="Q86" s="266"/>
      <c r="R86" s="266"/>
    </row>
    <row r="87" spans="1:19" x14ac:dyDescent="0.3">
      <c r="A87" s="279"/>
      <c r="B87" s="279"/>
      <c r="C87" s="279"/>
      <c r="D87" s="279"/>
      <c r="E87" s="279"/>
      <c r="F87" s="279"/>
      <c r="G87" s="279"/>
      <c r="H87" s="279"/>
      <c r="I87" s="279"/>
      <c r="J87" s="279"/>
      <c r="K87" s="279"/>
      <c r="L87" s="279"/>
      <c r="M87" s="279"/>
      <c r="N87" s="279"/>
      <c r="O87" s="279"/>
      <c r="P87" s="266"/>
      <c r="Q87" s="266"/>
      <c r="R87" s="266"/>
    </row>
    <row r="88" spans="1:19" x14ac:dyDescent="0.3">
      <c r="A88" s="279"/>
      <c r="B88" s="279"/>
      <c r="C88" s="279"/>
      <c r="D88" s="279"/>
      <c r="E88" s="279"/>
      <c r="F88" s="279"/>
      <c r="G88" s="279"/>
      <c r="H88" s="279"/>
      <c r="I88" s="279"/>
      <c r="J88" s="279"/>
      <c r="K88" s="279"/>
      <c r="L88" s="279"/>
      <c r="M88" s="279"/>
      <c r="N88" s="279"/>
      <c r="O88" s="279"/>
      <c r="P88" s="266"/>
      <c r="Q88" s="266"/>
      <c r="R88" s="266"/>
    </row>
    <row r="89" spans="1:19" x14ac:dyDescent="0.3">
      <c r="A89" s="279"/>
      <c r="B89" s="279"/>
      <c r="C89" s="279"/>
      <c r="D89" s="279"/>
      <c r="E89" s="279"/>
      <c r="F89" s="279"/>
      <c r="G89" s="279"/>
      <c r="H89" s="279"/>
      <c r="I89" s="279"/>
      <c r="J89" s="279"/>
      <c r="K89" s="279"/>
      <c r="L89" s="279"/>
      <c r="M89" s="279"/>
      <c r="N89" s="279"/>
      <c r="O89" s="279"/>
      <c r="P89" s="266"/>
      <c r="Q89" s="266"/>
      <c r="R89" s="266"/>
    </row>
    <row r="90" spans="1:19" x14ac:dyDescent="0.3">
      <c r="A90" s="279"/>
      <c r="B90" s="279"/>
      <c r="C90" s="279"/>
      <c r="D90" s="279"/>
      <c r="E90" s="279"/>
      <c r="F90" s="279"/>
      <c r="G90" s="279"/>
      <c r="H90" s="279"/>
      <c r="I90" s="279"/>
      <c r="J90" s="279"/>
      <c r="K90" s="279"/>
      <c r="L90" s="279"/>
      <c r="M90" s="279"/>
      <c r="N90" s="279"/>
      <c r="O90" s="279"/>
      <c r="P90" s="266"/>
      <c r="Q90" s="266"/>
      <c r="R90" s="266"/>
    </row>
    <row r="91" spans="1:19" x14ac:dyDescent="0.3">
      <c r="A91" s="279"/>
      <c r="B91" s="279"/>
      <c r="C91" s="279"/>
      <c r="D91" s="279"/>
      <c r="E91" s="279"/>
      <c r="F91" s="279"/>
      <c r="G91" s="279"/>
      <c r="H91" s="279"/>
      <c r="I91" s="279"/>
      <c r="J91" s="279"/>
      <c r="K91" s="279"/>
      <c r="L91" s="279"/>
      <c r="M91" s="279"/>
      <c r="N91" s="279"/>
      <c r="O91" s="279"/>
      <c r="P91" s="266"/>
      <c r="Q91" s="266"/>
      <c r="R91" s="266"/>
    </row>
    <row r="92" spans="1:19" x14ac:dyDescent="0.3">
      <c r="A92" s="279"/>
      <c r="B92" s="279"/>
      <c r="C92" s="279"/>
      <c r="D92" s="279"/>
      <c r="E92" s="279"/>
      <c r="F92" s="279"/>
      <c r="G92" s="279"/>
      <c r="H92" s="279"/>
      <c r="I92" s="279"/>
      <c r="J92" s="279"/>
      <c r="K92" s="279"/>
      <c r="L92" s="279"/>
      <c r="M92" s="279"/>
      <c r="N92" s="279"/>
      <c r="O92" s="279"/>
      <c r="P92" s="266"/>
      <c r="Q92" s="266"/>
      <c r="R92" s="266"/>
    </row>
    <row r="93" spans="1:19" x14ac:dyDescent="0.3">
      <c r="A93" s="279"/>
      <c r="B93" s="279"/>
      <c r="C93" s="279"/>
      <c r="D93" s="279"/>
      <c r="E93" s="279"/>
      <c r="F93" s="279"/>
      <c r="G93" s="279"/>
      <c r="H93" s="279"/>
      <c r="I93" s="279"/>
      <c r="J93" s="279"/>
      <c r="K93" s="279"/>
      <c r="L93" s="279"/>
      <c r="M93" s="279"/>
      <c r="N93" s="279"/>
      <c r="O93" s="279"/>
      <c r="P93" s="266"/>
      <c r="Q93" s="266"/>
      <c r="R93" s="266"/>
    </row>
    <row r="94" spans="1:19" x14ac:dyDescent="0.3">
      <c r="A94" s="279"/>
      <c r="B94" s="279"/>
      <c r="C94" s="279"/>
      <c r="D94" s="279"/>
      <c r="E94" s="279"/>
      <c r="F94" s="279"/>
      <c r="G94" s="279"/>
      <c r="H94" s="279"/>
      <c r="I94" s="279"/>
      <c r="J94" s="279"/>
      <c r="K94" s="279"/>
      <c r="L94" s="279"/>
      <c r="M94" s="279"/>
      <c r="N94" s="279"/>
      <c r="O94" s="279"/>
      <c r="P94" s="266"/>
      <c r="Q94" s="266"/>
      <c r="R94" s="266"/>
    </row>
    <row r="95" spans="1:19" x14ac:dyDescent="0.3">
      <c r="A95" s="279"/>
      <c r="B95" s="279"/>
      <c r="C95" s="279"/>
      <c r="D95" s="279"/>
      <c r="E95" s="279"/>
      <c r="F95" s="279"/>
      <c r="G95" s="279"/>
      <c r="H95" s="279"/>
      <c r="I95" s="279"/>
      <c r="J95" s="279"/>
      <c r="K95" s="279"/>
      <c r="L95" s="279"/>
      <c r="M95" s="279"/>
      <c r="N95" s="279"/>
      <c r="O95" s="279"/>
      <c r="P95" s="266"/>
      <c r="Q95" s="266"/>
      <c r="R95" s="266"/>
    </row>
    <row r="96" spans="1:19" x14ac:dyDescent="0.3">
      <c r="A96" s="279"/>
      <c r="B96" s="279"/>
      <c r="C96" s="279"/>
      <c r="D96" s="279"/>
      <c r="E96" s="279"/>
      <c r="F96" s="279"/>
      <c r="G96" s="279"/>
      <c r="H96" s="279"/>
      <c r="I96" s="279"/>
      <c r="J96" s="279"/>
      <c r="K96" s="279"/>
      <c r="L96" s="279"/>
      <c r="M96" s="279"/>
      <c r="N96" s="279"/>
      <c r="O96" s="279"/>
      <c r="P96" s="266"/>
      <c r="Q96" s="266"/>
      <c r="R96" s="266"/>
    </row>
    <row r="97" spans="1:18" x14ac:dyDescent="0.3">
      <c r="A97" s="279"/>
      <c r="B97" s="279"/>
      <c r="C97" s="279"/>
      <c r="D97" s="279"/>
      <c r="E97" s="279"/>
      <c r="F97" s="279"/>
      <c r="G97" s="279"/>
      <c r="H97" s="279"/>
      <c r="I97" s="279"/>
      <c r="J97" s="279"/>
      <c r="K97" s="279"/>
      <c r="L97" s="279"/>
      <c r="M97" s="279"/>
      <c r="N97" s="279"/>
      <c r="O97" s="279"/>
      <c r="P97" s="266"/>
      <c r="Q97" s="266"/>
      <c r="R97" s="266"/>
    </row>
    <row r="98" spans="1:18" x14ac:dyDescent="0.3">
      <c r="A98" s="279"/>
      <c r="B98" s="279"/>
      <c r="C98" s="279"/>
      <c r="D98" s="279"/>
      <c r="E98" s="279"/>
      <c r="F98" s="279"/>
      <c r="G98" s="279"/>
      <c r="H98" s="279"/>
      <c r="I98" s="279"/>
      <c r="J98" s="279"/>
      <c r="K98" s="279"/>
      <c r="L98" s="279"/>
      <c r="M98" s="279"/>
      <c r="N98" s="279"/>
      <c r="O98" s="279"/>
      <c r="P98" s="266"/>
      <c r="Q98" s="266"/>
      <c r="R98" s="266"/>
    </row>
    <row r="99" spans="1:18" x14ac:dyDescent="0.3">
      <c r="A99" s="279"/>
      <c r="B99" s="279"/>
      <c r="C99" s="279"/>
      <c r="D99" s="279"/>
      <c r="E99" s="279"/>
      <c r="F99" s="279"/>
      <c r="G99" s="279"/>
      <c r="H99" s="279"/>
      <c r="I99" s="279"/>
      <c r="J99" s="279"/>
      <c r="K99" s="279"/>
      <c r="L99" s="279"/>
      <c r="M99" s="279"/>
      <c r="N99" s="279"/>
      <c r="O99" s="279"/>
      <c r="P99" s="266"/>
      <c r="Q99" s="266"/>
      <c r="R99" s="266"/>
    </row>
    <row r="100" spans="1:18" x14ac:dyDescent="0.3">
      <c r="A100" s="279"/>
      <c r="B100" s="279"/>
      <c r="C100" s="279"/>
      <c r="D100" s="279"/>
      <c r="E100" s="279"/>
      <c r="F100" s="279"/>
      <c r="G100" s="279"/>
      <c r="H100" s="279"/>
      <c r="I100" s="279"/>
      <c r="J100" s="279"/>
      <c r="K100" s="279"/>
      <c r="L100" s="279"/>
      <c r="M100" s="279"/>
      <c r="N100" s="279"/>
      <c r="O100" s="279"/>
      <c r="P100" s="266"/>
      <c r="Q100" s="266"/>
      <c r="R100" s="266"/>
    </row>
    <row r="101" spans="1:18" x14ac:dyDescent="0.3">
      <c r="A101" s="279"/>
      <c r="B101" s="279"/>
      <c r="C101" s="279"/>
      <c r="D101" s="279"/>
      <c r="E101" s="279"/>
      <c r="F101" s="279"/>
      <c r="G101" s="279"/>
      <c r="H101" s="279"/>
      <c r="I101" s="279"/>
      <c r="J101" s="279"/>
      <c r="K101" s="279"/>
      <c r="L101" s="279"/>
      <c r="M101" s="279"/>
      <c r="N101" s="279"/>
      <c r="O101" s="279"/>
      <c r="P101" s="266"/>
      <c r="Q101" s="266"/>
      <c r="R101" s="266"/>
    </row>
    <row r="102" spans="1:18" x14ac:dyDescent="0.3">
      <c r="A102" s="279"/>
      <c r="B102" s="279"/>
      <c r="C102" s="279"/>
      <c r="D102" s="279"/>
      <c r="E102" s="279"/>
      <c r="F102" s="279"/>
      <c r="G102" s="279"/>
      <c r="H102" s="279"/>
      <c r="I102" s="279"/>
      <c r="J102" s="279"/>
      <c r="K102" s="279"/>
      <c r="L102" s="279"/>
      <c r="M102" s="279"/>
      <c r="N102" s="279"/>
      <c r="O102" s="279"/>
      <c r="P102" s="266"/>
      <c r="Q102" s="266"/>
      <c r="R102" s="266"/>
    </row>
    <row r="103" spans="1:18" x14ac:dyDescent="0.3">
      <c r="A103" s="279"/>
      <c r="B103" s="279"/>
      <c r="C103" s="279"/>
      <c r="D103" s="279"/>
      <c r="E103" s="279"/>
      <c r="F103" s="279"/>
      <c r="G103" s="279"/>
      <c r="H103" s="279"/>
      <c r="I103" s="279"/>
      <c r="J103" s="279"/>
      <c r="K103" s="279"/>
      <c r="L103" s="279"/>
      <c r="M103" s="279"/>
      <c r="N103" s="279"/>
      <c r="O103" s="279"/>
      <c r="P103" s="266"/>
      <c r="Q103" s="266"/>
      <c r="R103" s="266"/>
    </row>
    <row r="104" spans="1:18" x14ac:dyDescent="0.3">
      <c r="A104" s="279"/>
      <c r="B104" s="279"/>
      <c r="C104" s="279"/>
      <c r="D104" s="279"/>
      <c r="E104" s="279"/>
      <c r="F104" s="279"/>
      <c r="G104" s="279"/>
      <c r="H104" s="279"/>
      <c r="I104" s="279"/>
      <c r="J104" s="279"/>
      <c r="K104" s="279"/>
      <c r="L104" s="279"/>
      <c r="M104" s="279"/>
      <c r="N104" s="279"/>
      <c r="O104" s="279"/>
      <c r="P104" s="266"/>
      <c r="Q104" s="266"/>
      <c r="R104" s="266"/>
    </row>
    <row r="105" spans="1:18" x14ac:dyDescent="0.3">
      <c r="A105" s="279"/>
      <c r="B105" s="279"/>
      <c r="C105" s="279"/>
      <c r="D105" s="279"/>
      <c r="E105" s="279"/>
      <c r="F105" s="279"/>
      <c r="G105" s="279"/>
      <c r="H105" s="279"/>
      <c r="I105" s="279"/>
      <c r="J105" s="279"/>
      <c r="K105" s="279"/>
      <c r="L105" s="279"/>
      <c r="M105" s="279"/>
      <c r="N105" s="279"/>
      <c r="O105" s="279"/>
      <c r="P105" s="266"/>
      <c r="Q105" s="266"/>
      <c r="R105" s="266"/>
    </row>
    <row r="106" spans="1:18" x14ac:dyDescent="0.3">
      <c r="A106" s="279"/>
      <c r="B106" s="279"/>
      <c r="C106" s="279"/>
      <c r="D106" s="279"/>
      <c r="E106" s="279"/>
      <c r="F106" s="279"/>
      <c r="G106" s="279"/>
      <c r="H106" s="279"/>
      <c r="I106" s="279"/>
      <c r="J106" s="279"/>
      <c r="K106" s="279"/>
      <c r="L106" s="279"/>
      <c r="M106" s="279"/>
      <c r="N106" s="279"/>
      <c r="O106" s="279"/>
      <c r="P106" s="266"/>
      <c r="Q106" s="266"/>
      <c r="R106" s="266"/>
    </row>
    <row r="107" spans="1:18" x14ac:dyDescent="0.3">
      <c r="A107" s="279"/>
      <c r="B107" s="279"/>
      <c r="C107" s="279"/>
      <c r="D107" s="279"/>
      <c r="E107" s="279"/>
      <c r="F107" s="279"/>
      <c r="G107" s="279"/>
      <c r="H107" s="279"/>
      <c r="I107" s="279"/>
      <c r="J107" s="279"/>
      <c r="K107" s="279"/>
      <c r="L107" s="279"/>
      <c r="M107" s="279"/>
      <c r="N107" s="279"/>
      <c r="O107" s="279"/>
      <c r="P107" s="266"/>
      <c r="Q107" s="266"/>
      <c r="R107" s="266"/>
    </row>
    <row r="108" spans="1:18" x14ac:dyDescent="0.3">
      <c r="A108" s="279"/>
      <c r="B108" s="279"/>
      <c r="C108" s="279"/>
      <c r="D108" s="279"/>
      <c r="E108" s="279"/>
      <c r="F108" s="279"/>
      <c r="G108" s="279"/>
      <c r="H108" s="279"/>
      <c r="I108" s="279"/>
      <c r="J108" s="279"/>
      <c r="K108" s="279"/>
      <c r="L108" s="279"/>
      <c r="M108" s="279"/>
      <c r="N108" s="279"/>
      <c r="O108" s="279"/>
      <c r="P108" s="266"/>
      <c r="Q108" s="266"/>
      <c r="R108" s="266"/>
    </row>
    <row r="109" spans="1:18" x14ac:dyDescent="0.3">
      <c r="A109" s="279"/>
      <c r="B109" s="279"/>
      <c r="C109" s="279"/>
      <c r="D109" s="279"/>
      <c r="E109" s="279"/>
      <c r="F109" s="279"/>
      <c r="G109" s="279"/>
      <c r="H109" s="279"/>
      <c r="I109" s="279"/>
      <c r="J109" s="279"/>
      <c r="K109" s="279"/>
      <c r="L109" s="279"/>
      <c r="M109" s="279"/>
      <c r="N109" s="279"/>
      <c r="O109" s="279"/>
      <c r="P109" s="266"/>
      <c r="Q109" s="266"/>
      <c r="R109" s="266"/>
    </row>
    <row r="110" spans="1:18" x14ac:dyDescent="0.3">
      <c r="A110" s="279"/>
      <c r="B110" s="279"/>
      <c r="C110" s="279"/>
      <c r="D110" s="279"/>
      <c r="E110" s="279"/>
      <c r="F110" s="279"/>
      <c r="G110" s="279"/>
      <c r="H110" s="279"/>
      <c r="I110" s="279"/>
      <c r="J110" s="279"/>
      <c r="K110" s="279"/>
      <c r="L110" s="279"/>
      <c r="M110" s="279"/>
      <c r="N110" s="279"/>
      <c r="O110" s="279"/>
      <c r="P110" s="266"/>
      <c r="Q110" s="266"/>
      <c r="R110" s="266"/>
    </row>
    <row r="111" spans="1:18" x14ac:dyDescent="0.3">
      <c r="A111" s="279"/>
      <c r="B111" s="279"/>
      <c r="C111" s="279"/>
      <c r="D111" s="279"/>
      <c r="E111" s="279"/>
      <c r="F111" s="279"/>
      <c r="G111" s="279"/>
      <c r="H111" s="279"/>
      <c r="I111" s="279"/>
      <c r="J111" s="279"/>
      <c r="K111" s="279"/>
      <c r="L111" s="279"/>
      <c r="M111" s="279"/>
      <c r="N111" s="279"/>
      <c r="O111" s="279"/>
      <c r="P111" s="266"/>
      <c r="Q111" s="266"/>
      <c r="R111" s="266"/>
    </row>
  </sheetData>
  <sheetProtection sheet="1" selectLockedCells="1"/>
  <dataValidations count="9">
    <dataValidation type="date" allowBlank="1" showInputMessage="1" showErrorMessage="1" error="This date is not within the specified range_x000a_" sqref="C4">
      <formula1>T4</formula1>
      <formula2>U4</formula2>
    </dataValidation>
    <dataValidation type="date" allowBlank="1" showInputMessage="1" showErrorMessage="1" error="Dates must be in subsequent order" sqref="C13">
      <formula1>C12+1</formula1>
      <formula2>C20</formula2>
    </dataValidation>
    <dataValidation type="date" allowBlank="1" showInputMessage="1" showErrorMessage="1" error="Dates must be in subsequent order" sqref="C14">
      <formula1>C13+1</formula1>
      <formula2>C20</formula2>
    </dataValidation>
    <dataValidation type="date" allowBlank="1" showInputMessage="1" showErrorMessage="1" error="Dates must be in subsequent order" sqref="C26">
      <formula1>C25+1</formula1>
      <formula2>C20</formula2>
    </dataValidation>
    <dataValidation type="date" allowBlank="1" showInputMessage="1" showErrorMessage="1" error="Dates must be in subsequent order" sqref="C27">
      <formula1>C26+1</formula1>
      <formula2>C20</formula2>
    </dataValidation>
    <dataValidation type="date" allowBlank="1" showInputMessage="1" showErrorMessage="1" error="Dates must be in subsequent order" sqref="C28">
      <formula1>C27+1</formula1>
      <formula2>C20</formula2>
    </dataValidation>
    <dataValidation type="date" allowBlank="1" showInputMessage="1" showErrorMessage="1" error="Not before one week after planting and not after the defined maximum end date" sqref="C20">
      <formula1>T20</formula1>
      <formula2>U20</formula2>
    </dataValidation>
    <dataValidation type="decimal" operator="lessThanOrEqual" allowBlank="1" showInputMessage="1" showErrorMessage="1" error="Stem density cannot be more than twice the plant density" sqref="D12:D14">
      <formula1>$T$6</formula1>
    </dataValidation>
    <dataValidation type="decimal" operator="greaterThanOrEqual" allowBlank="1" showInputMessage="1" showErrorMessage="1" error="If you lower the plant density, you first will have to lower the stem density to less than twice the  plant density you want to enter._x000a_After lowering the stem density you can lower the plant density." sqref="C6">
      <formula1>T12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X1186"/>
  <sheetViews>
    <sheetView showGridLines="0" showRowColHeaders="0" zoomScale="85" zoomScaleNormal="85" zoomScalePageLayoutView="85" workbookViewId="0">
      <selection activeCell="B29" sqref="B29"/>
    </sheetView>
  </sheetViews>
  <sheetFormatPr defaultColWidth="9.109375" defaultRowHeight="14.4" x14ac:dyDescent="0.3"/>
  <cols>
    <col min="1" max="1" width="8" style="135" customWidth="1"/>
    <col min="2" max="2" width="9.109375" style="95"/>
    <col min="3" max="3" width="3.33203125" style="96" customWidth="1"/>
    <col min="4" max="4" width="6.6640625" style="97" customWidth="1"/>
    <col min="5" max="5" width="5.6640625" style="98" customWidth="1"/>
    <col min="6" max="6" width="2.33203125" style="50" customWidth="1"/>
    <col min="7" max="7" width="6.6640625" style="99" customWidth="1"/>
    <col min="8" max="8" width="6.6640625" style="100" customWidth="1"/>
    <col min="9" max="9" width="5.6640625" style="101" customWidth="1"/>
    <col min="10" max="10" width="2" style="50" customWidth="1"/>
    <col min="11" max="11" width="6.6640625" style="102" customWidth="1"/>
    <col min="12" max="12" width="7" style="103" customWidth="1"/>
    <col min="13" max="13" width="5.6640625" style="104" customWidth="1"/>
    <col min="14" max="14" width="1.6640625" style="45" customWidth="1"/>
    <col min="15" max="15" width="6.6640625" style="105" customWidth="1"/>
    <col min="16" max="16" width="7" style="106" customWidth="1"/>
    <col min="17" max="17" width="5.6640625" style="107" customWidth="1"/>
    <col min="18" max="18" width="2.44140625" style="50" customWidth="1"/>
    <col min="19" max="19" width="6.6640625" style="108" customWidth="1"/>
    <col min="20" max="20" width="6.6640625" style="109" customWidth="1"/>
    <col min="21" max="21" width="5.6640625" style="110" customWidth="1"/>
    <col min="22" max="22" width="4" style="94" customWidth="1"/>
    <col min="23" max="24" width="9.109375" style="60"/>
    <col min="25" max="25" width="3.33203125" style="96" customWidth="1"/>
    <col min="26" max="32" width="9.109375" style="60"/>
    <col min="33" max="35" width="9.109375" style="128"/>
    <col min="36" max="37" width="6.6640625" style="129" customWidth="1"/>
    <col min="38" max="38" width="6.6640625" style="128" customWidth="1"/>
    <col min="39" max="39" width="6.6640625" style="129" customWidth="1"/>
    <col min="40" max="43" width="6.6640625" style="128" customWidth="1"/>
    <col min="44" max="49" width="6.6640625" style="131" customWidth="1"/>
    <col min="50" max="51" width="9.109375" style="128"/>
    <col min="52" max="52" width="6.6640625" style="128" customWidth="1"/>
    <col min="53" max="53" width="7.33203125" style="128" customWidth="1"/>
    <col min="54" max="55" width="9.109375" style="128"/>
    <col min="56" max="16384" width="9.109375" style="60"/>
  </cols>
  <sheetData>
    <row r="1" spans="1:76" s="45" customFormat="1" ht="33" customHeight="1" x14ac:dyDescent="0.3">
      <c r="A1" s="119"/>
      <c r="C1" s="46"/>
      <c r="V1" s="47"/>
      <c r="Y1" s="46"/>
      <c r="AG1" s="119"/>
      <c r="AH1" s="119"/>
      <c r="AI1" s="119"/>
      <c r="AJ1" s="121"/>
      <c r="AK1" s="121"/>
      <c r="AL1" s="119"/>
      <c r="AM1" s="121"/>
      <c r="AN1" s="119"/>
      <c r="AO1" s="119"/>
      <c r="AP1" s="119"/>
      <c r="AQ1" s="119"/>
      <c r="AR1" s="123"/>
      <c r="AS1" s="123"/>
      <c r="AT1" s="123"/>
      <c r="AU1" s="123"/>
      <c r="AV1" s="123"/>
      <c r="AW1" s="123"/>
      <c r="AX1" s="119"/>
      <c r="AY1" s="119"/>
      <c r="AZ1" s="119"/>
      <c r="BA1" s="119"/>
      <c r="BB1" s="119"/>
      <c r="BC1" s="119"/>
    </row>
    <row r="2" spans="1:76" s="45" customFormat="1" x14ac:dyDescent="0.3">
      <c r="A2" s="119"/>
      <c r="C2" s="46"/>
      <c r="V2" s="47"/>
      <c r="X2" s="40">
        <v>37</v>
      </c>
      <c r="Y2" s="46"/>
      <c r="AG2" s="119"/>
      <c r="AH2" s="119"/>
      <c r="AI2" s="119"/>
      <c r="AJ2" s="121"/>
      <c r="AK2" s="121"/>
      <c r="AL2" s="119"/>
      <c r="AM2" s="121"/>
      <c r="AN2" s="119"/>
      <c r="AO2" s="119"/>
      <c r="AP2" s="119"/>
      <c r="AQ2" s="119"/>
      <c r="AR2" s="123"/>
      <c r="AS2" s="123"/>
      <c r="AT2" s="123"/>
      <c r="AU2" s="123"/>
      <c r="AV2" s="123"/>
      <c r="AW2" s="123"/>
      <c r="AX2" s="119"/>
      <c r="AY2" s="119"/>
      <c r="AZ2" s="119"/>
      <c r="BA2" s="119"/>
      <c r="BB2" s="119"/>
      <c r="BC2" s="119"/>
    </row>
    <row r="3" spans="1:76" s="45" customFormat="1" x14ac:dyDescent="0.3">
      <c r="A3" s="119"/>
      <c r="C3" s="46"/>
      <c r="V3" s="47"/>
      <c r="Y3" s="46"/>
      <c r="AG3" s="119"/>
      <c r="AH3" s="119"/>
      <c r="AI3" s="121"/>
      <c r="AJ3" s="118">
        <v>0</v>
      </c>
      <c r="AK3" s="118">
        <v>2</v>
      </c>
      <c r="AL3" s="118">
        <v>3</v>
      </c>
      <c r="AM3" s="118">
        <v>4</v>
      </c>
      <c r="AN3" s="118">
        <v>6</v>
      </c>
      <c r="AO3" s="118">
        <v>7</v>
      </c>
      <c r="AP3" s="118">
        <v>8</v>
      </c>
      <c r="AQ3" s="118">
        <v>10</v>
      </c>
      <c r="AR3" s="118">
        <v>11</v>
      </c>
      <c r="AS3" s="118">
        <v>12</v>
      </c>
      <c r="AT3" s="118">
        <v>14</v>
      </c>
      <c r="AU3" s="118">
        <v>15</v>
      </c>
      <c r="AV3" s="118">
        <v>16</v>
      </c>
      <c r="AW3" s="118"/>
      <c r="AX3" s="118"/>
      <c r="AY3" s="118"/>
      <c r="AZ3" s="118"/>
      <c r="BA3" s="118"/>
      <c r="BB3" s="124" t="s">
        <v>103</v>
      </c>
      <c r="BC3" s="118"/>
      <c r="BE3" s="49"/>
    </row>
    <row r="4" spans="1:76" s="50" customFormat="1" x14ac:dyDescent="0.3">
      <c r="A4" s="119"/>
      <c r="B4" s="56" t="s">
        <v>0</v>
      </c>
      <c r="C4" s="51"/>
      <c r="D4" s="45" t="s">
        <v>1</v>
      </c>
      <c r="E4" s="52" t="s">
        <v>2</v>
      </c>
      <c r="G4" s="53" t="s">
        <v>1</v>
      </c>
      <c r="H4" s="53"/>
      <c r="I4" s="53" t="s">
        <v>2</v>
      </c>
      <c r="K4" s="54" t="s">
        <v>1</v>
      </c>
      <c r="L4" s="54"/>
      <c r="M4" s="54" t="s">
        <v>2</v>
      </c>
      <c r="N4" s="45"/>
      <c r="O4" s="55" t="s">
        <v>1</v>
      </c>
      <c r="P4" s="55"/>
      <c r="Q4" s="55" t="s">
        <v>2</v>
      </c>
      <c r="S4" s="56" t="s">
        <v>1</v>
      </c>
      <c r="T4" s="56"/>
      <c r="U4" s="56" t="s">
        <v>2</v>
      </c>
      <c r="V4" s="57"/>
      <c r="W4" s="60"/>
      <c r="X4" s="60"/>
      <c r="Y4" s="51"/>
      <c r="Z4" s="60"/>
      <c r="AA4" s="60"/>
      <c r="AB4" s="68" t="s">
        <v>24</v>
      </c>
      <c r="AC4" s="111">
        <f>B5+X2</f>
        <v>43228</v>
      </c>
      <c r="AD4" s="60"/>
      <c r="AE4" s="60"/>
      <c r="AF4" s="60"/>
      <c r="AG4" s="125" t="s">
        <v>5</v>
      </c>
      <c r="AH4" s="124">
        <f>VLOOKUP($AC$4,B5:B24,1)</f>
        <v>43191</v>
      </c>
      <c r="AI4" s="124">
        <f>MATCH(AH4,B5:B24)</f>
        <v>1</v>
      </c>
      <c r="AJ4" s="126">
        <f t="shared" ref="AJ4:AV4" ca="1" si="0">OFFSET($E$5,$AI$4-1,AJ$3)</f>
        <v>20</v>
      </c>
      <c r="AK4" s="127">
        <f t="shared" ca="1" si="0"/>
        <v>4.1666666666666664E-2</v>
      </c>
      <c r="AL4" s="124">
        <f t="shared" ca="1" si="0"/>
        <v>3</v>
      </c>
      <c r="AM4" s="126">
        <f t="shared" ca="1" si="0"/>
        <v>22</v>
      </c>
      <c r="AN4" s="127">
        <f t="shared" ca="1" si="0"/>
        <v>0.25</v>
      </c>
      <c r="AO4" s="124">
        <f t="shared" ca="1" si="0"/>
        <v>4</v>
      </c>
      <c r="AP4" s="126">
        <f t="shared" ca="1" si="0"/>
        <v>23</v>
      </c>
      <c r="AQ4" s="127">
        <f t="shared" ca="1" si="0"/>
        <v>4.1666666666666664E-2</v>
      </c>
      <c r="AR4" s="124">
        <f t="shared" ca="1" si="0"/>
        <v>5</v>
      </c>
      <c r="AS4" s="126">
        <f t="shared" ca="1" si="0"/>
        <v>18</v>
      </c>
      <c r="AT4" s="127">
        <f t="shared" ca="1" si="0"/>
        <v>0.95833333333333337</v>
      </c>
      <c r="AU4" s="124">
        <f t="shared" ca="1" si="0"/>
        <v>1</v>
      </c>
      <c r="AV4" s="126">
        <f t="shared" ca="1" si="0"/>
        <v>20</v>
      </c>
      <c r="AW4" s="127"/>
      <c r="AX4" s="124"/>
      <c r="AY4" s="126"/>
      <c r="AZ4" s="126"/>
      <c r="BA4" s="125"/>
      <c r="BB4" s="128" t="s">
        <v>100</v>
      </c>
      <c r="BC4" s="127"/>
      <c r="BE4" s="61"/>
    </row>
    <row r="5" spans="1:76" x14ac:dyDescent="0.3">
      <c r="A5" s="135">
        <v>1</v>
      </c>
      <c r="B5" s="16">
        <f>Cropping!C4</f>
        <v>43191</v>
      </c>
      <c r="C5" s="62">
        <f>B5</f>
        <v>43191</v>
      </c>
      <c r="D5" s="267">
        <v>0</v>
      </c>
      <c r="E5" s="26">
        <v>20</v>
      </c>
      <c r="F5" s="63"/>
      <c r="G5" s="27">
        <v>4.1666666666666664E-2</v>
      </c>
      <c r="H5" s="28">
        <v>3</v>
      </c>
      <c r="I5" s="28">
        <v>22</v>
      </c>
      <c r="J5" s="63"/>
      <c r="K5" s="29">
        <v>0.25</v>
      </c>
      <c r="L5" s="30">
        <v>4</v>
      </c>
      <c r="M5" s="30">
        <v>23</v>
      </c>
      <c r="N5" s="64"/>
      <c r="O5" s="31">
        <v>4.1666666666666664E-2</v>
      </c>
      <c r="P5" s="32">
        <v>5</v>
      </c>
      <c r="Q5" s="32">
        <v>18</v>
      </c>
      <c r="R5" s="63"/>
      <c r="S5" s="33">
        <v>0.95833333333333337</v>
      </c>
      <c r="T5" s="34">
        <v>1</v>
      </c>
      <c r="U5" s="34">
        <v>20</v>
      </c>
      <c r="V5" s="57" t="str">
        <f>IF($AI$4=A5," ←","")</f>
        <v xml:space="preserve"> ←</v>
      </c>
      <c r="Y5" s="51"/>
      <c r="Z5" s="70" t="s">
        <v>25</v>
      </c>
      <c r="AA5" s="71">
        <f ca="1">OFFSET(RiseSet!C$4,$AC$4-RiseSet!$B$4,0)</f>
        <v>0.20952699999999999</v>
      </c>
      <c r="AC5" s="70" t="s">
        <v>26</v>
      </c>
      <c r="AD5" s="71">
        <f ca="1">OFFSET(RiseSet!D$4,$AC$4-RiseSet!$B$4,0)</f>
        <v>0.83525000000000005</v>
      </c>
      <c r="AG5" s="128" t="s">
        <v>6</v>
      </c>
      <c r="AH5" s="124">
        <f>VLOOKUP($AC$4,B28:B47,1)</f>
        <v>43191</v>
      </c>
      <c r="AI5" s="124">
        <f>MATCH(AH5,B28:B47)</f>
        <v>1</v>
      </c>
      <c r="AJ5" s="126">
        <f t="shared" ref="AJ5:AV5" ca="1" si="1">OFFSET($E$28,$AI$5-1,AJ$3)</f>
        <v>22</v>
      </c>
      <c r="AK5" s="127">
        <f t="shared" ca="1" si="1"/>
        <v>4.1666666666666664E-2</v>
      </c>
      <c r="AL5" s="124">
        <f t="shared" ca="1" si="1"/>
        <v>3</v>
      </c>
      <c r="AM5" s="126">
        <f t="shared" ca="1" si="1"/>
        <v>25</v>
      </c>
      <c r="AN5" s="127">
        <f t="shared" ca="1" si="1"/>
        <v>0.16666666666666666</v>
      </c>
      <c r="AO5" s="124">
        <f t="shared" ca="1" si="1"/>
        <v>3</v>
      </c>
      <c r="AP5" s="126">
        <f t="shared" ca="1" si="1"/>
        <v>26</v>
      </c>
      <c r="AQ5" s="127">
        <f t="shared" ca="1" si="1"/>
        <v>2.0833333333333332E-2</v>
      </c>
      <c r="AR5" s="124">
        <f t="shared" ca="1" si="1"/>
        <v>5</v>
      </c>
      <c r="AS5" s="126">
        <f t="shared" ca="1" si="1"/>
        <v>22</v>
      </c>
      <c r="AT5" s="127">
        <f t="shared" ca="1" si="1"/>
        <v>0.91666666666666663</v>
      </c>
      <c r="AU5" s="124">
        <f t="shared" ca="1" si="1"/>
        <v>1</v>
      </c>
      <c r="AV5" s="126">
        <f t="shared" ca="1" si="1"/>
        <v>21</v>
      </c>
      <c r="AW5" s="127"/>
      <c r="AX5" s="124"/>
      <c r="AY5" s="126"/>
      <c r="AZ5" s="126"/>
      <c r="BA5" s="129"/>
      <c r="BB5" s="128" t="s">
        <v>99</v>
      </c>
      <c r="BC5" s="129"/>
      <c r="BD5" s="65"/>
      <c r="BE5" s="65"/>
      <c r="BF5" s="65"/>
      <c r="BG5" s="65"/>
      <c r="BH5" s="65"/>
      <c r="BI5" s="65"/>
      <c r="BJ5" s="65"/>
      <c r="BK5" s="65"/>
      <c r="BL5" s="65"/>
      <c r="BM5" s="65"/>
      <c r="BN5" s="65"/>
      <c r="BO5" s="65"/>
      <c r="BP5" s="65"/>
      <c r="BQ5" s="65"/>
      <c r="BR5" s="65"/>
      <c r="BS5" s="65"/>
      <c r="BT5" s="65"/>
      <c r="BU5" s="65"/>
      <c r="BV5" s="65"/>
      <c r="BW5" s="65"/>
      <c r="BX5" s="65"/>
    </row>
    <row r="6" spans="1:76" x14ac:dyDescent="0.3">
      <c r="A6" s="135">
        <v>2</v>
      </c>
      <c r="B6" s="12"/>
      <c r="C6" s="51">
        <f>B6</f>
        <v>0</v>
      </c>
      <c r="D6" s="268">
        <v>0</v>
      </c>
      <c r="E6" s="17"/>
      <c r="G6" s="22"/>
      <c r="H6" s="18">
        <v>3</v>
      </c>
      <c r="I6" s="18"/>
      <c r="K6" s="23"/>
      <c r="L6" s="19">
        <v>4</v>
      </c>
      <c r="M6" s="19"/>
      <c r="O6" s="24"/>
      <c r="P6" s="20">
        <v>5</v>
      </c>
      <c r="Q6" s="20"/>
      <c r="S6" s="25"/>
      <c r="T6" s="21">
        <v>1</v>
      </c>
      <c r="U6" s="21"/>
      <c r="V6" s="57" t="str">
        <f t="shared" ref="V6:V24" si="2">IF($AI$4=A6," ←","")</f>
        <v/>
      </c>
      <c r="Y6" s="51"/>
      <c r="AH6" s="129"/>
      <c r="AI6" s="129"/>
      <c r="AJ6" s="130"/>
      <c r="AL6" s="129"/>
      <c r="AN6" s="129"/>
      <c r="AO6" s="129"/>
      <c r="AP6" s="131"/>
      <c r="AQ6" s="131"/>
      <c r="AV6" s="128"/>
      <c r="BB6" s="118" t="s">
        <v>102</v>
      </c>
      <c r="BC6" s="129"/>
      <c r="BD6" s="65"/>
      <c r="BE6" s="67"/>
    </row>
    <row r="7" spans="1:76" x14ac:dyDescent="0.3">
      <c r="A7" s="135">
        <v>3</v>
      </c>
      <c r="B7" s="12"/>
      <c r="C7" s="51">
        <v>43221</v>
      </c>
      <c r="D7" s="268">
        <v>0</v>
      </c>
      <c r="E7" s="17"/>
      <c r="G7" s="22"/>
      <c r="H7" s="18">
        <v>3</v>
      </c>
      <c r="I7" s="18"/>
      <c r="K7" s="23"/>
      <c r="L7" s="19">
        <v>4</v>
      </c>
      <c r="M7" s="19"/>
      <c r="O7" s="24"/>
      <c r="P7" s="20">
        <v>5</v>
      </c>
      <c r="Q7" s="20"/>
      <c r="S7" s="25"/>
      <c r="T7" s="21">
        <v>1</v>
      </c>
      <c r="U7" s="21"/>
      <c r="V7" s="57" t="str">
        <f t="shared" si="2"/>
        <v/>
      </c>
      <c r="Y7" s="51"/>
      <c r="Z7" s="65">
        <v>0</v>
      </c>
      <c r="AA7" s="69">
        <f ca="1">AJ4</f>
        <v>20</v>
      </c>
      <c r="AC7" s="66">
        <v>0</v>
      </c>
      <c r="AD7" s="69">
        <f ca="1">AJ5</f>
        <v>22</v>
      </c>
      <c r="AH7" s="129"/>
      <c r="AI7" s="129"/>
      <c r="AJ7" s="130"/>
      <c r="AL7" s="129"/>
      <c r="AN7" s="129"/>
      <c r="AO7" s="129"/>
      <c r="AP7" s="131"/>
      <c r="AQ7" s="131"/>
      <c r="AV7" s="128"/>
      <c r="BB7" s="132" t="s">
        <v>101</v>
      </c>
    </row>
    <row r="8" spans="1:76" x14ac:dyDescent="0.3">
      <c r="A8" s="135">
        <v>4</v>
      </c>
      <c r="B8" s="12"/>
      <c r="C8" s="51">
        <v>43221</v>
      </c>
      <c r="D8" s="268">
        <v>0</v>
      </c>
      <c r="E8" s="17"/>
      <c r="G8" s="22"/>
      <c r="H8" s="18">
        <v>3</v>
      </c>
      <c r="I8" s="18"/>
      <c r="K8" s="23"/>
      <c r="L8" s="19">
        <v>4</v>
      </c>
      <c r="M8" s="19"/>
      <c r="O8" s="24"/>
      <c r="P8" s="20">
        <v>5</v>
      </c>
      <c r="Q8" s="20"/>
      <c r="S8" s="25"/>
      <c r="T8" s="21">
        <v>1</v>
      </c>
      <c r="U8" s="21"/>
      <c r="V8" s="57" t="str">
        <f t="shared" si="2"/>
        <v/>
      </c>
      <c r="Y8" s="51"/>
      <c r="Z8" s="65">
        <f ca="1">MAX(Z7,Z9-ABS(AA9-AA8)/24)</f>
        <v>0.16786033333333333</v>
      </c>
      <c r="AA8" s="69">
        <f ca="1">AA7</f>
        <v>20</v>
      </c>
      <c r="AC8" s="65">
        <f ca="1">MAX(AC7,AC9-ABS(AD9-AD8)/24)</f>
        <v>0.12619366666666665</v>
      </c>
      <c r="AD8" s="69">
        <f ca="1">AD7</f>
        <v>22</v>
      </c>
      <c r="AH8" s="129"/>
      <c r="AI8" s="129"/>
      <c r="AJ8" s="130"/>
      <c r="AL8" s="129"/>
      <c r="AN8" s="129"/>
      <c r="AO8" s="129"/>
      <c r="AP8" s="131"/>
      <c r="AQ8" s="131"/>
      <c r="AV8" s="128"/>
    </row>
    <row r="9" spans="1:76" x14ac:dyDescent="0.3">
      <c r="A9" s="135">
        <v>5</v>
      </c>
      <c r="B9" s="12"/>
      <c r="C9" s="51">
        <f t="shared" ref="C9:C23" si="3">B9</f>
        <v>0</v>
      </c>
      <c r="D9" s="268">
        <v>0</v>
      </c>
      <c r="E9" s="17"/>
      <c r="G9" s="18"/>
      <c r="H9" s="18">
        <v>2</v>
      </c>
      <c r="I9" s="18"/>
      <c r="K9" s="19"/>
      <c r="L9" s="19">
        <v>3</v>
      </c>
      <c r="M9" s="19"/>
      <c r="O9" s="20"/>
      <c r="P9" s="20">
        <v>4</v>
      </c>
      <c r="Q9" s="20"/>
      <c r="S9" s="21"/>
      <c r="T9" s="21">
        <v>5</v>
      </c>
      <c r="U9" s="21"/>
      <c r="V9" s="57" t="str">
        <f t="shared" si="2"/>
        <v/>
      </c>
      <c r="Y9" s="51"/>
      <c r="Z9" s="65">
        <f ca="1">AJ9</f>
        <v>0.25119366666666665</v>
      </c>
      <c r="AA9" s="69">
        <f ca="1">AM4</f>
        <v>22</v>
      </c>
      <c r="AC9" s="65">
        <f ca="1">AJ10</f>
        <v>0.25119366666666665</v>
      </c>
      <c r="AD9" s="69">
        <f ca="1">AM5</f>
        <v>25</v>
      </c>
      <c r="AI9" s="129"/>
      <c r="AJ9" s="130">
        <f ca="1">IF(AL4=2,$AA$5-AK4, IF(AL4=3,$AA$5+AK4,IF(AL4=4,$AD$5-AK4,IF(AL4=5,$AD$5+AK4,AK4))))</f>
        <v>0.25119366666666665</v>
      </c>
      <c r="AK9" s="132"/>
      <c r="AL9" s="129"/>
      <c r="AM9" s="130">
        <f ca="1">IF(AO4=2,$AA$5-AN4, IF(AO4=3,$AA$5+AN4,IF(AO4=4,$AD$5-AN4,IF(AO4=5,$AD$5+AN4,AN4))))</f>
        <v>0.58525000000000005</v>
      </c>
      <c r="AN9" s="132"/>
      <c r="AO9" s="129"/>
      <c r="AP9" s="130">
        <f ca="1">IF(AR4=2,$AA$5-AQ4, IF(AR4=3,$AA$5+AQ4,IF(AR4=4,$AD$5-AQ4,IF(AR4=5,$AD$5+AQ4,AQ4))))</f>
        <v>0.87691666666666668</v>
      </c>
      <c r="AQ9" s="132"/>
      <c r="AS9" s="130">
        <f ca="1">IF(AU4=2,$AA$5-AT4, IF(AU4=3,$AA$5+AT4,IF(AU4=4,$AD$5-AT4,IF(AU4=5,$AD$5+AT4,AT4))))</f>
        <v>0.95833333333333337</v>
      </c>
      <c r="AT9" s="132"/>
      <c r="AV9" s="130"/>
      <c r="AW9" s="132"/>
    </row>
    <row r="10" spans="1:76" x14ac:dyDescent="0.3">
      <c r="A10" s="135">
        <v>6</v>
      </c>
      <c r="B10" s="275"/>
      <c r="C10" s="51">
        <f t="shared" si="3"/>
        <v>0</v>
      </c>
      <c r="D10" s="268">
        <v>0</v>
      </c>
      <c r="E10" s="17"/>
      <c r="G10" s="18"/>
      <c r="H10" s="18">
        <v>2</v>
      </c>
      <c r="I10" s="18"/>
      <c r="K10" s="19"/>
      <c r="L10" s="19">
        <v>3</v>
      </c>
      <c r="M10" s="19"/>
      <c r="O10" s="20"/>
      <c r="P10" s="20">
        <v>4</v>
      </c>
      <c r="Q10" s="20"/>
      <c r="S10" s="21"/>
      <c r="T10" s="21">
        <v>5</v>
      </c>
      <c r="U10" s="21"/>
      <c r="V10" s="57" t="str">
        <f t="shared" si="2"/>
        <v/>
      </c>
      <c r="Y10" s="51"/>
      <c r="Z10" s="65">
        <f ca="1">MAX(Z9,Z11-ABS(AA11-AA10)/24)</f>
        <v>0.54358333333333342</v>
      </c>
      <c r="AA10" s="69">
        <f ca="1">AA9</f>
        <v>22</v>
      </c>
      <c r="AC10" s="65">
        <f ca="1">MAX(AC9,AC11-ABS(AD11-AD10)/24)</f>
        <v>0.33452699999999996</v>
      </c>
      <c r="AD10" s="69">
        <f ca="1">AD9</f>
        <v>25</v>
      </c>
      <c r="AH10" s="129"/>
      <c r="AI10" s="129"/>
      <c r="AJ10" s="130">
        <f ca="1">IF(AL5=2,$AA$5-AK5, IF(AL5=3,$AA$5+AK5,IF(AL5=4,$AD$5-AK5,IF(AL5=5,$AD$5+AK5,AK5))))</f>
        <v>0.25119366666666665</v>
      </c>
      <c r="AK10" s="132"/>
      <c r="AL10" s="129"/>
      <c r="AM10" s="130">
        <f ca="1">IF(AO5=2,$AA$5-AN5, IF(AO5=3,$AA$5+AN5,IF(AO5=4,$AD$5-AN5,IF(AO5=5,$AD$5+AN5,AN5))))</f>
        <v>0.37619366666666665</v>
      </c>
      <c r="AN10" s="132"/>
      <c r="AO10" s="129"/>
      <c r="AP10" s="130">
        <f ca="1">IF(AR5=2,$AA$5-AQ5, IF(AR5=3,$AA$5+AQ5,IF(AR5=4,$AD$5-AQ5,IF(AR5=5,$AD$5+AQ5,AQ5))))</f>
        <v>0.85608333333333342</v>
      </c>
      <c r="AQ10" s="132"/>
      <c r="AS10" s="130">
        <f ca="1">IF(AU5=2,$AA$5-AT5, IF(AU5=3,$AA$5+AT5,IF(AU5=4,$AD$5-AT5,IF(AU5=5,$AD$5+AT5,AT5))))</f>
        <v>0.91666666666666663</v>
      </c>
      <c r="AT10" s="132"/>
      <c r="AV10" s="130"/>
      <c r="AW10" s="132"/>
      <c r="AY10" s="132"/>
    </row>
    <row r="11" spans="1:76" x14ac:dyDescent="0.3">
      <c r="A11" s="135">
        <v>7</v>
      </c>
      <c r="B11" s="275"/>
      <c r="C11" s="51">
        <f t="shared" si="3"/>
        <v>0</v>
      </c>
      <c r="D11" s="268">
        <v>0</v>
      </c>
      <c r="E11" s="17"/>
      <c r="G11" s="18"/>
      <c r="H11" s="18">
        <v>2</v>
      </c>
      <c r="I11" s="18"/>
      <c r="K11" s="19"/>
      <c r="L11" s="19">
        <v>3</v>
      </c>
      <c r="M11" s="19"/>
      <c r="O11" s="20"/>
      <c r="P11" s="20">
        <v>4</v>
      </c>
      <c r="Q11" s="20"/>
      <c r="S11" s="21"/>
      <c r="T11" s="21">
        <v>5</v>
      </c>
      <c r="U11" s="21"/>
      <c r="V11" s="57" t="str">
        <f t="shared" si="2"/>
        <v/>
      </c>
      <c r="Y11" s="51"/>
      <c r="Z11" s="65">
        <f ca="1">AM9</f>
        <v>0.58525000000000005</v>
      </c>
      <c r="AA11" s="69">
        <f ca="1">AP4</f>
        <v>23</v>
      </c>
      <c r="AC11" s="65">
        <f ca="1">AM10</f>
        <v>0.37619366666666665</v>
      </c>
      <c r="AD11" s="69">
        <f ca="1">AP5</f>
        <v>26</v>
      </c>
      <c r="AL11" s="130"/>
      <c r="AN11" s="129"/>
      <c r="AO11" s="129"/>
      <c r="AP11" s="129"/>
      <c r="AQ11" s="129"/>
    </row>
    <row r="12" spans="1:76" x14ac:dyDescent="0.3">
      <c r="A12" s="135">
        <v>8</v>
      </c>
      <c r="B12" s="275"/>
      <c r="C12" s="51">
        <f t="shared" si="3"/>
        <v>0</v>
      </c>
      <c r="D12" s="268">
        <v>0</v>
      </c>
      <c r="E12" s="17"/>
      <c r="G12" s="18"/>
      <c r="H12" s="18">
        <v>2</v>
      </c>
      <c r="I12" s="18"/>
      <c r="K12" s="19"/>
      <c r="L12" s="19">
        <v>3</v>
      </c>
      <c r="M12" s="19"/>
      <c r="O12" s="20"/>
      <c r="P12" s="20">
        <v>4</v>
      </c>
      <c r="Q12" s="20"/>
      <c r="S12" s="21"/>
      <c r="T12" s="21">
        <v>5</v>
      </c>
      <c r="U12" s="21"/>
      <c r="V12" s="57" t="str">
        <f t="shared" si="2"/>
        <v/>
      </c>
      <c r="Y12" s="51"/>
      <c r="Z12" s="65">
        <f ca="1">MAX(Z11,Z13-ABS(AA13-AA12)/24)</f>
        <v>0.66858333333333331</v>
      </c>
      <c r="AA12" s="69">
        <f ca="1">AA11</f>
        <v>23</v>
      </c>
      <c r="AB12" s="45"/>
      <c r="AC12" s="65">
        <f ca="1">MAX(AC11,AC13-ABS(AD13-AD12)/24)</f>
        <v>0.68941666666666679</v>
      </c>
      <c r="AD12" s="69">
        <f ca="1">AD11</f>
        <v>26</v>
      </c>
      <c r="AL12" s="130"/>
      <c r="AN12" s="129"/>
      <c r="AO12" s="129"/>
      <c r="AP12" s="129"/>
      <c r="AQ12" s="129"/>
    </row>
    <row r="13" spans="1:76" x14ac:dyDescent="0.3">
      <c r="A13" s="135">
        <v>9</v>
      </c>
      <c r="B13" s="275"/>
      <c r="C13" s="51">
        <f t="shared" si="3"/>
        <v>0</v>
      </c>
      <c r="D13" s="268">
        <v>0</v>
      </c>
      <c r="E13" s="17"/>
      <c r="G13" s="18"/>
      <c r="H13" s="18">
        <v>2</v>
      </c>
      <c r="I13" s="18"/>
      <c r="K13" s="19"/>
      <c r="L13" s="19">
        <v>3</v>
      </c>
      <c r="M13" s="19"/>
      <c r="O13" s="20"/>
      <c r="P13" s="20">
        <v>4</v>
      </c>
      <c r="Q13" s="20"/>
      <c r="S13" s="21"/>
      <c r="T13" s="21">
        <v>5</v>
      </c>
      <c r="U13" s="21"/>
      <c r="V13" s="57" t="str">
        <f t="shared" si="2"/>
        <v/>
      </c>
      <c r="Y13" s="51"/>
      <c r="Z13" s="65">
        <f ca="1">AP9</f>
        <v>0.87691666666666668</v>
      </c>
      <c r="AA13" s="69">
        <f ca="1">AS4</f>
        <v>18</v>
      </c>
      <c r="AC13" s="65">
        <f ca="1">AP10</f>
        <v>0.85608333333333342</v>
      </c>
      <c r="AD13" s="69">
        <f ca="1">AS5</f>
        <v>22</v>
      </c>
      <c r="AL13" s="130"/>
      <c r="AN13" s="129"/>
      <c r="AO13" s="129"/>
      <c r="AP13" s="129"/>
      <c r="AQ13" s="129"/>
    </row>
    <row r="14" spans="1:76" x14ac:dyDescent="0.3">
      <c r="A14" s="135">
        <v>10</v>
      </c>
      <c r="B14" s="275"/>
      <c r="C14" s="51">
        <f t="shared" si="3"/>
        <v>0</v>
      </c>
      <c r="D14" s="268">
        <v>0</v>
      </c>
      <c r="E14" s="17"/>
      <c r="G14" s="18"/>
      <c r="H14" s="18">
        <v>2</v>
      </c>
      <c r="I14" s="18"/>
      <c r="K14" s="19"/>
      <c r="L14" s="19">
        <v>3</v>
      </c>
      <c r="M14" s="19"/>
      <c r="O14" s="20"/>
      <c r="P14" s="20">
        <v>4</v>
      </c>
      <c r="Q14" s="20"/>
      <c r="S14" s="21"/>
      <c r="T14" s="21">
        <v>5</v>
      </c>
      <c r="U14" s="21"/>
      <c r="V14" s="57" t="str">
        <f t="shared" si="2"/>
        <v/>
      </c>
      <c r="Y14" s="51"/>
      <c r="Z14" s="65">
        <f ca="1">MAX(Z13,Z15-ABS(AA15-AA14)/24)</f>
        <v>0.87691666666666668</v>
      </c>
      <c r="AA14" s="69">
        <f ca="1">AA13</f>
        <v>18</v>
      </c>
      <c r="AB14" s="45"/>
      <c r="AC14" s="65">
        <f ca="1">MAX(AC13,AC15-ABS(AD15-AD14)/24)</f>
        <v>0.875</v>
      </c>
      <c r="AD14" s="69">
        <f ca="1">AD13</f>
        <v>22</v>
      </c>
      <c r="AE14" s="45"/>
      <c r="AL14" s="130"/>
      <c r="AN14" s="129"/>
      <c r="AO14" s="129"/>
      <c r="AP14" s="129" t="s">
        <v>97</v>
      </c>
      <c r="AQ14" s="129"/>
    </row>
    <row r="15" spans="1:76" x14ac:dyDescent="0.3">
      <c r="A15" s="135">
        <v>11</v>
      </c>
      <c r="B15" s="275"/>
      <c r="C15" s="51">
        <f t="shared" si="3"/>
        <v>0</v>
      </c>
      <c r="D15" s="268">
        <v>0</v>
      </c>
      <c r="E15" s="17"/>
      <c r="G15" s="18"/>
      <c r="H15" s="18">
        <v>2</v>
      </c>
      <c r="I15" s="18"/>
      <c r="K15" s="19"/>
      <c r="L15" s="19">
        <v>3</v>
      </c>
      <c r="M15" s="19"/>
      <c r="O15" s="20"/>
      <c r="P15" s="20">
        <v>4</v>
      </c>
      <c r="Q15" s="20"/>
      <c r="S15" s="21"/>
      <c r="T15" s="21">
        <v>5</v>
      </c>
      <c r="U15" s="21"/>
      <c r="V15" s="57" t="str">
        <f t="shared" si="2"/>
        <v/>
      </c>
      <c r="Y15" s="51"/>
      <c r="Z15" s="65">
        <f ca="1">AS9</f>
        <v>0.95833333333333337</v>
      </c>
      <c r="AA15" s="69">
        <f ca="1">AV4</f>
        <v>20</v>
      </c>
      <c r="AC15" s="65">
        <f ca="1">AS10</f>
        <v>0.91666666666666663</v>
      </c>
      <c r="AD15" s="69">
        <f ca="1">AV5</f>
        <v>21</v>
      </c>
      <c r="AE15" s="45"/>
      <c r="AK15" s="129">
        <f ca="1">OFFSET(Z6,AP15,0)+1/24</f>
        <v>0.62691666666666668</v>
      </c>
      <c r="AL15" s="132">
        <f ca="1">OFFSET(AA6,AP15,0)</f>
        <v>23</v>
      </c>
      <c r="AN15" s="129"/>
      <c r="AO15" s="129"/>
      <c r="AP15" s="133">
        <f ca="1">MATCH(AQ15,AA7:AA16,0)</f>
        <v>5</v>
      </c>
      <c r="AQ15" s="131">
        <f ca="1">MAX(AA7:AA16)</f>
        <v>23</v>
      </c>
    </row>
    <row r="16" spans="1:76" x14ac:dyDescent="0.3">
      <c r="A16" s="135">
        <v>12</v>
      </c>
      <c r="B16" s="275"/>
      <c r="C16" s="51">
        <f t="shared" si="3"/>
        <v>0</v>
      </c>
      <c r="D16" s="268">
        <v>0</v>
      </c>
      <c r="E16" s="17"/>
      <c r="G16" s="18"/>
      <c r="H16" s="18">
        <v>2</v>
      </c>
      <c r="I16" s="18"/>
      <c r="K16" s="19"/>
      <c r="L16" s="19">
        <v>3</v>
      </c>
      <c r="M16" s="19"/>
      <c r="O16" s="20"/>
      <c r="P16" s="20">
        <v>4</v>
      </c>
      <c r="Q16" s="20"/>
      <c r="S16" s="21"/>
      <c r="T16" s="21">
        <v>5</v>
      </c>
      <c r="U16" s="21"/>
      <c r="V16" s="57" t="str">
        <f t="shared" si="2"/>
        <v/>
      </c>
      <c r="Y16" s="51"/>
      <c r="Z16" s="65">
        <v>0.99930555555555556</v>
      </c>
      <c r="AA16" s="69">
        <f ca="1">AA7</f>
        <v>20</v>
      </c>
      <c r="AC16" s="65">
        <f>Z16</f>
        <v>0.99930555555555556</v>
      </c>
      <c r="AD16" s="60">
        <f ca="1">AD7</f>
        <v>22</v>
      </c>
      <c r="AE16" s="50"/>
      <c r="AK16" s="129">
        <f ca="1">AK15</f>
        <v>0.62691666666666668</v>
      </c>
      <c r="AL16" s="132">
        <f ca="1">AL15+OFFSET($AB$33,AN16,0)</f>
        <v>25</v>
      </c>
      <c r="AM16" s="129" t="s">
        <v>29</v>
      </c>
      <c r="AN16" s="124">
        <f>MATCH(AC4,X34:X40)</f>
        <v>1</v>
      </c>
      <c r="AO16" s="129"/>
      <c r="AP16" s="129"/>
      <c r="AQ16" s="129"/>
    </row>
    <row r="17" spans="1:55" x14ac:dyDescent="0.3">
      <c r="A17" s="135">
        <v>13</v>
      </c>
      <c r="B17" s="275"/>
      <c r="C17" s="51">
        <f t="shared" si="3"/>
        <v>0</v>
      </c>
      <c r="D17" s="268">
        <v>0</v>
      </c>
      <c r="E17" s="17"/>
      <c r="G17" s="18"/>
      <c r="H17" s="18">
        <v>2</v>
      </c>
      <c r="I17" s="18"/>
      <c r="K17" s="19"/>
      <c r="L17" s="19">
        <v>3</v>
      </c>
      <c r="M17" s="19"/>
      <c r="O17" s="20"/>
      <c r="P17" s="20">
        <v>4</v>
      </c>
      <c r="Q17" s="20"/>
      <c r="S17" s="21"/>
      <c r="T17" s="21">
        <v>5</v>
      </c>
      <c r="U17" s="21"/>
      <c r="V17" s="57" t="str">
        <f t="shared" si="2"/>
        <v/>
      </c>
      <c r="Y17" s="51"/>
      <c r="AL17" s="130"/>
      <c r="AN17" s="133"/>
      <c r="AO17" s="129"/>
      <c r="AP17" s="129"/>
      <c r="AQ17" s="129"/>
    </row>
    <row r="18" spans="1:55" x14ac:dyDescent="0.3">
      <c r="A18" s="135">
        <v>14</v>
      </c>
      <c r="B18" s="275"/>
      <c r="C18" s="51">
        <f t="shared" si="3"/>
        <v>0</v>
      </c>
      <c r="D18" s="268">
        <v>0</v>
      </c>
      <c r="E18" s="17"/>
      <c r="G18" s="18"/>
      <c r="H18" s="18">
        <v>2</v>
      </c>
      <c r="I18" s="18"/>
      <c r="K18" s="19"/>
      <c r="L18" s="19">
        <v>3</v>
      </c>
      <c r="M18" s="19"/>
      <c r="O18" s="20"/>
      <c r="P18" s="20">
        <v>4</v>
      </c>
      <c r="Q18" s="20"/>
      <c r="S18" s="21"/>
      <c r="T18" s="21">
        <v>5</v>
      </c>
      <c r="U18" s="21"/>
      <c r="V18" s="57" t="str">
        <f t="shared" si="2"/>
        <v/>
      </c>
      <c r="W18" s="50"/>
      <c r="X18" s="50"/>
      <c r="Y18" s="51"/>
      <c r="Z18" s="59">
        <f ca="1">AA5</f>
        <v>0.20952699999999999</v>
      </c>
      <c r="AA18" s="58">
        <f ca="1">MIN(AA7:AA16)</f>
        <v>18</v>
      </c>
      <c r="AB18" s="50"/>
      <c r="AC18" s="65">
        <f ca="1">AD5</f>
        <v>0.83525000000000005</v>
      </c>
      <c r="AD18" s="69">
        <f ca="1">AA18</f>
        <v>18</v>
      </c>
      <c r="AL18" s="130"/>
      <c r="AN18" s="129"/>
      <c r="AO18" s="129"/>
      <c r="AP18" s="129"/>
      <c r="AQ18" s="129"/>
    </row>
    <row r="19" spans="1:55" x14ac:dyDescent="0.3">
      <c r="A19" s="135">
        <v>15</v>
      </c>
      <c r="B19" s="275"/>
      <c r="C19" s="51">
        <f t="shared" si="3"/>
        <v>0</v>
      </c>
      <c r="D19" s="268">
        <v>0</v>
      </c>
      <c r="E19" s="17"/>
      <c r="G19" s="18"/>
      <c r="H19" s="18">
        <v>2</v>
      </c>
      <c r="I19" s="18"/>
      <c r="K19" s="19"/>
      <c r="L19" s="19">
        <v>3</v>
      </c>
      <c r="M19" s="19"/>
      <c r="O19" s="20"/>
      <c r="P19" s="20">
        <v>4</v>
      </c>
      <c r="Q19" s="20"/>
      <c r="S19" s="21"/>
      <c r="T19" s="21">
        <v>5</v>
      </c>
      <c r="U19" s="21"/>
      <c r="V19" s="57" t="str">
        <f t="shared" si="2"/>
        <v/>
      </c>
      <c r="W19" s="50"/>
      <c r="X19" s="50"/>
      <c r="Y19" s="51"/>
      <c r="Z19" s="59">
        <f ca="1">Z18</f>
        <v>0.20952699999999999</v>
      </c>
      <c r="AA19" s="58">
        <f ca="1">MAX(AD7:AD16)</f>
        <v>26</v>
      </c>
      <c r="AB19" s="50"/>
      <c r="AC19" s="65">
        <f ca="1">AC18</f>
        <v>0.83525000000000005</v>
      </c>
      <c r="AD19" s="69">
        <f ca="1">AA19</f>
        <v>26</v>
      </c>
      <c r="AK19" s="129">
        <f ca="1">OFFSET(AC6,AP19,0)+1/24</f>
        <v>0.41786033333333333</v>
      </c>
      <c r="AL19" s="132">
        <f ca="1">OFFSET(AD6,AP19,0)</f>
        <v>26</v>
      </c>
      <c r="AN19" s="129"/>
      <c r="AO19" s="129"/>
      <c r="AP19" s="133">
        <f ca="1">MATCH(AQ19,AD7:AD16,0)</f>
        <v>5</v>
      </c>
      <c r="AQ19" s="131">
        <f ca="1">MAX(AD7:AD16)</f>
        <v>26</v>
      </c>
    </row>
    <row r="20" spans="1:55" x14ac:dyDescent="0.3">
      <c r="A20" s="135">
        <v>16</v>
      </c>
      <c r="B20" s="275"/>
      <c r="C20" s="51">
        <f t="shared" si="3"/>
        <v>0</v>
      </c>
      <c r="D20" s="268">
        <v>0</v>
      </c>
      <c r="E20" s="17"/>
      <c r="G20" s="18"/>
      <c r="H20" s="18">
        <v>2</v>
      </c>
      <c r="I20" s="18"/>
      <c r="K20" s="19"/>
      <c r="L20" s="19">
        <v>3</v>
      </c>
      <c r="M20" s="19"/>
      <c r="O20" s="20"/>
      <c r="P20" s="20">
        <v>4</v>
      </c>
      <c r="Q20" s="20"/>
      <c r="S20" s="21"/>
      <c r="T20" s="21">
        <v>5</v>
      </c>
      <c r="U20" s="21"/>
      <c r="V20" s="57" t="str">
        <f t="shared" si="2"/>
        <v/>
      </c>
      <c r="W20" s="50"/>
      <c r="X20" s="50"/>
      <c r="Y20" s="51"/>
      <c r="Z20" s="50"/>
      <c r="AA20" s="50"/>
      <c r="AB20" s="50"/>
      <c r="AK20" s="129">
        <f ca="1">AK19</f>
        <v>0.41786033333333333</v>
      </c>
      <c r="AL20" s="132">
        <f ca="1">AL19+OFFSET($AC$33,AN16,0)</f>
        <v>29</v>
      </c>
      <c r="AN20" s="124"/>
      <c r="AO20" s="129"/>
      <c r="AP20" s="129"/>
      <c r="AQ20" s="129"/>
    </row>
    <row r="21" spans="1:55" x14ac:dyDescent="0.3">
      <c r="A21" s="135">
        <v>17</v>
      </c>
      <c r="B21" s="275"/>
      <c r="C21" s="51">
        <f t="shared" si="3"/>
        <v>0</v>
      </c>
      <c r="D21" s="268">
        <v>0</v>
      </c>
      <c r="E21" s="17"/>
      <c r="G21" s="18"/>
      <c r="H21" s="18">
        <v>2</v>
      </c>
      <c r="I21" s="18"/>
      <c r="K21" s="19"/>
      <c r="L21" s="19">
        <v>3</v>
      </c>
      <c r="M21" s="19"/>
      <c r="O21" s="20"/>
      <c r="P21" s="20">
        <v>4</v>
      </c>
      <c r="Q21" s="20"/>
      <c r="S21" s="21"/>
      <c r="T21" s="21">
        <v>5</v>
      </c>
      <c r="U21" s="21"/>
      <c r="V21" s="57" t="str">
        <f t="shared" si="2"/>
        <v/>
      </c>
      <c r="W21" s="50"/>
      <c r="X21" s="50"/>
      <c r="Y21" s="51"/>
      <c r="Z21" s="50"/>
      <c r="AA21" s="50"/>
      <c r="AB21" s="50"/>
      <c r="AL21" s="130"/>
      <c r="AN21" s="129"/>
      <c r="AO21" s="129"/>
      <c r="AP21" s="129"/>
      <c r="AQ21" s="129"/>
    </row>
    <row r="22" spans="1:55" x14ac:dyDescent="0.3">
      <c r="A22" s="135">
        <v>18</v>
      </c>
      <c r="B22" s="275"/>
      <c r="C22" s="51">
        <f t="shared" si="3"/>
        <v>0</v>
      </c>
      <c r="D22" s="268">
        <v>0</v>
      </c>
      <c r="E22" s="17"/>
      <c r="G22" s="18"/>
      <c r="H22" s="18">
        <v>2</v>
      </c>
      <c r="I22" s="18"/>
      <c r="K22" s="19"/>
      <c r="L22" s="19">
        <v>3</v>
      </c>
      <c r="M22" s="19"/>
      <c r="O22" s="20"/>
      <c r="P22" s="20">
        <v>4</v>
      </c>
      <c r="Q22" s="20"/>
      <c r="S22" s="21"/>
      <c r="T22" s="21">
        <v>5</v>
      </c>
      <c r="U22" s="21"/>
      <c r="V22" s="57" t="str">
        <f t="shared" si="2"/>
        <v/>
      </c>
      <c r="W22" s="50"/>
      <c r="X22" s="50"/>
      <c r="Y22" s="51"/>
      <c r="Z22" s="50"/>
      <c r="AA22" s="50"/>
      <c r="AL22" s="130"/>
      <c r="AN22" s="129"/>
      <c r="AO22" s="129"/>
      <c r="AP22" s="129"/>
      <c r="AQ22" s="129"/>
    </row>
    <row r="23" spans="1:55" x14ac:dyDescent="0.3">
      <c r="A23" s="135">
        <v>19</v>
      </c>
      <c r="B23" s="275"/>
      <c r="C23" s="51">
        <f t="shared" si="3"/>
        <v>0</v>
      </c>
      <c r="D23" s="268">
        <v>0</v>
      </c>
      <c r="E23" s="17"/>
      <c r="G23" s="18"/>
      <c r="H23" s="18">
        <v>2</v>
      </c>
      <c r="I23" s="18"/>
      <c r="K23" s="19"/>
      <c r="L23" s="19">
        <v>3</v>
      </c>
      <c r="M23" s="19"/>
      <c r="O23" s="20"/>
      <c r="P23" s="20">
        <v>4</v>
      </c>
      <c r="Q23" s="20"/>
      <c r="S23" s="21"/>
      <c r="T23" s="21">
        <v>5</v>
      </c>
      <c r="U23" s="21"/>
      <c r="V23" s="57" t="str">
        <f t="shared" si="2"/>
        <v/>
      </c>
      <c r="W23" s="50"/>
      <c r="X23" s="50"/>
      <c r="Y23" s="51"/>
      <c r="Z23" s="50"/>
      <c r="AA23" s="50"/>
      <c r="AL23" s="130"/>
      <c r="AN23" s="129"/>
      <c r="AO23" s="129"/>
      <c r="AP23" s="129"/>
      <c r="AQ23" s="129"/>
    </row>
    <row r="24" spans="1:55" x14ac:dyDescent="0.3">
      <c r="A24" s="135">
        <v>20</v>
      </c>
      <c r="B24" s="14"/>
      <c r="C24" s="72">
        <f>B24</f>
        <v>0</v>
      </c>
      <c r="D24" s="269">
        <v>0</v>
      </c>
      <c r="E24" s="35"/>
      <c r="F24" s="73"/>
      <c r="G24" s="36"/>
      <c r="H24" s="36">
        <v>2</v>
      </c>
      <c r="I24" s="36"/>
      <c r="J24" s="73"/>
      <c r="K24" s="37"/>
      <c r="L24" s="37">
        <v>3</v>
      </c>
      <c r="M24" s="37"/>
      <c r="N24" s="74"/>
      <c r="O24" s="38"/>
      <c r="P24" s="38">
        <v>4</v>
      </c>
      <c r="Q24" s="38"/>
      <c r="R24" s="73"/>
      <c r="S24" s="39"/>
      <c r="T24" s="39">
        <v>5</v>
      </c>
      <c r="U24" s="39"/>
      <c r="V24" s="57" t="str">
        <f t="shared" si="2"/>
        <v/>
      </c>
      <c r="W24" s="50"/>
      <c r="X24" s="50"/>
      <c r="Y24" s="51"/>
      <c r="Z24" s="50"/>
      <c r="AA24" s="50"/>
      <c r="AL24" s="130"/>
      <c r="AN24" s="129"/>
      <c r="AO24" s="129"/>
      <c r="AP24" s="129"/>
      <c r="AQ24" s="129"/>
    </row>
    <row r="25" spans="1:55" s="45" customFormat="1" x14ac:dyDescent="0.3">
      <c r="A25" s="119"/>
      <c r="B25" s="276"/>
      <c r="C25" s="46"/>
      <c r="V25" s="47"/>
      <c r="AE25" s="60"/>
      <c r="AG25" s="119"/>
      <c r="AH25" s="119"/>
      <c r="AI25" s="119"/>
      <c r="AJ25" s="121"/>
      <c r="AK25" s="121"/>
      <c r="AL25" s="122"/>
      <c r="AM25" s="121"/>
      <c r="AN25" s="121"/>
      <c r="AO25" s="121"/>
      <c r="AP25" s="121"/>
      <c r="AQ25" s="121"/>
      <c r="AR25" s="123"/>
      <c r="AS25" s="123"/>
      <c r="AT25" s="123"/>
      <c r="AU25" s="123"/>
      <c r="AV25" s="123"/>
      <c r="AW25" s="123"/>
      <c r="AX25" s="119"/>
      <c r="AY25" s="119"/>
      <c r="AZ25" s="119"/>
      <c r="BA25" s="119"/>
      <c r="BB25" s="119"/>
      <c r="BC25" s="119"/>
    </row>
    <row r="26" spans="1:55" s="45" customFormat="1" x14ac:dyDescent="0.3">
      <c r="A26" s="119"/>
      <c r="B26" s="276"/>
      <c r="C26" s="46"/>
      <c r="V26" s="47"/>
      <c r="AE26" s="60"/>
      <c r="AG26" s="119"/>
      <c r="AH26" s="119"/>
      <c r="AI26" s="119"/>
      <c r="AJ26" s="121"/>
      <c r="AK26" s="121"/>
      <c r="AL26" s="122"/>
      <c r="AM26" s="121"/>
      <c r="AN26" s="121"/>
      <c r="AO26" s="121"/>
      <c r="AP26" s="121"/>
      <c r="AQ26" s="121"/>
      <c r="AR26" s="123"/>
      <c r="AS26" s="123"/>
      <c r="AT26" s="123"/>
      <c r="AU26" s="123"/>
      <c r="AV26" s="123"/>
      <c r="AW26" s="123"/>
      <c r="AX26" s="119"/>
      <c r="AY26" s="119"/>
      <c r="AZ26" s="119"/>
      <c r="BA26" s="119"/>
      <c r="BB26" s="119"/>
      <c r="BC26" s="119"/>
    </row>
    <row r="27" spans="1:55" s="45" customFormat="1" x14ac:dyDescent="0.3">
      <c r="A27" s="119"/>
      <c r="B27" s="276"/>
      <c r="C27" s="46"/>
      <c r="V27" s="47"/>
      <c r="AE27" s="60"/>
      <c r="AG27" s="119"/>
      <c r="AH27" s="119"/>
      <c r="AI27" s="119"/>
      <c r="AJ27" s="121"/>
      <c r="AK27" s="121"/>
      <c r="AL27" s="122"/>
      <c r="AM27" s="121"/>
      <c r="AN27" s="121"/>
      <c r="AO27" s="121"/>
      <c r="AP27" s="121"/>
      <c r="AQ27" s="121"/>
      <c r="AR27" s="123"/>
      <c r="AS27" s="123"/>
      <c r="AT27" s="123"/>
      <c r="AU27" s="123"/>
      <c r="AV27" s="123"/>
      <c r="AW27" s="123"/>
      <c r="AX27" s="119"/>
      <c r="AY27" s="119"/>
      <c r="AZ27" s="119"/>
      <c r="BA27" s="119"/>
      <c r="BB27" s="119"/>
      <c r="BC27" s="119"/>
    </row>
    <row r="28" spans="1:55" x14ac:dyDescent="0.3">
      <c r="A28" s="119">
        <v>1</v>
      </c>
      <c r="B28" s="16">
        <f>B5</f>
        <v>43191</v>
      </c>
      <c r="C28" s="62">
        <f>B28</f>
        <v>43191</v>
      </c>
      <c r="D28" s="267">
        <v>0</v>
      </c>
      <c r="E28" s="26">
        <v>22</v>
      </c>
      <c r="F28" s="63"/>
      <c r="G28" s="27">
        <v>4.1666666666666664E-2</v>
      </c>
      <c r="H28" s="28">
        <v>3</v>
      </c>
      <c r="I28" s="28">
        <v>25</v>
      </c>
      <c r="J28" s="63"/>
      <c r="K28" s="29">
        <v>0.16666666666666666</v>
      </c>
      <c r="L28" s="30">
        <v>3</v>
      </c>
      <c r="M28" s="30">
        <v>26</v>
      </c>
      <c r="N28" s="64"/>
      <c r="O28" s="31">
        <v>2.0833333333333332E-2</v>
      </c>
      <c r="P28" s="32">
        <v>5</v>
      </c>
      <c r="Q28" s="32">
        <v>22</v>
      </c>
      <c r="R28" s="63"/>
      <c r="S28" s="33">
        <v>0.91666666666666663</v>
      </c>
      <c r="T28" s="34">
        <v>1</v>
      </c>
      <c r="U28" s="34">
        <v>21</v>
      </c>
      <c r="V28" s="57" t="str">
        <f>IF($AI$5=A28," ←","")</f>
        <v xml:space="preserve"> ←</v>
      </c>
      <c r="W28" s="50"/>
      <c r="X28" s="50"/>
      <c r="Y28" s="51"/>
      <c r="Z28" s="50"/>
      <c r="AA28" s="50"/>
      <c r="AL28" s="130"/>
      <c r="AN28" s="129"/>
      <c r="AO28" s="129"/>
      <c r="AP28" s="129"/>
      <c r="AQ28" s="129"/>
    </row>
    <row r="29" spans="1:55" x14ac:dyDescent="0.3">
      <c r="A29" s="119">
        <v>2</v>
      </c>
      <c r="B29" s="12"/>
      <c r="C29" s="51">
        <f>B29</f>
        <v>0</v>
      </c>
      <c r="D29" s="268">
        <v>0</v>
      </c>
      <c r="E29" s="17"/>
      <c r="G29" s="22"/>
      <c r="H29" s="18">
        <v>3</v>
      </c>
      <c r="I29" s="18"/>
      <c r="K29" s="23"/>
      <c r="L29" s="19">
        <v>3</v>
      </c>
      <c r="M29" s="19"/>
      <c r="O29" s="24"/>
      <c r="P29" s="20">
        <v>5</v>
      </c>
      <c r="Q29" s="20"/>
      <c r="S29" s="25"/>
      <c r="T29" s="21">
        <v>1</v>
      </c>
      <c r="U29" s="21"/>
      <c r="V29" s="57" t="str">
        <f t="shared" ref="V29:V47" si="4">IF($AI$5=A29," ←","")</f>
        <v/>
      </c>
      <c r="W29" s="50"/>
      <c r="X29" s="50"/>
      <c r="Y29" s="51"/>
      <c r="Z29" s="50"/>
      <c r="AA29" s="50"/>
      <c r="AL29" s="130"/>
      <c r="AN29" s="129"/>
      <c r="AO29" s="129"/>
      <c r="AP29" s="129"/>
      <c r="AQ29" s="129"/>
    </row>
    <row r="30" spans="1:55" x14ac:dyDescent="0.3">
      <c r="A30" s="119">
        <v>3</v>
      </c>
      <c r="B30" s="12"/>
      <c r="C30" s="51">
        <f t="shared" ref="C30:C46" si="5">B30</f>
        <v>0</v>
      </c>
      <c r="D30" s="268">
        <v>0</v>
      </c>
      <c r="E30" s="17"/>
      <c r="G30" s="22"/>
      <c r="H30" s="18">
        <v>2</v>
      </c>
      <c r="I30" s="18"/>
      <c r="K30" s="23"/>
      <c r="L30" s="19">
        <v>3</v>
      </c>
      <c r="M30" s="19"/>
      <c r="O30" s="24"/>
      <c r="P30" s="20">
        <v>4</v>
      </c>
      <c r="Q30" s="20"/>
      <c r="S30" s="25"/>
      <c r="T30" s="21">
        <v>5</v>
      </c>
      <c r="U30" s="21"/>
      <c r="V30" s="57" t="str">
        <f t="shared" si="4"/>
        <v/>
      </c>
      <c r="W30" s="50"/>
      <c r="X30" s="50"/>
      <c r="Y30" s="51"/>
      <c r="Z30" s="50"/>
      <c r="AA30" s="50"/>
      <c r="AL30" s="130"/>
      <c r="AN30" s="129"/>
      <c r="AO30" s="129"/>
      <c r="AP30" s="129"/>
      <c r="AQ30" s="129"/>
    </row>
    <row r="31" spans="1:55" x14ac:dyDescent="0.3">
      <c r="A31" s="119">
        <v>4</v>
      </c>
      <c r="B31" s="12"/>
      <c r="C31" s="51">
        <f t="shared" si="5"/>
        <v>0</v>
      </c>
      <c r="D31" s="268">
        <v>0</v>
      </c>
      <c r="E31" s="17"/>
      <c r="G31" s="22"/>
      <c r="H31" s="18">
        <v>2</v>
      </c>
      <c r="I31" s="18"/>
      <c r="K31" s="23"/>
      <c r="L31" s="19">
        <v>3</v>
      </c>
      <c r="M31" s="19"/>
      <c r="O31" s="24"/>
      <c r="P31" s="20">
        <v>4</v>
      </c>
      <c r="Q31" s="20"/>
      <c r="S31" s="25"/>
      <c r="T31" s="21">
        <v>5</v>
      </c>
      <c r="U31" s="21"/>
      <c r="V31" s="57" t="str">
        <f t="shared" si="4"/>
        <v/>
      </c>
      <c r="W31" s="50"/>
      <c r="X31" s="50"/>
      <c r="Y31" s="51"/>
      <c r="Z31" s="50"/>
      <c r="AA31" s="50"/>
      <c r="AB31" s="50"/>
      <c r="AL31" s="130"/>
      <c r="AN31" s="129"/>
      <c r="AO31" s="129"/>
      <c r="AP31" s="129"/>
      <c r="AQ31" s="129"/>
    </row>
    <row r="32" spans="1:55" x14ac:dyDescent="0.3">
      <c r="A32" s="119">
        <v>5</v>
      </c>
      <c r="B32" s="275"/>
      <c r="C32" s="51">
        <f t="shared" si="5"/>
        <v>0</v>
      </c>
      <c r="D32" s="268">
        <v>0</v>
      </c>
      <c r="E32" s="17"/>
      <c r="G32" s="18"/>
      <c r="H32" s="18">
        <v>2</v>
      </c>
      <c r="I32" s="18"/>
      <c r="K32" s="19"/>
      <c r="L32" s="19">
        <v>3</v>
      </c>
      <c r="M32" s="19"/>
      <c r="O32" s="20"/>
      <c r="P32" s="20">
        <v>4</v>
      </c>
      <c r="Q32" s="20"/>
      <c r="S32" s="21"/>
      <c r="T32" s="21">
        <v>5</v>
      </c>
      <c r="U32" s="21"/>
      <c r="V32" s="57" t="str">
        <f t="shared" si="4"/>
        <v/>
      </c>
      <c r="W32" s="45"/>
      <c r="X32" s="45"/>
      <c r="Y32" s="46"/>
      <c r="Z32" s="45"/>
      <c r="AA32" s="45"/>
      <c r="AB32" s="45"/>
      <c r="AC32" s="45"/>
      <c r="AD32" s="45"/>
      <c r="AL32" s="130"/>
      <c r="AN32" s="129"/>
      <c r="AO32" s="129"/>
      <c r="AP32" s="129"/>
      <c r="AQ32" s="129"/>
    </row>
    <row r="33" spans="1:55" x14ac:dyDescent="0.3">
      <c r="A33" s="119">
        <v>6</v>
      </c>
      <c r="B33" s="275"/>
      <c r="C33" s="51">
        <f t="shared" si="5"/>
        <v>0</v>
      </c>
      <c r="D33" s="268">
        <v>0</v>
      </c>
      <c r="E33" s="17"/>
      <c r="G33" s="18"/>
      <c r="H33" s="18">
        <v>2</v>
      </c>
      <c r="I33" s="18"/>
      <c r="K33" s="19"/>
      <c r="L33" s="19">
        <v>3</v>
      </c>
      <c r="M33" s="19"/>
      <c r="O33" s="20"/>
      <c r="P33" s="20">
        <v>4</v>
      </c>
      <c r="Q33" s="20"/>
      <c r="S33" s="21"/>
      <c r="T33" s="21">
        <v>5</v>
      </c>
      <c r="U33" s="21"/>
      <c r="V33" s="57" t="str">
        <f t="shared" si="4"/>
        <v/>
      </c>
      <c r="W33" s="50"/>
      <c r="X33" s="273" t="s">
        <v>0</v>
      </c>
      <c r="Y33" s="75"/>
      <c r="Z33" s="76" t="s">
        <v>27</v>
      </c>
      <c r="AA33" s="76" t="s">
        <v>28</v>
      </c>
      <c r="AB33" s="114" t="s">
        <v>30</v>
      </c>
      <c r="AC33" s="77" t="s">
        <v>31</v>
      </c>
      <c r="AL33" s="130"/>
      <c r="AN33" s="129"/>
      <c r="AO33" s="129"/>
      <c r="AP33" s="129"/>
      <c r="AQ33" s="129"/>
    </row>
    <row r="34" spans="1:55" x14ac:dyDescent="0.3">
      <c r="A34" s="119">
        <v>7</v>
      </c>
      <c r="B34" s="275"/>
      <c r="C34" s="51">
        <f t="shared" si="5"/>
        <v>0</v>
      </c>
      <c r="D34" s="268">
        <v>0</v>
      </c>
      <c r="E34" s="17"/>
      <c r="G34" s="18"/>
      <c r="H34" s="18">
        <v>2</v>
      </c>
      <c r="I34" s="18"/>
      <c r="K34" s="19"/>
      <c r="L34" s="19">
        <v>3</v>
      </c>
      <c r="M34" s="19"/>
      <c r="O34" s="20"/>
      <c r="P34" s="20">
        <v>4</v>
      </c>
      <c r="Q34" s="20"/>
      <c r="S34" s="21"/>
      <c r="T34" s="21">
        <v>5</v>
      </c>
      <c r="U34" s="21"/>
      <c r="V34" s="57" t="str">
        <f t="shared" si="4"/>
        <v/>
      </c>
      <c r="W34" s="125">
        <v>1</v>
      </c>
      <c r="X34" s="274">
        <f>B5</f>
        <v>43191</v>
      </c>
      <c r="Y34" s="51">
        <f>X34</f>
        <v>43191</v>
      </c>
      <c r="Z34" s="43">
        <v>100</v>
      </c>
      <c r="AA34" s="43">
        <v>300</v>
      </c>
      <c r="AB34" s="115">
        <v>2</v>
      </c>
      <c r="AC34" s="41">
        <v>3</v>
      </c>
      <c r="AD34" s="57" t="str">
        <f>IF($AN$16=W34," ←","")</f>
        <v xml:space="preserve"> ←</v>
      </c>
      <c r="AL34" s="130"/>
      <c r="AN34" s="129"/>
      <c r="AO34" s="129"/>
      <c r="AP34" s="129"/>
      <c r="AQ34" s="129"/>
    </row>
    <row r="35" spans="1:55" x14ac:dyDescent="0.3">
      <c r="A35" s="119">
        <v>8</v>
      </c>
      <c r="B35" s="275"/>
      <c r="C35" s="51">
        <f t="shared" si="5"/>
        <v>0</v>
      </c>
      <c r="D35" s="268">
        <v>0</v>
      </c>
      <c r="E35" s="17"/>
      <c r="G35" s="18"/>
      <c r="H35" s="18">
        <v>2</v>
      </c>
      <c r="I35" s="18"/>
      <c r="K35" s="19"/>
      <c r="L35" s="19">
        <v>3</v>
      </c>
      <c r="M35" s="19"/>
      <c r="O35" s="20"/>
      <c r="P35" s="20">
        <v>4</v>
      </c>
      <c r="Q35" s="20"/>
      <c r="S35" s="21"/>
      <c r="T35" s="21">
        <v>5</v>
      </c>
      <c r="U35" s="21"/>
      <c r="V35" s="57" t="str">
        <f t="shared" si="4"/>
        <v/>
      </c>
      <c r="W35" s="125">
        <v>2</v>
      </c>
      <c r="X35" s="270"/>
      <c r="Y35" s="51">
        <f t="shared" ref="Y35:Y38" si="6">X35</f>
        <v>0</v>
      </c>
      <c r="Z35" s="43"/>
      <c r="AA35" s="43"/>
      <c r="AB35" s="115"/>
      <c r="AC35" s="41"/>
      <c r="AL35" s="130"/>
      <c r="AN35" s="129"/>
      <c r="AO35" s="129"/>
      <c r="AP35" s="129"/>
      <c r="AQ35" s="129"/>
    </row>
    <row r="36" spans="1:55" x14ac:dyDescent="0.3">
      <c r="A36" s="119">
        <v>9</v>
      </c>
      <c r="B36" s="275"/>
      <c r="C36" s="51">
        <f t="shared" si="5"/>
        <v>0</v>
      </c>
      <c r="D36" s="268">
        <v>0</v>
      </c>
      <c r="E36" s="17"/>
      <c r="G36" s="18"/>
      <c r="H36" s="18">
        <v>2</v>
      </c>
      <c r="I36" s="18"/>
      <c r="K36" s="19"/>
      <c r="L36" s="19">
        <v>3</v>
      </c>
      <c r="M36" s="19"/>
      <c r="O36" s="20"/>
      <c r="P36" s="20">
        <v>4</v>
      </c>
      <c r="Q36" s="20"/>
      <c r="S36" s="21"/>
      <c r="T36" s="21">
        <v>5</v>
      </c>
      <c r="U36" s="21"/>
      <c r="V36" s="57" t="str">
        <f t="shared" si="4"/>
        <v/>
      </c>
      <c r="W36" s="125">
        <v>3</v>
      </c>
      <c r="X36" s="271"/>
      <c r="Y36" s="51">
        <f t="shared" si="6"/>
        <v>0</v>
      </c>
      <c r="Z36" s="43"/>
      <c r="AA36" s="43"/>
      <c r="AB36" s="115"/>
      <c r="AC36" s="41"/>
      <c r="AL36" s="130"/>
      <c r="AN36" s="129"/>
      <c r="AO36" s="129"/>
      <c r="AP36" s="129"/>
      <c r="AQ36" s="129"/>
    </row>
    <row r="37" spans="1:55" x14ac:dyDescent="0.3">
      <c r="A37" s="119">
        <v>10</v>
      </c>
      <c r="B37" s="275"/>
      <c r="C37" s="51">
        <f t="shared" si="5"/>
        <v>0</v>
      </c>
      <c r="D37" s="268">
        <v>0</v>
      </c>
      <c r="E37" s="17"/>
      <c r="G37" s="18"/>
      <c r="H37" s="18">
        <v>2</v>
      </c>
      <c r="I37" s="18"/>
      <c r="K37" s="19"/>
      <c r="L37" s="19">
        <v>3</v>
      </c>
      <c r="M37" s="19"/>
      <c r="O37" s="20"/>
      <c r="P37" s="20">
        <v>4</v>
      </c>
      <c r="Q37" s="20"/>
      <c r="S37" s="21"/>
      <c r="T37" s="21">
        <v>5</v>
      </c>
      <c r="U37" s="21"/>
      <c r="V37" s="57" t="str">
        <f t="shared" si="4"/>
        <v/>
      </c>
      <c r="W37" s="125">
        <v>4</v>
      </c>
      <c r="X37" s="271"/>
      <c r="Y37" s="51">
        <f t="shared" si="6"/>
        <v>0</v>
      </c>
      <c r="Z37" s="43"/>
      <c r="AA37" s="43"/>
      <c r="AB37" s="115"/>
      <c r="AC37" s="41"/>
      <c r="AL37" s="130"/>
      <c r="AN37" s="129"/>
      <c r="AO37" s="129"/>
      <c r="AP37" s="129"/>
      <c r="AQ37" s="129"/>
    </row>
    <row r="38" spans="1:55" x14ac:dyDescent="0.3">
      <c r="A38" s="119">
        <v>11</v>
      </c>
      <c r="B38" s="275"/>
      <c r="C38" s="51">
        <f t="shared" si="5"/>
        <v>0</v>
      </c>
      <c r="D38" s="268">
        <v>0</v>
      </c>
      <c r="E38" s="17"/>
      <c r="G38" s="18"/>
      <c r="H38" s="18">
        <v>2</v>
      </c>
      <c r="I38" s="18"/>
      <c r="K38" s="19"/>
      <c r="L38" s="19">
        <v>3</v>
      </c>
      <c r="M38" s="19"/>
      <c r="O38" s="20"/>
      <c r="P38" s="20">
        <v>4</v>
      </c>
      <c r="Q38" s="20"/>
      <c r="S38" s="21"/>
      <c r="T38" s="21">
        <v>5</v>
      </c>
      <c r="U38" s="21"/>
      <c r="V38" s="57" t="str">
        <f t="shared" si="4"/>
        <v/>
      </c>
      <c r="W38" s="125">
        <v>5</v>
      </c>
      <c r="X38" s="271"/>
      <c r="Y38" s="51">
        <f t="shared" si="6"/>
        <v>0</v>
      </c>
      <c r="Z38" s="43"/>
      <c r="AA38" s="43"/>
      <c r="AB38" s="115"/>
      <c r="AC38" s="41"/>
      <c r="AL38" s="130"/>
      <c r="AN38" s="129"/>
      <c r="AO38" s="129"/>
      <c r="AP38" s="129"/>
      <c r="AQ38" s="129"/>
    </row>
    <row r="39" spans="1:55" x14ac:dyDescent="0.3">
      <c r="A39" s="119">
        <v>12</v>
      </c>
      <c r="B39" s="275"/>
      <c r="C39" s="51">
        <f t="shared" si="5"/>
        <v>0</v>
      </c>
      <c r="D39" s="268">
        <v>0</v>
      </c>
      <c r="E39" s="17"/>
      <c r="G39" s="18"/>
      <c r="H39" s="18">
        <v>2</v>
      </c>
      <c r="I39" s="18"/>
      <c r="K39" s="19"/>
      <c r="L39" s="19">
        <v>3</v>
      </c>
      <c r="M39" s="19"/>
      <c r="O39" s="20"/>
      <c r="P39" s="20">
        <v>4</v>
      </c>
      <c r="Q39" s="20"/>
      <c r="S39" s="21"/>
      <c r="T39" s="21">
        <v>5</v>
      </c>
      <c r="U39" s="21"/>
      <c r="V39" s="57" t="str">
        <f t="shared" si="4"/>
        <v/>
      </c>
      <c r="W39" s="125">
        <v>6</v>
      </c>
      <c r="X39" s="271"/>
      <c r="Y39" s="51">
        <f t="shared" ref="Y39:Y40" si="7">X39</f>
        <v>0</v>
      </c>
      <c r="Z39" s="43"/>
      <c r="AA39" s="43"/>
      <c r="AB39" s="115"/>
      <c r="AC39" s="41"/>
      <c r="AL39" s="130"/>
      <c r="AN39" s="129"/>
      <c r="AO39" s="129"/>
      <c r="AP39" s="129"/>
      <c r="AQ39" s="129"/>
    </row>
    <row r="40" spans="1:55" x14ac:dyDescent="0.3">
      <c r="A40" s="119">
        <v>13</v>
      </c>
      <c r="B40" s="275"/>
      <c r="C40" s="51">
        <f t="shared" si="5"/>
        <v>0</v>
      </c>
      <c r="D40" s="268">
        <v>0</v>
      </c>
      <c r="E40" s="17"/>
      <c r="G40" s="18"/>
      <c r="H40" s="18">
        <v>2</v>
      </c>
      <c r="I40" s="18"/>
      <c r="K40" s="19"/>
      <c r="L40" s="19">
        <v>3</v>
      </c>
      <c r="M40" s="19"/>
      <c r="O40" s="20"/>
      <c r="P40" s="20">
        <v>4</v>
      </c>
      <c r="Q40" s="20"/>
      <c r="S40" s="21"/>
      <c r="T40" s="21">
        <v>5</v>
      </c>
      <c r="U40" s="21"/>
      <c r="V40" s="57" t="str">
        <f t="shared" si="4"/>
        <v/>
      </c>
      <c r="W40" s="125">
        <v>7</v>
      </c>
      <c r="X40" s="272"/>
      <c r="Y40" s="72">
        <f t="shared" si="7"/>
        <v>0</v>
      </c>
      <c r="Z40" s="44"/>
      <c r="AA40" s="44"/>
      <c r="AB40" s="116"/>
      <c r="AC40" s="42"/>
      <c r="AL40" s="130"/>
      <c r="AN40" s="129"/>
      <c r="AO40" s="129"/>
      <c r="AP40" s="129"/>
      <c r="AQ40" s="129"/>
    </row>
    <row r="41" spans="1:55" x14ac:dyDescent="0.3">
      <c r="A41" s="119">
        <v>14</v>
      </c>
      <c r="B41" s="275"/>
      <c r="C41" s="51">
        <f t="shared" si="5"/>
        <v>0</v>
      </c>
      <c r="D41" s="268">
        <v>0</v>
      </c>
      <c r="E41" s="17"/>
      <c r="G41" s="18"/>
      <c r="H41" s="18">
        <v>2</v>
      </c>
      <c r="I41" s="18"/>
      <c r="K41" s="19"/>
      <c r="L41" s="19">
        <v>3</v>
      </c>
      <c r="M41" s="19"/>
      <c r="O41" s="20"/>
      <c r="P41" s="20">
        <v>4</v>
      </c>
      <c r="Q41" s="20"/>
      <c r="S41" s="21"/>
      <c r="T41" s="21">
        <v>5</v>
      </c>
      <c r="U41" s="21"/>
      <c r="V41" s="57" t="str">
        <f t="shared" si="4"/>
        <v/>
      </c>
      <c r="W41" s="50"/>
      <c r="X41" s="50"/>
      <c r="Y41" s="51"/>
      <c r="Z41" s="134"/>
      <c r="AA41" s="134"/>
      <c r="AB41" s="134"/>
      <c r="AL41" s="130"/>
      <c r="AN41" s="129"/>
      <c r="AO41" s="129"/>
      <c r="AP41" s="129"/>
      <c r="AQ41" s="129"/>
    </row>
    <row r="42" spans="1:55" x14ac:dyDescent="0.3">
      <c r="A42" s="119">
        <v>15</v>
      </c>
      <c r="B42" s="275"/>
      <c r="C42" s="51">
        <f t="shared" si="5"/>
        <v>0</v>
      </c>
      <c r="D42" s="268">
        <v>0</v>
      </c>
      <c r="E42" s="17"/>
      <c r="G42" s="18"/>
      <c r="H42" s="18">
        <v>2</v>
      </c>
      <c r="I42" s="18"/>
      <c r="K42" s="19"/>
      <c r="L42" s="19">
        <v>3</v>
      </c>
      <c r="M42" s="19"/>
      <c r="O42" s="20"/>
      <c r="P42" s="20">
        <v>4</v>
      </c>
      <c r="Q42" s="20"/>
      <c r="S42" s="21"/>
      <c r="T42" s="21">
        <v>5</v>
      </c>
      <c r="U42" s="21"/>
      <c r="V42" s="57" t="str">
        <f t="shared" si="4"/>
        <v/>
      </c>
      <c r="W42" s="50"/>
      <c r="X42" s="50"/>
      <c r="Y42" s="51"/>
      <c r="Z42" s="50"/>
      <c r="AA42" s="50"/>
      <c r="AB42" s="50"/>
      <c r="AL42" s="130"/>
      <c r="AN42" s="129"/>
      <c r="AO42" s="129"/>
      <c r="AP42" s="129"/>
      <c r="AQ42" s="129"/>
    </row>
    <row r="43" spans="1:55" x14ac:dyDescent="0.3">
      <c r="A43" s="119">
        <v>16</v>
      </c>
      <c r="B43" s="275"/>
      <c r="C43" s="51">
        <f t="shared" si="5"/>
        <v>0</v>
      </c>
      <c r="D43" s="268">
        <v>0</v>
      </c>
      <c r="E43" s="17"/>
      <c r="G43" s="18"/>
      <c r="H43" s="18">
        <v>2</v>
      </c>
      <c r="I43" s="18"/>
      <c r="K43" s="19"/>
      <c r="L43" s="19">
        <v>3</v>
      </c>
      <c r="M43" s="19"/>
      <c r="O43" s="20"/>
      <c r="P43" s="20">
        <v>4</v>
      </c>
      <c r="Q43" s="20"/>
      <c r="S43" s="21"/>
      <c r="T43" s="21">
        <v>5</v>
      </c>
      <c r="U43" s="21"/>
      <c r="V43" s="57" t="str">
        <f t="shared" si="4"/>
        <v/>
      </c>
      <c r="W43" s="50"/>
      <c r="X43" s="50"/>
      <c r="Y43" s="51"/>
      <c r="Z43" s="50"/>
      <c r="AA43" s="50"/>
      <c r="AB43" s="50"/>
      <c r="AC43" s="50"/>
      <c r="AL43" s="130"/>
      <c r="AN43" s="129"/>
      <c r="AO43" s="129"/>
      <c r="AP43" s="129"/>
      <c r="AQ43" s="129"/>
    </row>
    <row r="44" spans="1:55" x14ac:dyDescent="0.3">
      <c r="A44" s="119">
        <v>17</v>
      </c>
      <c r="B44" s="275"/>
      <c r="C44" s="51">
        <f t="shared" si="5"/>
        <v>0</v>
      </c>
      <c r="D44" s="268">
        <v>0</v>
      </c>
      <c r="E44" s="17"/>
      <c r="G44" s="18"/>
      <c r="H44" s="18">
        <v>2</v>
      </c>
      <c r="I44" s="18"/>
      <c r="K44" s="19"/>
      <c r="L44" s="19">
        <v>3</v>
      </c>
      <c r="M44" s="19"/>
      <c r="O44" s="20"/>
      <c r="P44" s="20">
        <v>4</v>
      </c>
      <c r="Q44" s="20"/>
      <c r="S44" s="21"/>
      <c r="T44" s="21">
        <v>5</v>
      </c>
      <c r="U44" s="21"/>
      <c r="V44" s="57" t="str">
        <f t="shared" si="4"/>
        <v/>
      </c>
      <c r="X44" s="50"/>
      <c r="Y44" s="51"/>
      <c r="Z44" s="50"/>
      <c r="AA44" s="50"/>
      <c r="AB44" s="50"/>
      <c r="AC44" s="50"/>
      <c r="AL44" s="130"/>
      <c r="AN44" s="129"/>
      <c r="AO44" s="129"/>
      <c r="AP44" s="129"/>
      <c r="AQ44" s="129"/>
    </row>
    <row r="45" spans="1:55" x14ac:dyDescent="0.3">
      <c r="A45" s="119">
        <v>18</v>
      </c>
      <c r="B45" s="275"/>
      <c r="C45" s="51">
        <f t="shared" si="5"/>
        <v>0</v>
      </c>
      <c r="D45" s="268">
        <v>0</v>
      </c>
      <c r="E45" s="17"/>
      <c r="G45" s="18"/>
      <c r="H45" s="18">
        <v>2</v>
      </c>
      <c r="I45" s="18"/>
      <c r="K45" s="19"/>
      <c r="L45" s="19">
        <v>3</v>
      </c>
      <c r="M45" s="19"/>
      <c r="O45" s="20"/>
      <c r="P45" s="20">
        <v>4</v>
      </c>
      <c r="Q45" s="20"/>
      <c r="S45" s="21"/>
      <c r="T45" s="21">
        <v>5</v>
      </c>
      <c r="U45" s="21"/>
      <c r="V45" s="57" t="str">
        <f t="shared" si="4"/>
        <v/>
      </c>
      <c r="X45" s="50"/>
      <c r="Y45" s="51"/>
      <c r="Z45" s="50"/>
      <c r="AA45" s="50"/>
      <c r="AB45" s="50"/>
      <c r="AC45" s="50"/>
      <c r="AL45" s="130"/>
      <c r="AN45" s="129"/>
      <c r="AO45" s="129"/>
      <c r="AP45" s="129"/>
      <c r="AQ45" s="129"/>
    </row>
    <row r="46" spans="1:55" x14ac:dyDescent="0.3">
      <c r="A46" s="119">
        <v>19</v>
      </c>
      <c r="B46" s="275"/>
      <c r="C46" s="51">
        <f t="shared" si="5"/>
        <v>0</v>
      </c>
      <c r="D46" s="268">
        <v>0</v>
      </c>
      <c r="E46" s="17"/>
      <c r="G46" s="18"/>
      <c r="H46" s="18">
        <v>2</v>
      </c>
      <c r="I46" s="18"/>
      <c r="K46" s="19"/>
      <c r="L46" s="19">
        <v>3</v>
      </c>
      <c r="M46" s="19"/>
      <c r="O46" s="20"/>
      <c r="P46" s="20">
        <v>4</v>
      </c>
      <c r="Q46" s="20"/>
      <c r="S46" s="21"/>
      <c r="T46" s="21">
        <v>5</v>
      </c>
      <c r="U46" s="21"/>
      <c r="V46" s="57" t="str">
        <f t="shared" si="4"/>
        <v/>
      </c>
      <c r="W46" s="45"/>
      <c r="X46" s="113"/>
      <c r="Y46" s="46"/>
      <c r="Z46" s="112"/>
      <c r="AA46" s="112"/>
      <c r="AB46" s="45"/>
      <c r="AC46" s="45"/>
      <c r="AD46" s="45"/>
      <c r="AL46" s="130"/>
      <c r="AN46" s="129"/>
      <c r="AO46" s="129"/>
      <c r="AP46" s="129"/>
      <c r="AQ46" s="129"/>
    </row>
    <row r="47" spans="1:55" x14ac:dyDescent="0.3">
      <c r="A47" s="119">
        <v>20</v>
      </c>
      <c r="B47" s="14"/>
      <c r="C47" s="72">
        <f>B47</f>
        <v>0</v>
      </c>
      <c r="D47" s="269">
        <v>0</v>
      </c>
      <c r="E47" s="35"/>
      <c r="F47" s="73"/>
      <c r="G47" s="36"/>
      <c r="H47" s="36">
        <v>2</v>
      </c>
      <c r="I47" s="36"/>
      <c r="J47" s="73"/>
      <c r="K47" s="37"/>
      <c r="L47" s="37">
        <v>3</v>
      </c>
      <c r="M47" s="37"/>
      <c r="N47" s="74"/>
      <c r="O47" s="38"/>
      <c r="P47" s="38">
        <v>4</v>
      </c>
      <c r="Q47" s="38"/>
      <c r="R47" s="73"/>
      <c r="S47" s="39"/>
      <c r="T47" s="39">
        <v>5</v>
      </c>
      <c r="U47" s="39"/>
      <c r="V47" s="57" t="str">
        <f t="shared" si="4"/>
        <v/>
      </c>
      <c r="W47" s="45"/>
      <c r="X47" s="113"/>
      <c r="Y47" s="46"/>
      <c r="Z47" s="112"/>
      <c r="AA47" s="112"/>
      <c r="AB47" s="45"/>
      <c r="AC47" s="45"/>
      <c r="AD47" s="45"/>
      <c r="AL47" s="130"/>
      <c r="AN47" s="129"/>
      <c r="AO47" s="129"/>
      <c r="AP47" s="129"/>
      <c r="AQ47" s="129"/>
    </row>
    <row r="48" spans="1:55" s="45" customFormat="1" x14ac:dyDescent="0.3">
      <c r="A48" s="119"/>
      <c r="C48" s="46"/>
      <c r="V48" s="47"/>
      <c r="AG48" s="119"/>
      <c r="AH48" s="119"/>
      <c r="AI48" s="119"/>
      <c r="AJ48" s="121"/>
      <c r="AK48" s="121"/>
      <c r="AL48" s="122"/>
      <c r="AM48" s="121"/>
      <c r="AN48" s="121"/>
      <c r="AO48" s="121"/>
      <c r="AP48" s="121"/>
      <c r="AQ48" s="121"/>
      <c r="AR48" s="123"/>
      <c r="AS48" s="123"/>
      <c r="AT48" s="123"/>
      <c r="AU48" s="123"/>
      <c r="AV48" s="123"/>
      <c r="AW48" s="123"/>
      <c r="AX48" s="119"/>
      <c r="AY48" s="119"/>
      <c r="AZ48" s="119"/>
      <c r="BA48" s="119"/>
      <c r="BB48" s="119"/>
      <c r="BC48" s="119"/>
    </row>
    <row r="49" spans="1:55" s="119" customFormat="1" x14ac:dyDescent="0.3">
      <c r="C49" s="117">
        <f t="shared" ref="C49:G55" si="8">Y34</f>
        <v>43191</v>
      </c>
      <c r="D49" s="117">
        <f t="shared" si="8"/>
        <v>100</v>
      </c>
      <c r="E49" s="117">
        <f t="shared" si="8"/>
        <v>300</v>
      </c>
      <c r="F49" s="117">
        <f t="shared" si="8"/>
        <v>2</v>
      </c>
      <c r="G49" s="117">
        <f t="shared" si="8"/>
        <v>3</v>
      </c>
      <c r="H49" s="118"/>
      <c r="K49" s="118"/>
      <c r="L49" s="118"/>
      <c r="M49" s="118"/>
      <c r="N49" s="118"/>
      <c r="V49" s="120"/>
      <c r="Y49" s="117"/>
      <c r="AJ49" s="121"/>
      <c r="AK49" s="121"/>
      <c r="AL49" s="122"/>
      <c r="AM49" s="121"/>
      <c r="AN49" s="121"/>
      <c r="AO49" s="121"/>
      <c r="AP49" s="121"/>
      <c r="AQ49" s="121"/>
      <c r="AR49" s="123"/>
      <c r="AS49" s="123"/>
      <c r="AT49" s="123"/>
      <c r="AU49" s="123"/>
      <c r="AV49" s="123"/>
      <c r="AW49" s="123"/>
    </row>
    <row r="50" spans="1:55" s="119" customFormat="1" x14ac:dyDescent="0.3">
      <c r="C50" s="117">
        <f t="shared" si="8"/>
        <v>0</v>
      </c>
      <c r="D50" s="117">
        <f t="shared" si="8"/>
        <v>0</v>
      </c>
      <c r="E50" s="117">
        <f t="shared" si="8"/>
        <v>0</v>
      </c>
      <c r="F50" s="117">
        <f t="shared" si="8"/>
        <v>0</v>
      </c>
      <c r="G50" s="117">
        <f t="shared" si="8"/>
        <v>0</v>
      </c>
      <c r="K50" s="118"/>
      <c r="L50" s="118"/>
      <c r="M50" s="118"/>
      <c r="N50" s="118"/>
      <c r="V50" s="120"/>
      <c r="Y50" s="117"/>
      <c r="AJ50" s="121"/>
      <c r="AK50" s="121"/>
      <c r="AL50" s="122"/>
      <c r="AM50" s="121"/>
      <c r="AN50" s="121"/>
      <c r="AO50" s="121"/>
      <c r="AP50" s="121"/>
      <c r="AQ50" s="121"/>
      <c r="AR50" s="123"/>
      <c r="AS50" s="123"/>
      <c r="AT50" s="123"/>
      <c r="AU50" s="123"/>
      <c r="AV50" s="123"/>
      <c r="AW50" s="123"/>
    </row>
    <row r="51" spans="1:55" s="119" customFormat="1" x14ac:dyDescent="0.3">
      <c r="C51" s="117">
        <f t="shared" si="8"/>
        <v>0</v>
      </c>
      <c r="D51" s="117">
        <f t="shared" si="8"/>
        <v>0</v>
      </c>
      <c r="E51" s="117">
        <f t="shared" si="8"/>
        <v>0</v>
      </c>
      <c r="F51" s="117">
        <f t="shared" si="8"/>
        <v>0</v>
      </c>
      <c r="G51" s="117">
        <f t="shared" si="8"/>
        <v>0</v>
      </c>
      <c r="K51" s="118"/>
      <c r="L51" s="118"/>
      <c r="M51" s="118"/>
      <c r="N51" s="118"/>
      <c r="V51" s="120"/>
      <c r="Y51" s="117"/>
      <c r="AJ51" s="121"/>
      <c r="AK51" s="121"/>
      <c r="AL51" s="122"/>
      <c r="AM51" s="121"/>
      <c r="AN51" s="121"/>
      <c r="AO51" s="121"/>
      <c r="AP51" s="121"/>
      <c r="AQ51" s="121"/>
      <c r="AR51" s="123"/>
      <c r="AS51" s="123"/>
      <c r="AT51" s="123"/>
      <c r="AU51" s="123"/>
      <c r="AV51" s="123"/>
      <c r="AW51" s="123"/>
    </row>
    <row r="52" spans="1:55" s="119" customFormat="1" x14ac:dyDescent="0.3">
      <c r="C52" s="117">
        <f t="shared" si="8"/>
        <v>0</v>
      </c>
      <c r="D52" s="117">
        <f t="shared" si="8"/>
        <v>0</v>
      </c>
      <c r="E52" s="117">
        <f t="shared" si="8"/>
        <v>0</v>
      </c>
      <c r="F52" s="117">
        <f t="shared" si="8"/>
        <v>0</v>
      </c>
      <c r="G52" s="117">
        <f t="shared" si="8"/>
        <v>0</v>
      </c>
      <c r="K52" s="118"/>
      <c r="L52" s="118"/>
      <c r="M52" s="118"/>
      <c r="N52" s="118"/>
      <c r="V52" s="120"/>
      <c r="Y52" s="117"/>
      <c r="AJ52" s="121"/>
      <c r="AK52" s="121"/>
      <c r="AL52" s="122"/>
      <c r="AM52" s="121"/>
      <c r="AN52" s="121"/>
      <c r="AO52" s="121"/>
      <c r="AP52" s="121"/>
      <c r="AQ52" s="121"/>
      <c r="AR52" s="123"/>
      <c r="AS52" s="123"/>
      <c r="AT52" s="123"/>
      <c r="AU52" s="123"/>
      <c r="AV52" s="123"/>
      <c r="AW52" s="123"/>
    </row>
    <row r="53" spans="1:55" s="119" customFormat="1" x14ac:dyDescent="0.3">
      <c r="C53" s="117">
        <f t="shared" si="8"/>
        <v>0</v>
      </c>
      <c r="D53" s="117">
        <f t="shared" si="8"/>
        <v>0</v>
      </c>
      <c r="E53" s="117">
        <f t="shared" si="8"/>
        <v>0</v>
      </c>
      <c r="F53" s="117">
        <f t="shared" si="8"/>
        <v>0</v>
      </c>
      <c r="G53" s="117">
        <f t="shared" si="8"/>
        <v>0</v>
      </c>
      <c r="K53" s="118"/>
      <c r="L53" s="118"/>
      <c r="M53" s="118"/>
      <c r="N53" s="118"/>
      <c r="V53" s="120"/>
      <c r="Y53" s="117"/>
      <c r="AJ53" s="121"/>
      <c r="AK53" s="121"/>
      <c r="AL53" s="122"/>
      <c r="AM53" s="121"/>
      <c r="AN53" s="121"/>
      <c r="AO53" s="121"/>
      <c r="AP53" s="121"/>
      <c r="AQ53" s="121"/>
      <c r="AR53" s="123"/>
      <c r="AS53" s="123"/>
      <c r="AT53" s="123"/>
      <c r="AU53" s="123"/>
      <c r="AV53" s="123"/>
      <c r="AW53" s="123"/>
    </row>
    <row r="54" spans="1:55" s="119" customFormat="1" x14ac:dyDescent="0.3">
      <c r="C54" s="117">
        <f t="shared" si="8"/>
        <v>0</v>
      </c>
      <c r="D54" s="117">
        <f t="shared" si="8"/>
        <v>0</v>
      </c>
      <c r="E54" s="117">
        <f t="shared" si="8"/>
        <v>0</v>
      </c>
      <c r="F54" s="117">
        <f t="shared" si="8"/>
        <v>0</v>
      </c>
      <c r="G54" s="117">
        <f t="shared" si="8"/>
        <v>0</v>
      </c>
      <c r="K54" s="118"/>
      <c r="L54" s="118"/>
      <c r="M54" s="118"/>
      <c r="N54" s="118"/>
      <c r="V54" s="120"/>
      <c r="Y54" s="117"/>
      <c r="AJ54" s="121"/>
      <c r="AK54" s="121"/>
      <c r="AL54" s="122"/>
      <c r="AM54" s="121"/>
      <c r="AN54" s="121"/>
      <c r="AO54" s="121"/>
      <c r="AP54" s="121"/>
      <c r="AQ54" s="121"/>
      <c r="AR54" s="123"/>
      <c r="AS54" s="123"/>
      <c r="AT54" s="123"/>
      <c r="AU54" s="123"/>
      <c r="AV54" s="123"/>
      <c r="AW54" s="123"/>
    </row>
    <row r="55" spans="1:55" s="119" customFormat="1" x14ac:dyDescent="0.3">
      <c r="C55" s="117">
        <f t="shared" si="8"/>
        <v>0</v>
      </c>
      <c r="D55" s="117">
        <f t="shared" si="8"/>
        <v>0</v>
      </c>
      <c r="E55" s="117">
        <f t="shared" si="8"/>
        <v>0</v>
      </c>
      <c r="F55" s="117">
        <f t="shared" si="8"/>
        <v>0</v>
      </c>
      <c r="G55" s="117">
        <f t="shared" si="8"/>
        <v>0</v>
      </c>
      <c r="K55" s="118"/>
      <c r="L55" s="118"/>
      <c r="M55" s="118"/>
      <c r="N55" s="118"/>
      <c r="V55" s="120"/>
      <c r="Y55" s="117"/>
      <c r="AJ55" s="121"/>
      <c r="AK55" s="121"/>
      <c r="AL55" s="122"/>
      <c r="AM55" s="121"/>
      <c r="AN55" s="121"/>
      <c r="AO55" s="121"/>
      <c r="AP55" s="121"/>
      <c r="AQ55" s="121"/>
      <c r="AR55" s="123"/>
      <c r="AS55" s="123"/>
      <c r="AT55" s="123"/>
      <c r="AU55" s="123"/>
      <c r="AV55" s="123"/>
      <c r="AW55" s="123"/>
    </row>
    <row r="56" spans="1:55" s="119" customFormat="1" x14ac:dyDescent="0.3">
      <c r="C56" s="117"/>
      <c r="D56" s="117"/>
      <c r="E56" s="117"/>
      <c r="F56" s="117"/>
      <c r="G56" s="117"/>
      <c r="K56" s="118"/>
      <c r="L56" s="118"/>
      <c r="M56" s="118"/>
      <c r="N56" s="118"/>
      <c r="V56" s="120"/>
      <c r="Y56" s="117"/>
      <c r="AJ56" s="121"/>
      <c r="AK56" s="121"/>
      <c r="AL56" s="122"/>
      <c r="AM56" s="121"/>
      <c r="AN56" s="121"/>
      <c r="AO56" s="121"/>
      <c r="AP56" s="121"/>
      <c r="AQ56" s="121"/>
      <c r="AR56" s="123"/>
      <c r="AS56" s="123"/>
      <c r="AT56" s="123"/>
      <c r="AU56" s="123"/>
      <c r="AV56" s="123"/>
      <c r="AW56" s="123"/>
    </row>
    <row r="57" spans="1:55" s="45" customFormat="1" x14ac:dyDescent="0.3">
      <c r="A57" s="119"/>
      <c r="C57" s="46"/>
      <c r="V57" s="47"/>
      <c r="Y57" s="46"/>
      <c r="AG57" s="119"/>
      <c r="AH57" s="119"/>
      <c r="AI57" s="119"/>
      <c r="AJ57" s="121"/>
      <c r="AK57" s="121"/>
      <c r="AL57" s="122"/>
      <c r="AM57" s="121"/>
      <c r="AN57" s="121"/>
      <c r="AO57" s="121"/>
      <c r="AP57" s="121"/>
      <c r="AQ57" s="121"/>
      <c r="AR57" s="123"/>
      <c r="AS57" s="123"/>
      <c r="AT57" s="123"/>
      <c r="AU57" s="123"/>
      <c r="AV57" s="123"/>
      <c r="AW57" s="123"/>
      <c r="AX57" s="119"/>
      <c r="AY57" s="119"/>
      <c r="AZ57" s="119"/>
      <c r="BA57" s="119"/>
      <c r="BB57" s="119"/>
      <c r="BC57" s="119"/>
    </row>
    <row r="58" spans="1:55" s="45" customFormat="1" x14ac:dyDescent="0.3">
      <c r="A58" s="119"/>
      <c r="C58" s="46"/>
      <c r="V58" s="47"/>
      <c r="Y58" s="46"/>
      <c r="AG58" s="119"/>
      <c r="AH58" s="119"/>
      <c r="AI58" s="119"/>
      <c r="AJ58" s="121"/>
      <c r="AK58" s="121"/>
      <c r="AL58" s="122"/>
      <c r="AM58" s="121"/>
      <c r="AN58" s="121"/>
      <c r="AO58" s="121"/>
      <c r="AP58" s="121"/>
      <c r="AQ58" s="121"/>
      <c r="AR58" s="123"/>
      <c r="AS58" s="123"/>
      <c r="AT58" s="123"/>
      <c r="AU58" s="123"/>
      <c r="AV58" s="123"/>
      <c r="AW58" s="123"/>
      <c r="AX58" s="119"/>
      <c r="AY58" s="119"/>
      <c r="AZ58" s="119"/>
      <c r="BA58" s="119"/>
      <c r="BB58" s="119"/>
      <c r="BC58" s="119"/>
    </row>
    <row r="59" spans="1:55" s="45" customFormat="1" x14ac:dyDescent="0.3">
      <c r="A59" s="119"/>
      <c r="C59" s="46"/>
      <c r="V59" s="47"/>
      <c r="Y59" s="46"/>
      <c r="AG59" s="119"/>
      <c r="AH59" s="119"/>
      <c r="AI59" s="119"/>
      <c r="AJ59" s="121"/>
      <c r="AK59" s="121"/>
      <c r="AL59" s="122"/>
      <c r="AM59" s="121"/>
      <c r="AN59" s="121"/>
      <c r="AO59" s="121"/>
      <c r="AP59" s="121"/>
      <c r="AQ59" s="121"/>
      <c r="AR59" s="123"/>
      <c r="AS59" s="123"/>
      <c r="AT59" s="123"/>
      <c r="AU59" s="123"/>
      <c r="AV59" s="123"/>
      <c r="AW59" s="123"/>
      <c r="AX59" s="119"/>
      <c r="AY59" s="119"/>
      <c r="AZ59" s="119"/>
      <c r="BA59" s="119"/>
      <c r="BB59" s="119"/>
      <c r="BC59" s="119"/>
    </row>
    <row r="60" spans="1:55" s="45" customFormat="1" x14ac:dyDescent="0.3">
      <c r="A60" s="119"/>
      <c r="C60" s="46"/>
      <c r="G60" s="48"/>
      <c r="K60" s="48"/>
      <c r="O60" s="48"/>
      <c r="S60" s="48"/>
      <c r="V60" s="47"/>
      <c r="Y60" s="46"/>
      <c r="AG60" s="119"/>
      <c r="AH60" s="119"/>
      <c r="AI60" s="119"/>
      <c r="AJ60" s="121"/>
      <c r="AK60" s="121"/>
      <c r="AL60" s="122"/>
      <c r="AM60" s="121"/>
      <c r="AN60" s="121"/>
      <c r="AO60" s="121"/>
      <c r="AP60" s="121"/>
      <c r="AQ60" s="121"/>
      <c r="AR60" s="123"/>
      <c r="AS60" s="123"/>
      <c r="AT60" s="123"/>
      <c r="AU60" s="123"/>
      <c r="AV60" s="123"/>
      <c r="AW60" s="123"/>
      <c r="AX60" s="119"/>
      <c r="AY60" s="119"/>
      <c r="AZ60" s="119"/>
      <c r="BA60" s="119"/>
      <c r="BB60" s="119"/>
      <c r="BC60" s="119"/>
    </row>
    <row r="61" spans="1:55" s="45" customFormat="1" x14ac:dyDescent="0.3">
      <c r="A61" s="119"/>
      <c r="C61" s="46"/>
      <c r="V61" s="47"/>
      <c r="Y61" s="46"/>
      <c r="AG61" s="119"/>
      <c r="AH61" s="119"/>
      <c r="AI61" s="119"/>
      <c r="AJ61" s="121"/>
      <c r="AK61" s="121"/>
      <c r="AL61" s="122"/>
      <c r="AM61" s="121"/>
      <c r="AN61" s="121"/>
      <c r="AO61" s="121"/>
      <c r="AP61" s="121"/>
      <c r="AQ61" s="121"/>
      <c r="AR61" s="123"/>
      <c r="AS61" s="123"/>
      <c r="AT61" s="123"/>
      <c r="AU61" s="123"/>
      <c r="AV61" s="123"/>
      <c r="AW61" s="123"/>
      <c r="AX61" s="119"/>
      <c r="AY61" s="119"/>
      <c r="AZ61" s="119"/>
      <c r="BA61" s="119"/>
      <c r="BB61" s="119"/>
      <c r="BC61" s="119"/>
    </row>
    <row r="62" spans="1:55" s="45" customFormat="1" x14ac:dyDescent="0.3">
      <c r="A62" s="119"/>
      <c r="C62" s="46"/>
      <c r="V62" s="47"/>
      <c r="AI62" s="119"/>
      <c r="AJ62" s="119"/>
      <c r="AK62" s="119"/>
      <c r="AL62" s="119"/>
      <c r="AM62" s="121"/>
      <c r="AN62" s="121"/>
      <c r="AO62" s="121"/>
      <c r="AP62" s="121"/>
      <c r="AQ62" s="121"/>
      <c r="AR62" s="123"/>
      <c r="AS62" s="123"/>
      <c r="AT62" s="123"/>
      <c r="AU62" s="123"/>
      <c r="AV62" s="123"/>
      <c r="AW62" s="123"/>
      <c r="AX62" s="119"/>
      <c r="AY62" s="119"/>
      <c r="AZ62" s="119"/>
      <c r="BA62" s="119"/>
      <c r="BB62" s="119"/>
      <c r="BC62" s="119"/>
    </row>
    <row r="63" spans="1:55" s="45" customFormat="1" x14ac:dyDescent="0.3">
      <c r="A63" s="119"/>
      <c r="C63" s="46"/>
      <c r="V63" s="47"/>
      <c r="AI63" s="119"/>
      <c r="AJ63" s="119"/>
      <c r="AK63" s="119"/>
      <c r="AL63" s="119"/>
      <c r="AM63" s="121"/>
      <c r="AN63" s="121"/>
      <c r="AO63" s="121"/>
      <c r="AP63" s="121"/>
      <c r="AQ63" s="121"/>
      <c r="AR63" s="123"/>
      <c r="AS63" s="123"/>
      <c r="AT63" s="123"/>
      <c r="AU63" s="123"/>
      <c r="AV63" s="123"/>
      <c r="AW63" s="123"/>
      <c r="AX63" s="119"/>
      <c r="AY63" s="119"/>
      <c r="AZ63" s="119"/>
      <c r="BA63" s="119"/>
      <c r="BB63" s="119"/>
      <c r="BC63" s="119"/>
    </row>
    <row r="64" spans="1:55" s="45" customFormat="1" x14ac:dyDescent="0.3">
      <c r="A64" s="119"/>
      <c r="C64" s="46"/>
      <c r="V64" s="47"/>
      <c r="AI64" s="119"/>
      <c r="AJ64" s="119"/>
      <c r="AK64" s="119"/>
      <c r="AL64" s="119"/>
      <c r="AM64" s="121"/>
      <c r="AN64" s="121"/>
      <c r="AO64" s="121"/>
      <c r="AP64" s="121"/>
      <c r="AQ64" s="121"/>
      <c r="AR64" s="123"/>
      <c r="AS64" s="123"/>
      <c r="AT64" s="123"/>
      <c r="AU64" s="123"/>
      <c r="AV64" s="123"/>
      <c r="AW64" s="123"/>
      <c r="AX64" s="119"/>
      <c r="AY64" s="119"/>
      <c r="AZ64" s="119"/>
      <c r="BA64" s="119"/>
      <c r="BB64" s="119"/>
      <c r="BC64" s="119"/>
    </row>
    <row r="65" spans="1:55" s="45" customFormat="1" x14ac:dyDescent="0.3">
      <c r="A65" s="119"/>
      <c r="C65" s="46"/>
      <c r="V65" s="47"/>
      <c r="AI65" s="119"/>
      <c r="AJ65" s="119"/>
      <c r="AK65" s="119"/>
      <c r="AL65" s="119"/>
      <c r="AM65" s="121"/>
      <c r="AN65" s="121"/>
      <c r="AO65" s="121"/>
      <c r="AP65" s="121"/>
      <c r="AQ65" s="121"/>
      <c r="AR65" s="123"/>
      <c r="AS65" s="123"/>
      <c r="AT65" s="123"/>
      <c r="AU65" s="123"/>
      <c r="AV65" s="123"/>
      <c r="AW65" s="123"/>
      <c r="AX65" s="119"/>
      <c r="AY65" s="119"/>
      <c r="AZ65" s="119"/>
      <c r="BA65" s="119"/>
      <c r="BB65" s="119"/>
      <c r="BC65" s="119"/>
    </row>
    <row r="66" spans="1:55" s="45" customFormat="1" x14ac:dyDescent="0.3">
      <c r="A66" s="119"/>
      <c r="C66" s="46"/>
      <c r="V66" s="47"/>
      <c r="AI66" s="119"/>
      <c r="AJ66" s="119"/>
      <c r="AK66" s="119"/>
      <c r="AL66" s="119"/>
      <c r="AM66" s="121"/>
      <c r="AN66" s="121"/>
      <c r="AO66" s="121"/>
      <c r="AP66" s="121"/>
      <c r="AQ66" s="121"/>
      <c r="AR66" s="123"/>
      <c r="AS66" s="123"/>
      <c r="AT66" s="123"/>
      <c r="AU66" s="123"/>
      <c r="AV66" s="123"/>
      <c r="AW66" s="123"/>
      <c r="AX66" s="119"/>
      <c r="AY66" s="119"/>
      <c r="AZ66" s="119"/>
      <c r="BA66" s="119"/>
      <c r="BB66" s="119"/>
      <c r="BC66" s="119"/>
    </row>
    <row r="67" spans="1:55" s="45" customFormat="1" x14ac:dyDescent="0.3">
      <c r="A67" s="119"/>
      <c r="C67" s="46"/>
      <c r="V67" s="47"/>
      <c r="AI67" s="119"/>
      <c r="AJ67" s="119"/>
      <c r="AK67" s="119"/>
      <c r="AL67" s="119"/>
      <c r="AM67" s="121"/>
      <c r="AN67" s="121"/>
      <c r="AO67" s="121"/>
      <c r="AP67" s="121"/>
      <c r="AQ67" s="121"/>
      <c r="AR67" s="123"/>
      <c r="AS67" s="123"/>
      <c r="AT67" s="123"/>
      <c r="AU67" s="123"/>
      <c r="AV67" s="123"/>
      <c r="AW67" s="123"/>
      <c r="AX67" s="119"/>
      <c r="AY67" s="119"/>
      <c r="AZ67" s="119"/>
      <c r="BA67" s="119"/>
      <c r="BB67" s="119"/>
      <c r="BC67" s="119"/>
    </row>
    <row r="68" spans="1:55" s="45" customFormat="1" x14ac:dyDescent="0.3">
      <c r="A68" s="119"/>
      <c r="C68" s="46"/>
      <c r="V68" s="47"/>
      <c r="AI68" s="119"/>
      <c r="AJ68" s="119"/>
      <c r="AK68" s="119"/>
      <c r="AL68" s="119"/>
      <c r="AM68" s="121"/>
      <c r="AN68" s="121"/>
      <c r="AO68" s="121"/>
      <c r="AP68" s="121"/>
      <c r="AQ68" s="121"/>
      <c r="AR68" s="123"/>
      <c r="AS68" s="123"/>
      <c r="AT68" s="123"/>
      <c r="AU68" s="123"/>
      <c r="AV68" s="123"/>
      <c r="AW68" s="123"/>
      <c r="AX68" s="119"/>
      <c r="AY68" s="119"/>
      <c r="AZ68" s="119"/>
      <c r="BA68" s="119"/>
      <c r="BB68" s="119"/>
      <c r="BC68" s="119"/>
    </row>
    <row r="69" spans="1:55" s="45" customFormat="1" x14ac:dyDescent="0.3">
      <c r="A69" s="119"/>
      <c r="C69" s="46"/>
      <c r="V69" s="47"/>
      <c r="AI69" s="119"/>
      <c r="AJ69" s="119"/>
      <c r="AK69" s="119"/>
      <c r="AL69" s="119"/>
      <c r="AM69" s="121"/>
      <c r="AN69" s="121"/>
      <c r="AO69" s="121"/>
      <c r="AP69" s="121"/>
      <c r="AQ69" s="121"/>
      <c r="AR69" s="123"/>
      <c r="AS69" s="123"/>
      <c r="AT69" s="123"/>
      <c r="AU69" s="123"/>
      <c r="AV69" s="123"/>
      <c r="AW69" s="123"/>
      <c r="AX69" s="119"/>
      <c r="AY69" s="119"/>
      <c r="AZ69" s="119"/>
      <c r="BA69" s="119"/>
      <c r="BB69" s="119"/>
      <c r="BC69" s="119"/>
    </row>
    <row r="70" spans="1:55" s="45" customFormat="1" x14ac:dyDescent="0.3">
      <c r="A70" s="119"/>
      <c r="C70" s="46"/>
      <c r="V70" s="47"/>
      <c r="AI70" s="119"/>
      <c r="AJ70" s="119"/>
      <c r="AK70" s="119"/>
      <c r="AL70" s="119"/>
      <c r="AM70" s="121"/>
      <c r="AN70" s="121"/>
      <c r="AO70" s="121"/>
      <c r="AP70" s="121"/>
      <c r="AQ70" s="121"/>
      <c r="AR70" s="123"/>
      <c r="AS70" s="123"/>
      <c r="AT70" s="123"/>
      <c r="AU70" s="123"/>
      <c r="AV70" s="123"/>
      <c r="AW70" s="123"/>
      <c r="AX70" s="119"/>
      <c r="AY70" s="119"/>
      <c r="AZ70" s="119"/>
      <c r="BA70" s="119"/>
      <c r="BB70" s="119"/>
      <c r="BC70" s="119"/>
    </row>
    <row r="71" spans="1:55" s="45" customFormat="1" x14ac:dyDescent="0.3">
      <c r="A71" s="119"/>
      <c r="C71" s="46"/>
      <c r="V71" s="47"/>
      <c r="AI71" s="119"/>
      <c r="AJ71" s="119"/>
      <c r="AK71" s="119"/>
      <c r="AL71" s="119"/>
      <c r="AM71" s="121"/>
      <c r="AN71" s="121"/>
      <c r="AO71" s="121"/>
      <c r="AP71" s="121"/>
      <c r="AQ71" s="121"/>
      <c r="AR71" s="123"/>
      <c r="AS71" s="123"/>
      <c r="AT71" s="123"/>
      <c r="AU71" s="123"/>
      <c r="AV71" s="123"/>
      <c r="AW71" s="123"/>
      <c r="AX71" s="119"/>
      <c r="AY71" s="119"/>
      <c r="AZ71" s="119"/>
      <c r="BA71" s="119"/>
      <c r="BB71" s="119"/>
      <c r="BC71" s="119"/>
    </row>
    <row r="72" spans="1:55" s="45" customFormat="1" x14ac:dyDescent="0.3">
      <c r="A72" s="119"/>
      <c r="C72" s="46"/>
      <c r="V72" s="47"/>
      <c r="AI72" s="119"/>
      <c r="AJ72" s="119"/>
      <c r="AK72" s="119"/>
      <c r="AL72" s="119"/>
      <c r="AM72" s="121"/>
      <c r="AN72" s="121"/>
      <c r="AO72" s="121"/>
      <c r="AP72" s="121"/>
      <c r="AQ72" s="121"/>
      <c r="AR72" s="123"/>
      <c r="AS72" s="123"/>
      <c r="AT72" s="123"/>
      <c r="AU72" s="123"/>
      <c r="AV72" s="123"/>
      <c r="AW72" s="123"/>
      <c r="AX72" s="119"/>
      <c r="AY72" s="119"/>
      <c r="AZ72" s="119"/>
      <c r="BA72" s="119"/>
      <c r="BB72" s="119"/>
      <c r="BC72" s="119"/>
    </row>
    <row r="73" spans="1:55" s="45" customFormat="1" x14ac:dyDescent="0.3">
      <c r="A73" s="119"/>
      <c r="C73" s="46"/>
      <c r="V73" s="47"/>
      <c r="AI73" s="119"/>
      <c r="AJ73" s="119"/>
      <c r="AK73" s="119"/>
      <c r="AL73" s="119"/>
      <c r="AM73" s="121"/>
      <c r="AN73" s="121"/>
      <c r="AO73" s="121"/>
      <c r="AP73" s="121"/>
      <c r="AQ73" s="121"/>
      <c r="AR73" s="123"/>
      <c r="AS73" s="123"/>
      <c r="AT73" s="123"/>
      <c r="AU73" s="123"/>
      <c r="AV73" s="123"/>
      <c r="AW73" s="123"/>
      <c r="AX73" s="119"/>
      <c r="AY73" s="119"/>
      <c r="AZ73" s="119"/>
      <c r="BA73" s="119"/>
      <c r="BB73" s="119"/>
      <c r="BC73" s="119"/>
    </row>
    <row r="74" spans="1:55" s="45" customFormat="1" x14ac:dyDescent="0.3">
      <c r="A74" s="119"/>
      <c r="C74" s="46"/>
      <c r="V74" s="47"/>
      <c r="AI74" s="119"/>
      <c r="AJ74" s="119"/>
      <c r="AK74" s="119"/>
      <c r="AL74" s="119"/>
      <c r="AM74" s="121"/>
      <c r="AN74" s="121"/>
      <c r="AO74" s="121"/>
      <c r="AP74" s="121"/>
      <c r="AQ74" s="121"/>
      <c r="AR74" s="123"/>
      <c r="AS74" s="123"/>
      <c r="AT74" s="123"/>
      <c r="AU74" s="123"/>
      <c r="AV74" s="123"/>
      <c r="AW74" s="123"/>
      <c r="AX74" s="119"/>
      <c r="AY74" s="119"/>
      <c r="AZ74" s="119"/>
      <c r="BA74" s="119"/>
      <c r="BB74" s="119"/>
      <c r="BC74" s="119"/>
    </row>
    <row r="75" spans="1:55" s="45" customFormat="1" x14ac:dyDescent="0.3">
      <c r="A75" s="119"/>
      <c r="C75" s="46"/>
      <c r="V75" s="47"/>
      <c r="AI75" s="119"/>
      <c r="AJ75" s="119"/>
      <c r="AK75" s="119"/>
      <c r="AL75" s="119"/>
      <c r="AM75" s="121"/>
      <c r="AN75" s="121"/>
      <c r="AO75" s="121"/>
      <c r="AP75" s="121"/>
      <c r="AQ75" s="121"/>
      <c r="AR75" s="123"/>
      <c r="AS75" s="123"/>
      <c r="AT75" s="123"/>
      <c r="AU75" s="123"/>
      <c r="AV75" s="123"/>
      <c r="AW75" s="123"/>
      <c r="AX75" s="119"/>
      <c r="AY75" s="119"/>
      <c r="AZ75" s="119"/>
      <c r="BA75" s="119"/>
      <c r="BB75" s="119"/>
      <c r="BC75" s="119"/>
    </row>
    <row r="76" spans="1:55" s="45" customFormat="1" x14ac:dyDescent="0.3">
      <c r="A76" s="119"/>
      <c r="C76" s="46"/>
      <c r="V76" s="47"/>
      <c r="AI76" s="119"/>
      <c r="AJ76" s="119"/>
      <c r="AK76" s="119"/>
      <c r="AL76" s="119"/>
      <c r="AM76" s="121"/>
      <c r="AN76" s="121"/>
      <c r="AO76" s="121"/>
      <c r="AP76" s="121"/>
      <c r="AQ76" s="121"/>
      <c r="AR76" s="123"/>
      <c r="AS76" s="123"/>
      <c r="AT76" s="123"/>
      <c r="AU76" s="123"/>
      <c r="AV76" s="123"/>
      <c r="AW76" s="123"/>
      <c r="AX76" s="119"/>
      <c r="AY76" s="119"/>
      <c r="AZ76" s="119"/>
      <c r="BA76" s="119"/>
      <c r="BB76" s="119"/>
      <c r="BC76" s="119"/>
    </row>
    <row r="77" spans="1:55" s="45" customFormat="1" x14ac:dyDescent="0.3">
      <c r="A77" s="119"/>
      <c r="C77" s="46"/>
      <c r="V77" s="47"/>
      <c r="AI77" s="119"/>
      <c r="AJ77" s="119"/>
      <c r="AK77" s="119"/>
      <c r="AL77" s="119"/>
      <c r="AM77" s="121"/>
      <c r="AN77" s="121"/>
      <c r="AO77" s="121"/>
      <c r="AP77" s="121"/>
      <c r="AQ77" s="121"/>
      <c r="AR77" s="123"/>
      <c r="AS77" s="123"/>
      <c r="AT77" s="123"/>
      <c r="AU77" s="123"/>
      <c r="AV77" s="123"/>
      <c r="AW77" s="123"/>
      <c r="AX77" s="119"/>
      <c r="AY77" s="119"/>
      <c r="AZ77" s="119"/>
      <c r="BA77" s="119"/>
      <c r="BB77" s="119"/>
      <c r="BC77" s="119"/>
    </row>
    <row r="78" spans="1:55" s="45" customFormat="1" x14ac:dyDescent="0.3">
      <c r="A78" s="119"/>
      <c r="C78" s="46"/>
      <c r="V78" s="47"/>
      <c r="AI78" s="119"/>
      <c r="AJ78" s="119"/>
      <c r="AK78" s="119"/>
      <c r="AL78" s="119"/>
      <c r="AM78" s="121"/>
      <c r="AN78" s="121"/>
      <c r="AO78" s="121"/>
      <c r="AP78" s="121"/>
      <c r="AQ78" s="121"/>
      <c r="AR78" s="123"/>
      <c r="AS78" s="123"/>
      <c r="AT78" s="123"/>
      <c r="AU78" s="123"/>
      <c r="AV78" s="123"/>
      <c r="AW78" s="123"/>
      <c r="AX78" s="119"/>
      <c r="AY78" s="119"/>
      <c r="AZ78" s="119"/>
      <c r="BA78" s="119"/>
      <c r="BB78" s="119"/>
      <c r="BC78" s="119"/>
    </row>
    <row r="79" spans="1:55" s="45" customFormat="1" x14ac:dyDescent="0.3">
      <c r="A79" s="119"/>
      <c r="C79" s="46"/>
      <c r="V79" s="47"/>
      <c r="AI79" s="119"/>
      <c r="AJ79" s="119"/>
      <c r="AK79" s="119"/>
      <c r="AL79" s="119"/>
      <c r="AM79" s="121"/>
      <c r="AN79" s="121"/>
      <c r="AO79" s="121"/>
      <c r="AP79" s="121"/>
      <c r="AQ79" s="121"/>
      <c r="AR79" s="123"/>
      <c r="AS79" s="123"/>
      <c r="AT79" s="123"/>
      <c r="AU79" s="123"/>
      <c r="AV79" s="123"/>
      <c r="AW79" s="123"/>
      <c r="AX79" s="119"/>
      <c r="AY79" s="119"/>
      <c r="AZ79" s="119"/>
      <c r="BA79" s="119"/>
      <c r="BB79" s="119"/>
      <c r="BC79" s="119"/>
    </row>
    <row r="80" spans="1:55" s="45" customFormat="1" x14ac:dyDescent="0.3">
      <c r="A80" s="119"/>
      <c r="C80" s="46"/>
      <c r="V80" s="47"/>
      <c r="AI80" s="119"/>
      <c r="AJ80" s="119"/>
      <c r="AK80" s="119"/>
      <c r="AL80" s="119"/>
      <c r="AM80" s="121"/>
      <c r="AN80" s="121"/>
      <c r="AO80" s="121"/>
      <c r="AP80" s="121"/>
      <c r="AQ80" s="121"/>
      <c r="AR80" s="123"/>
      <c r="AS80" s="123"/>
      <c r="AT80" s="123"/>
      <c r="AU80" s="123"/>
      <c r="AV80" s="123"/>
      <c r="AW80" s="123"/>
      <c r="AX80" s="119"/>
      <c r="AY80" s="119"/>
      <c r="AZ80" s="119"/>
      <c r="BA80" s="119"/>
      <c r="BB80" s="119"/>
      <c r="BC80" s="119"/>
    </row>
    <row r="81" spans="1:55" s="45" customFormat="1" x14ac:dyDescent="0.3">
      <c r="A81" s="119"/>
      <c r="C81" s="46"/>
      <c r="V81" s="47"/>
      <c r="AI81" s="119"/>
      <c r="AJ81" s="119"/>
      <c r="AK81" s="119"/>
      <c r="AL81" s="119"/>
      <c r="AM81" s="121"/>
      <c r="AN81" s="121"/>
      <c r="AO81" s="121"/>
      <c r="AP81" s="121"/>
      <c r="AQ81" s="121"/>
      <c r="AR81" s="123"/>
      <c r="AS81" s="123"/>
      <c r="AT81" s="123"/>
      <c r="AU81" s="123"/>
      <c r="AV81" s="123"/>
      <c r="AW81" s="123"/>
      <c r="AX81" s="119"/>
      <c r="AY81" s="119"/>
      <c r="AZ81" s="119"/>
      <c r="BA81" s="119"/>
      <c r="BB81" s="119"/>
      <c r="BC81" s="119"/>
    </row>
    <row r="82" spans="1:55" s="45" customFormat="1" x14ac:dyDescent="0.3">
      <c r="A82" s="119"/>
      <c r="C82" s="46"/>
      <c r="V82" s="47"/>
      <c r="AI82" s="119"/>
      <c r="AJ82" s="119"/>
      <c r="AK82" s="119"/>
      <c r="AL82" s="119"/>
      <c r="AM82" s="121"/>
      <c r="AN82" s="121"/>
      <c r="AO82" s="121"/>
      <c r="AP82" s="121"/>
      <c r="AQ82" s="121"/>
      <c r="AR82" s="123"/>
      <c r="AS82" s="123"/>
      <c r="AT82" s="123"/>
      <c r="AU82" s="123"/>
      <c r="AV82" s="123"/>
      <c r="AW82" s="123"/>
      <c r="AX82" s="119"/>
      <c r="AY82" s="119"/>
      <c r="AZ82" s="119"/>
      <c r="BA82" s="119"/>
      <c r="BB82" s="119"/>
      <c r="BC82" s="119"/>
    </row>
    <row r="83" spans="1:55" s="45" customFormat="1" x14ac:dyDescent="0.3">
      <c r="A83" s="119"/>
      <c r="C83" s="46"/>
      <c r="V83" s="47"/>
      <c r="AI83" s="119"/>
      <c r="AJ83" s="119"/>
      <c r="AK83" s="119"/>
      <c r="AL83" s="119"/>
      <c r="AM83" s="121"/>
      <c r="AN83" s="121"/>
      <c r="AO83" s="121"/>
      <c r="AP83" s="121"/>
      <c r="AQ83" s="121"/>
      <c r="AR83" s="123"/>
      <c r="AS83" s="123"/>
      <c r="AT83" s="123"/>
      <c r="AU83" s="123"/>
      <c r="AV83" s="123"/>
      <c r="AW83" s="123"/>
      <c r="AX83" s="119"/>
      <c r="AY83" s="119"/>
      <c r="AZ83" s="119"/>
      <c r="BA83" s="119"/>
      <c r="BB83" s="119"/>
      <c r="BC83" s="119"/>
    </row>
    <row r="84" spans="1:55" s="45" customFormat="1" x14ac:dyDescent="0.3">
      <c r="A84" s="119"/>
      <c r="C84" s="46"/>
      <c r="V84" s="47"/>
      <c r="AI84" s="119"/>
      <c r="AJ84" s="119"/>
      <c r="AK84" s="119"/>
      <c r="AL84" s="119"/>
      <c r="AM84" s="121"/>
      <c r="AN84" s="121"/>
      <c r="AO84" s="121"/>
      <c r="AP84" s="121"/>
      <c r="AQ84" s="121"/>
      <c r="AR84" s="123"/>
      <c r="AS84" s="123"/>
      <c r="AT84" s="123"/>
      <c r="AU84" s="123"/>
      <c r="AV84" s="123"/>
      <c r="AW84" s="123"/>
      <c r="AX84" s="119"/>
      <c r="AY84" s="119"/>
      <c r="AZ84" s="119"/>
      <c r="BA84" s="119"/>
      <c r="BB84" s="119"/>
      <c r="BC84" s="119"/>
    </row>
    <row r="85" spans="1:55" s="45" customFormat="1" x14ac:dyDescent="0.3">
      <c r="A85" s="119"/>
      <c r="C85" s="46"/>
      <c r="V85" s="47"/>
      <c r="AI85" s="119"/>
      <c r="AJ85" s="119"/>
      <c r="AK85" s="119"/>
      <c r="AL85" s="119"/>
      <c r="AM85" s="121"/>
      <c r="AN85" s="121"/>
      <c r="AO85" s="121"/>
      <c r="AP85" s="121"/>
      <c r="AQ85" s="121"/>
      <c r="AR85" s="123"/>
      <c r="AS85" s="123"/>
      <c r="AT85" s="123"/>
      <c r="AU85" s="123"/>
      <c r="AV85" s="123"/>
      <c r="AW85" s="123"/>
      <c r="AX85" s="119"/>
      <c r="AY85" s="119"/>
      <c r="AZ85" s="119"/>
      <c r="BA85" s="119"/>
      <c r="BB85" s="119"/>
      <c r="BC85" s="119"/>
    </row>
    <row r="86" spans="1:55" s="45" customFormat="1" x14ac:dyDescent="0.3">
      <c r="A86" s="119"/>
      <c r="C86" s="46"/>
      <c r="V86" s="47"/>
      <c r="AI86" s="119"/>
      <c r="AJ86" s="119"/>
      <c r="AK86" s="119"/>
      <c r="AL86" s="119"/>
      <c r="AM86" s="121"/>
      <c r="AN86" s="121"/>
      <c r="AO86" s="121"/>
      <c r="AP86" s="121"/>
      <c r="AQ86" s="121"/>
      <c r="AR86" s="123"/>
      <c r="AS86" s="123"/>
      <c r="AT86" s="123"/>
      <c r="AU86" s="123"/>
      <c r="AV86" s="123"/>
      <c r="AW86" s="123"/>
      <c r="AX86" s="119"/>
      <c r="AY86" s="119"/>
      <c r="AZ86" s="119"/>
      <c r="BA86" s="119"/>
      <c r="BB86" s="119"/>
      <c r="BC86" s="119"/>
    </row>
    <row r="87" spans="1:55" s="45" customFormat="1" x14ac:dyDescent="0.3">
      <c r="A87" s="119"/>
      <c r="C87" s="46"/>
      <c r="V87" s="47"/>
      <c r="AI87" s="119"/>
      <c r="AJ87" s="119"/>
      <c r="AK87" s="119"/>
      <c r="AL87" s="119"/>
      <c r="AM87" s="121"/>
      <c r="AN87" s="121"/>
      <c r="AO87" s="121"/>
      <c r="AP87" s="121"/>
      <c r="AQ87" s="121"/>
      <c r="AR87" s="123"/>
      <c r="AS87" s="123"/>
      <c r="AT87" s="123"/>
      <c r="AU87" s="123"/>
      <c r="AV87" s="123"/>
      <c r="AW87" s="123"/>
      <c r="AX87" s="119"/>
      <c r="AY87" s="119"/>
      <c r="AZ87" s="119"/>
      <c r="BA87" s="119"/>
      <c r="BB87" s="119"/>
      <c r="BC87" s="119"/>
    </row>
    <row r="88" spans="1:55" s="45" customFormat="1" x14ac:dyDescent="0.3">
      <c r="A88" s="119"/>
      <c r="C88" s="46"/>
      <c r="V88" s="47"/>
      <c r="AI88" s="119"/>
      <c r="AJ88" s="119"/>
      <c r="AK88" s="119"/>
      <c r="AL88" s="119"/>
      <c r="AM88" s="121"/>
      <c r="AN88" s="121"/>
      <c r="AO88" s="121"/>
      <c r="AP88" s="121"/>
      <c r="AQ88" s="121"/>
      <c r="AR88" s="123"/>
      <c r="AS88" s="123"/>
      <c r="AT88" s="123"/>
      <c r="AU88" s="123"/>
      <c r="AV88" s="123"/>
      <c r="AW88" s="123"/>
      <c r="AX88" s="119"/>
      <c r="AY88" s="119"/>
      <c r="AZ88" s="119"/>
      <c r="BA88" s="119"/>
      <c r="BB88" s="119"/>
      <c r="BC88" s="119"/>
    </row>
    <row r="89" spans="1:55" s="45" customFormat="1" x14ac:dyDescent="0.3">
      <c r="A89" s="119"/>
      <c r="C89" s="46"/>
      <c r="V89" s="47"/>
      <c r="AI89" s="119"/>
      <c r="AJ89" s="119"/>
      <c r="AK89" s="119"/>
      <c r="AL89" s="119"/>
      <c r="AM89" s="121"/>
      <c r="AN89" s="121"/>
      <c r="AO89" s="121"/>
      <c r="AP89" s="121"/>
      <c r="AQ89" s="121"/>
      <c r="AR89" s="123"/>
      <c r="AS89" s="123"/>
      <c r="AT89" s="123"/>
      <c r="AU89" s="123"/>
      <c r="AV89" s="123"/>
      <c r="AW89" s="123"/>
      <c r="AX89" s="119"/>
      <c r="AY89" s="119"/>
      <c r="AZ89" s="119"/>
      <c r="BA89" s="119"/>
      <c r="BB89" s="119"/>
      <c r="BC89" s="119"/>
    </row>
    <row r="90" spans="1:55" s="45" customFormat="1" x14ac:dyDescent="0.3">
      <c r="A90" s="119"/>
      <c r="C90" s="46"/>
      <c r="V90" s="47"/>
      <c r="AI90" s="119"/>
      <c r="AJ90" s="119"/>
      <c r="AK90" s="119"/>
      <c r="AL90" s="119"/>
      <c r="AM90" s="121"/>
      <c r="AN90" s="121"/>
      <c r="AO90" s="121"/>
      <c r="AP90" s="121"/>
      <c r="AQ90" s="121"/>
      <c r="AR90" s="123"/>
      <c r="AS90" s="123"/>
      <c r="AT90" s="123"/>
      <c r="AU90" s="123"/>
      <c r="AV90" s="123"/>
      <c r="AW90" s="123"/>
      <c r="AX90" s="119"/>
      <c r="AY90" s="119"/>
      <c r="AZ90" s="119"/>
      <c r="BA90" s="119"/>
      <c r="BB90" s="119"/>
      <c r="BC90" s="119"/>
    </row>
    <row r="91" spans="1:55" s="45" customFormat="1" x14ac:dyDescent="0.3">
      <c r="A91" s="119"/>
      <c r="C91" s="46"/>
      <c r="V91" s="47"/>
      <c r="AI91" s="119"/>
      <c r="AJ91" s="119"/>
      <c r="AK91" s="119"/>
      <c r="AL91" s="119"/>
      <c r="AM91" s="121"/>
      <c r="AN91" s="121"/>
      <c r="AO91" s="121"/>
      <c r="AP91" s="121"/>
      <c r="AQ91" s="121"/>
      <c r="AR91" s="123"/>
      <c r="AS91" s="123"/>
      <c r="AT91" s="123"/>
      <c r="AU91" s="123"/>
      <c r="AV91" s="123"/>
      <c r="AW91" s="123"/>
      <c r="AX91" s="119"/>
      <c r="AY91" s="119"/>
      <c r="AZ91" s="119"/>
      <c r="BA91" s="119"/>
      <c r="BB91" s="119"/>
      <c r="BC91" s="119"/>
    </row>
    <row r="92" spans="1:55" s="45" customFormat="1" x14ac:dyDescent="0.3">
      <c r="A92" s="119"/>
      <c r="C92" s="46"/>
      <c r="V92" s="47"/>
      <c r="AI92" s="119"/>
      <c r="AJ92" s="119"/>
      <c r="AK92" s="119"/>
      <c r="AL92" s="119"/>
      <c r="AM92" s="121"/>
      <c r="AN92" s="121"/>
      <c r="AO92" s="121"/>
      <c r="AP92" s="121"/>
      <c r="AQ92" s="121"/>
      <c r="AR92" s="123"/>
      <c r="AS92" s="123"/>
      <c r="AT92" s="123"/>
      <c r="AU92" s="123"/>
      <c r="AV92" s="123"/>
      <c r="AW92" s="123"/>
      <c r="AX92" s="119"/>
      <c r="AY92" s="119"/>
      <c r="AZ92" s="119"/>
      <c r="BA92" s="119"/>
      <c r="BB92" s="119"/>
      <c r="BC92" s="119"/>
    </row>
    <row r="93" spans="1:55" s="45" customFormat="1" x14ac:dyDescent="0.3">
      <c r="A93" s="119"/>
      <c r="C93" s="46"/>
      <c r="V93" s="47"/>
      <c r="AI93" s="119"/>
      <c r="AJ93" s="119"/>
      <c r="AK93" s="119"/>
      <c r="AL93" s="119"/>
      <c r="AM93" s="121"/>
      <c r="AN93" s="121"/>
      <c r="AO93" s="121"/>
      <c r="AP93" s="121"/>
      <c r="AQ93" s="121"/>
      <c r="AR93" s="123"/>
      <c r="AS93" s="123"/>
      <c r="AT93" s="123"/>
      <c r="AU93" s="123"/>
      <c r="AV93" s="123"/>
      <c r="AW93" s="123"/>
      <c r="AX93" s="119"/>
      <c r="AY93" s="119"/>
      <c r="AZ93" s="119"/>
      <c r="BA93" s="119"/>
      <c r="BB93" s="119"/>
      <c r="BC93" s="119"/>
    </row>
    <row r="94" spans="1:55" s="45" customFormat="1" x14ac:dyDescent="0.3">
      <c r="A94" s="119"/>
      <c r="C94" s="46"/>
      <c r="V94" s="47"/>
      <c r="AI94" s="119"/>
      <c r="AJ94" s="119"/>
      <c r="AK94" s="119"/>
      <c r="AL94" s="119"/>
      <c r="AM94" s="121"/>
      <c r="AN94" s="121"/>
      <c r="AO94" s="121"/>
      <c r="AP94" s="121"/>
      <c r="AQ94" s="121"/>
      <c r="AR94" s="123"/>
      <c r="AS94" s="123"/>
      <c r="AT94" s="123"/>
      <c r="AU94" s="123"/>
      <c r="AV94" s="123"/>
      <c r="AW94" s="123"/>
      <c r="AX94" s="119"/>
      <c r="AY94" s="119"/>
      <c r="AZ94" s="119"/>
      <c r="BA94" s="119"/>
      <c r="BB94" s="119"/>
      <c r="BC94" s="119"/>
    </row>
    <row r="95" spans="1:55" s="45" customFormat="1" x14ac:dyDescent="0.3">
      <c r="A95" s="119"/>
      <c r="C95" s="46"/>
      <c r="V95" s="47"/>
      <c r="AI95" s="119"/>
      <c r="AJ95" s="119"/>
      <c r="AK95" s="119"/>
      <c r="AL95" s="119"/>
      <c r="AM95" s="121"/>
      <c r="AN95" s="121"/>
      <c r="AO95" s="121"/>
      <c r="AP95" s="121"/>
      <c r="AQ95" s="121"/>
      <c r="AR95" s="123"/>
      <c r="AS95" s="123"/>
      <c r="AT95" s="123"/>
      <c r="AU95" s="123"/>
      <c r="AV95" s="123"/>
      <c r="AW95" s="123"/>
      <c r="AX95" s="119"/>
      <c r="AY95" s="119"/>
      <c r="AZ95" s="119"/>
      <c r="BA95" s="119"/>
      <c r="BB95" s="119"/>
      <c r="BC95" s="119"/>
    </row>
    <row r="96" spans="1:55" s="45" customFormat="1" x14ac:dyDescent="0.3">
      <c r="A96" s="119"/>
      <c r="C96" s="46"/>
      <c r="V96" s="47"/>
      <c r="AI96" s="119"/>
      <c r="AJ96" s="119"/>
      <c r="AK96" s="119"/>
      <c r="AL96" s="119"/>
      <c r="AM96" s="121"/>
      <c r="AN96" s="121"/>
      <c r="AO96" s="121"/>
      <c r="AP96" s="121"/>
      <c r="AQ96" s="121"/>
      <c r="AR96" s="123"/>
      <c r="AS96" s="123"/>
      <c r="AT96" s="123"/>
      <c r="AU96" s="123"/>
      <c r="AV96" s="123"/>
      <c r="AW96" s="123"/>
      <c r="AX96" s="119"/>
      <c r="AY96" s="119"/>
      <c r="AZ96" s="119"/>
      <c r="BA96" s="119"/>
      <c r="BB96" s="119"/>
      <c r="BC96" s="119"/>
    </row>
    <row r="97" spans="1:55" s="45" customFormat="1" x14ac:dyDescent="0.3">
      <c r="A97" s="119"/>
      <c r="C97" s="46"/>
      <c r="V97" s="47"/>
      <c r="AI97" s="119"/>
      <c r="AJ97" s="119"/>
      <c r="AK97" s="119"/>
      <c r="AL97" s="119"/>
      <c r="AM97" s="121"/>
      <c r="AN97" s="121"/>
      <c r="AO97" s="121"/>
      <c r="AP97" s="121"/>
      <c r="AQ97" s="121"/>
      <c r="AR97" s="123"/>
      <c r="AS97" s="123"/>
      <c r="AT97" s="123"/>
      <c r="AU97" s="123"/>
      <c r="AV97" s="123"/>
      <c r="AW97" s="123"/>
      <c r="AX97" s="119"/>
      <c r="AY97" s="119"/>
      <c r="AZ97" s="119"/>
      <c r="BA97" s="119"/>
      <c r="BB97" s="119"/>
      <c r="BC97" s="119"/>
    </row>
    <row r="98" spans="1:55" s="45" customFormat="1" x14ac:dyDescent="0.3">
      <c r="A98" s="119"/>
      <c r="C98" s="46"/>
      <c r="V98" s="47"/>
      <c r="AI98" s="119"/>
      <c r="AJ98" s="119"/>
      <c r="AK98" s="119"/>
      <c r="AL98" s="119"/>
      <c r="AM98" s="121"/>
      <c r="AN98" s="121"/>
      <c r="AO98" s="121"/>
      <c r="AP98" s="121"/>
      <c r="AQ98" s="121"/>
      <c r="AR98" s="123"/>
      <c r="AS98" s="123"/>
      <c r="AT98" s="123"/>
      <c r="AU98" s="123"/>
      <c r="AV98" s="123"/>
      <c r="AW98" s="123"/>
      <c r="AX98" s="119"/>
      <c r="AY98" s="119"/>
      <c r="AZ98" s="119"/>
      <c r="BA98" s="119"/>
      <c r="BB98" s="119"/>
      <c r="BC98" s="119"/>
    </row>
    <row r="99" spans="1:55" s="45" customFormat="1" x14ac:dyDescent="0.3">
      <c r="A99" s="119"/>
      <c r="C99" s="46"/>
      <c r="V99" s="47"/>
      <c r="AI99" s="119"/>
      <c r="AJ99" s="119"/>
      <c r="AK99" s="119"/>
      <c r="AL99" s="119"/>
      <c r="AM99" s="121"/>
      <c r="AN99" s="121"/>
      <c r="AO99" s="121"/>
      <c r="AP99" s="121"/>
      <c r="AQ99" s="121"/>
      <c r="AR99" s="123"/>
      <c r="AS99" s="123"/>
      <c r="AT99" s="123"/>
      <c r="AU99" s="123"/>
      <c r="AV99" s="123"/>
      <c r="AW99" s="123"/>
      <c r="AX99" s="119"/>
      <c r="AY99" s="119"/>
      <c r="AZ99" s="119"/>
      <c r="BA99" s="119"/>
      <c r="BB99" s="119"/>
      <c r="BC99" s="119"/>
    </row>
    <row r="100" spans="1:55" s="45" customFormat="1" x14ac:dyDescent="0.3">
      <c r="A100" s="119"/>
      <c r="C100" s="46"/>
      <c r="V100" s="47"/>
      <c r="AI100" s="119"/>
      <c r="AJ100" s="119"/>
      <c r="AK100" s="119"/>
      <c r="AL100" s="119"/>
      <c r="AM100" s="121"/>
      <c r="AN100" s="121"/>
      <c r="AO100" s="121"/>
      <c r="AP100" s="121"/>
      <c r="AQ100" s="121"/>
      <c r="AR100" s="123"/>
      <c r="AS100" s="123"/>
      <c r="AT100" s="123"/>
      <c r="AU100" s="123"/>
      <c r="AV100" s="123"/>
      <c r="AW100" s="123"/>
      <c r="AX100" s="119"/>
      <c r="AY100" s="119"/>
      <c r="AZ100" s="119"/>
      <c r="BA100" s="119"/>
      <c r="BB100" s="119"/>
      <c r="BC100" s="119"/>
    </row>
    <row r="101" spans="1:55" s="45" customFormat="1" x14ac:dyDescent="0.3">
      <c r="A101" s="119"/>
      <c r="C101" s="46"/>
      <c r="V101" s="47"/>
      <c r="AI101" s="119"/>
      <c r="AJ101" s="119"/>
      <c r="AK101" s="119"/>
      <c r="AL101" s="119"/>
      <c r="AM101" s="121"/>
      <c r="AN101" s="121"/>
      <c r="AO101" s="121"/>
      <c r="AP101" s="121"/>
      <c r="AQ101" s="121"/>
      <c r="AR101" s="123"/>
      <c r="AS101" s="123"/>
      <c r="AT101" s="123"/>
      <c r="AU101" s="123"/>
      <c r="AV101" s="123"/>
      <c r="AW101" s="123"/>
      <c r="AX101" s="119"/>
      <c r="AY101" s="119"/>
      <c r="AZ101" s="119"/>
      <c r="BA101" s="119"/>
      <c r="BB101" s="119"/>
      <c r="BC101" s="119"/>
    </row>
    <row r="102" spans="1:55" s="45" customFormat="1" x14ac:dyDescent="0.3">
      <c r="A102" s="119"/>
      <c r="C102" s="46"/>
      <c r="V102" s="47"/>
      <c r="AI102" s="119"/>
      <c r="AJ102" s="119"/>
      <c r="AK102" s="119"/>
      <c r="AL102" s="119"/>
      <c r="AM102" s="121"/>
      <c r="AN102" s="121"/>
      <c r="AO102" s="121"/>
      <c r="AP102" s="121"/>
      <c r="AQ102" s="121"/>
      <c r="AR102" s="123"/>
      <c r="AS102" s="123"/>
      <c r="AT102" s="123"/>
      <c r="AU102" s="123"/>
      <c r="AV102" s="123"/>
      <c r="AW102" s="123"/>
      <c r="AX102" s="119"/>
      <c r="AY102" s="119"/>
      <c r="AZ102" s="119"/>
      <c r="BA102" s="119"/>
      <c r="BB102" s="119"/>
      <c r="BC102" s="119"/>
    </row>
    <row r="103" spans="1:55" s="45" customFormat="1" x14ac:dyDescent="0.3">
      <c r="A103" s="119"/>
      <c r="C103" s="46"/>
      <c r="V103" s="47"/>
      <c r="AI103" s="119"/>
      <c r="AJ103" s="119"/>
      <c r="AK103" s="119"/>
      <c r="AL103" s="119"/>
      <c r="AM103" s="121"/>
      <c r="AN103" s="121"/>
      <c r="AO103" s="121"/>
      <c r="AP103" s="121"/>
      <c r="AQ103" s="121"/>
      <c r="AR103" s="123"/>
      <c r="AS103" s="123"/>
      <c r="AT103" s="123"/>
      <c r="AU103" s="123"/>
      <c r="AV103" s="123"/>
      <c r="AW103" s="123"/>
      <c r="AX103" s="119"/>
      <c r="AY103" s="119"/>
      <c r="AZ103" s="119"/>
      <c r="BA103" s="119"/>
      <c r="BB103" s="119"/>
      <c r="BC103" s="119"/>
    </row>
    <row r="104" spans="1:55" s="45" customFormat="1" x14ac:dyDescent="0.3">
      <c r="A104" s="119"/>
      <c r="C104" s="46"/>
      <c r="V104" s="47"/>
      <c r="AI104" s="119"/>
      <c r="AJ104" s="119"/>
      <c r="AK104" s="119"/>
      <c r="AL104" s="119"/>
      <c r="AM104" s="121"/>
      <c r="AN104" s="121"/>
      <c r="AO104" s="121"/>
      <c r="AP104" s="121"/>
      <c r="AQ104" s="121"/>
      <c r="AR104" s="123"/>
      <c r="AS104" s="123"/>
      <c r="AT104" s="123"/>
      <c r="AU104" s="123"/>
      <c r="AV104" s="123"/>
      <c r="AW104" s="123"/>
      <c r="AX104" s="119"/>
      <c r="AY104" s="119"/>
      <c r="AZ104" s="119"/>
      <c r="BA104" s="119"/>
      <c r="BB104" s="119"/>
      <c r="BC104" s="119"/>
    </row>
    <row r="105" spans="1:55" s="45" customFormat="1" x14ac:dyDescent="0.3">
      <c r="A105" s="119"/>
      <c r="C105" s="46"/>
      <c r="V105" s="47"/>
      <c r="Y105" s="46"/>
      <c r="AI105" s="119"/>
      <c r="AJ105" s="119"/>
      <c r="AK105" s="119"/>
      <c r="AL105" s="119"/>
      <c r="AM105" s="121"/>
      <c r="AN105" s="121"/>
      <c r="AO105" s="121"/>
      <c r="AP105" s="121"/>
      <c r="AQ105" s="121"/>
      <c r="AR105" s="123"/>
      <c r="AS105" s="123"/>
      <c r="AT105" s="123"/>
      <c r="AU105" s="123"/>
      <c r="AV105" s="123"/>
      <c r="AW105" s="123"/>
      <c r="AX105" s="119"/>
      <c r="AY105" s="119"/>
      <c r="AZ105" s="119"/>
      <c r="BA105" s="119"/>
      <c r="BB105" s="119"/>
      <c r="BC105" s="119"/>
    </row>
    <row r="106" spans="1:55" s="45" customFormat="1" x14ac:dyDescent="0.3">
      <c r="A106" s="119"/>
      <c r="C106" s="46"/>
      <c r="D106" s="157"/>
      <c r="V106" s="47"/>
      <c r="Y106" s="46"/>
      <c r="AI106" s="119"/>
      <c r="AJ106" s="119"/>
      <c r="AK106" s="119"/>
      <c r="AL106" s="119"/>
      <c r="AM106" s="121"/>
      <c r="AN106" s="121"/>
      <c r="AO106" s="121"/>
      <c r="AP106" s="121"/>
      <c r="AQ106" s="121"/>
      <c r="AR106" s="123"/>
      <c r="AS106" s="123"/>
      <c r="AT106" s="123"/>
      <c r="AU106" s="123"/>
      <c r="AV106" s="123"/>
      <c r="AW106" s="123"/>
      <c r="AX106" s="119"/>
      <c r="AY106" s="119"/>
      <c r="AZ106" s="119"/>
      <c r="BA106" s="119"/>
      <c r="BB106" s="119"/>
      <c r="BC106" s="119"/>
    </row>
    <row r="107" spans="1:55" s="45" customFormat="1" x14ac:dyDescent="0.3">
      <c r="A107" s="119"/>
      <c r="C107" s="46"/>
      <c r="D107" s="157"/>
      <c r="V107" s="47"/>
      <c r="Y107" s="46"/>
      <c r="AI107" s="119"/>
      <c r="AJ107" s="119"/>
      <c r="AK107" s="119"/>
      <c r="AL107" s="119"/>
      <c r="AM107" s="121"/>
      <c r="AN107" s="121"/>
      <c r="AO107" s="121"/>
      <c r="AP107" s="121"/>
      <c r="AQ107" s="121"/>
      <c r="AR107" s="123"/>
      <c r="AS107" s="123"/>
      <c r="AT107" s="123"/>
      <c r="AU107" s="123"/>
      <c r="AV107" s="123"/>
      <c r="AW107" s="123"/>
      <c r="AX107" s="119"/>
      <c r="AY107" s="119"/>
      <c r="AZ107" s="119"/>
      <c r="BA107" s="119"/>
      <c r="BB107" s="119"/>
      <c r="BC107" s="119"/>
    </row>
    <row r="108" spans="1:55" s="45" customFormat="1" x14ac:dyDescent="0.3">
      <c r="A108" s="119"/>
      <c r="C108" s="46"/>
      <c r="V108" s="47"/>
      <c r="Y108" s="46"/>
      <c r="AI108" s="119"/>
      <c r="AJ108" s="119"/>
      <c r="AK108" s="119"/>
      <c r="AL108" s="119"/>
      <c r="AM108" s="121"/>
      <c r="AN108" s="121"/>
      <c r="AO108" s="121"/>
      <c r="AP108" s="121"/>
      <c r="AQ108" s="121"/>
      <c r="AR108" s="123"/>
      <c r="AS108" s="123"/>
      <c r="AT108" s="123"/>
      <c r="AU108" s="123"/>
      <c r="AV108" s="123"/>
      <c r="AW108" s="123"/>
      <c r="AX108" s="119"/>
      <c r="AY108" s="119"/>
      <c r="AZ108" s="119"/>
      <c r="BA108" s="119"/>
      <c r="BB108" s="119"/>
      <c r="BC108" s="119"/>
    </row>
    <row r="109" spans="1:55" s="45" customFormat="1" x14ac:dyDescent="0.3">
      <c r="A109" s="119"/>
      <c r="C109" s="46"/>
      <c r="V109" s="47"/>
      <c r="Y109" s="46"/>
      <c r="AI109" s="119"/>
      <c r="AJ109" s="119"/>
      <c r="AK109" s="119"/>
      <c r="AL109" s="119"/>
      <c r="AM109" s="121"/>
      <c r="AN109" s="121"/>
      <c r="AO109" s="121"/>
      <c r="AP109" s="121"/>
      <c r="AQ109" s="121"/>
      <c r="AR109" s="123"/>
      <c r="AS109" s="123"/>
      <c r="AT109" s="123"/>
      <c r="AU109" s="123"/>
      <c r="AV109" s="123"/>
      <c r="AW109" s="123"/>
      <c r="AX109" s="119"/>
      <c r="AY109" s="119"/>
      <c r="AZ109" s="119"/>
      <c r="BA109" s="119"/>
      <c r="BB109" s="119"/>
      <c r="BC109" s="119"/>
    </row>
    <row r="110" spans="1:55" s="45" customFormat="1" x14ac:dyDescent="0.3">
      <c r="A110" s="119"/>
      <c r="C110" s="46"/>
      <c r="V110" s="47"/>
      <c r="Y110" s="46"/>
      <c r="AI110" s="119"/>
      <c r="AJ110" s="119"/>
      <c r="AK110" s="119"/>
      <c r="AL110" s="119"/>
      <c r="AM110" s="121"/>
      <c r="AN110" s="121"/>
      <c r="AO110" s="121"/>
      <c r="AP110" s="121"/>
      <c r="AQ110" s="121"/>
      <c r="AR110" s="123"/>
      <c r="AS110" s="123"/>
      <c r="AT110" s="123"/>
      <c r="AU110" s="123"/>
      <c r="AV110" s="123"/>
      <c r="AW110" s="123"/>
      <c r="AX110" s="119"/>
      <c r="AY110" s="119"/>
      <c r="AZ110" s="119"/>
      <c r="BA110" s="119"/>
      <c r="BB110" s="119"/>
      <c r="BC110" s="119"/>
    </row>
    <row r="111" spans="1:55" s="45" customFormat="1" x14ac:dyDescent="0.3">
      <c r="A111" s="119"/>
      <c r="C111" s="46"/>
      <c r="V111" s="47"/>
      <c r="Y111" s="46"/>
      <c r="AI111" s="119"/>
      <c r="AJ111" s="119"/>
      <c r="AK111" s="119"/>
      <c r="AL111" s="119"/>
      <c r="AM111" s="121"/>
      <c r="AN111" s="121"/>
      <c r="AO111" s="121"/>
      <c r="AP111" s="121"/>
      <c r="AQ111" s="121"/>
      <c r="AR111" s="123"/>
      <c r="AS111" s="123"/>
      <c r="AT111" s="123"/>
      <c r="AU111" s="123"/>
      <c r="AV111" s="123"/>
      <c r="AW111" s="123"/>
      <c r="AX111" s="119"/>
      <c r="AY111" s="119"/>
      <c r="AZ111" s="119"/>
      <c r="BA111" s="119"/>
      <c r="BB111" s="119"/>
      <c r="BC111" s="119"/>
    </row>
    <row r="112" spans="1:55" s="45" customFormat="1" x14ac:dyDescent="0.3">
      <c r="A112" s="119"/>
      <c r="C112" s="46"/>
      <c r="V112" s="47"/>
      <c r="Y112" s="46"/>
      <c r="AI112" s="119"/>
      <c r="AJ112" s="119"/>
      <c r="AK112" s="119"/>
      <c r="AL112" s="119"/>
      <c r="AM112" s="121"/>
      <c r="AN112" s="121"/>
      <c r="AO112" s="121"/>
      <c r="AP112" s="121"/>
      <c r="AQ112" s="121"/>
      <c r="AR112" s="123"/>
      <c r="AS112" s="123"/>
      <c r="AT112" s="123"/>
      <c r="AU112" s="123"/>
      <c r="AV112" s="123"/>
      <c r="AW112" s="123"/>
      <c r="AX112" s="119"/>
      <c r="AY112" s="119"/>
      <c r="AZ112" s="119"/>
      <c r="BA112" s="119"/>
      <c r="BB112" s="119"/>
      <c r="BC112" s="119"/>
    </row>
    <row r="113" spans="1:55" s="45" customFormat="1" x14ac:dyDescent="0.3">
      <c r="A113" s="119"/>
      <c r="C113" s="46"/>
      <c r="V113" s="47"/>
      <c r="Y113" s="46"/>
      <c r="AI113" s="119"/>
      <c r="AJ113" s="119"/>
      <c r="AK113" s="119"/>
      <c r="AL113" s="119"/>
      <c r="AM113" s="121"/>
      <c r="AN113" s="121"/>
      <c r="AO113" s="121"/>
      <c r="AP113" s="121"/>
      <c r="AQ113" s="121"/>
      <c r="AR113" s="123"/>
      <c r="AS113" s="123"/>
      <c r="AT113" s="123"/>
      <c r="AU113" s="123"/>
      <c r="AV113" s="123"/>
      <c r="AW113" s="123"/>
      <c r="AX113" s="119"/>
      <c r="AY113" s="119"/>
      <c r="AZ113" s="119"/>
      <c r="BA113" s="119"/>
      <c r="BB113" s="119"/>
      <c r="BC113" s="119"/>
    </row>
    <row r="114" spans="1:55" s="45" customFormat="1" x14ac:dyDescent="0.3">
      <c r="A114" s="119"/>
      <c r="C114" s="46"/>
      <c r="V114" s="47"/>
      <c r="Y114" s="46"/>
      <c r="AI114" s="119"/>
      <c r="AJ114" s="119"/>
      <c r="AK114" s="119"/>
      <c r="AL114" s="119"/>
      <c r="AM114" s="121"/>
      <c r="AN114" s="121"/>
      <c r="AO114" s="121"/>
      <c r="AP114" s="121"/>
      <c r="AQ114" s="121"/>
      <c r="AR114" s="123"/>
      <c r="AS114" s="123"/>
      <c r="AT114" s="123"/>
      <c r="AU114" s="123"/>
      <c r="AV114" s="123"/>
      <c r="AW114" s="123"/>
      <c r="AX114" s="119"/>
      <c r="AY114" s="119"/>
      <c r="AZ114" s="119"/>
      <c r="BA114" s="119"/>
      <c r="BB114" s="119"/>
      <c r="BC114" s="119"/>
    </row>
    <row r="115" spans="1:55" s="45" customFormat="1" x14ac:dyDescent="0.3">
      <c r="A115" s="119"/>
      <c r="C115" s="46"/>
      <c r="V115" s="47"/>
      <c r="Y115" s="46"/>
      <c r="AI115" s="119"/>
      <c r="AJ115" s="119"/>
      <c r="AK115" s="119"/>
      <c r="AL115" s="119"/>
      <c r="AM115" s="121"/>
      <c r="AN115" s="121"/>
      <c r="AO115" s="121"/>
      <c r="AP115" s="121"/>
      <c r="AQ115" s="121"/>
      <c r="AR115" s="123"/>
      <c r="AS115" s="123"/>
      <c r="AT115" s="123"/>
      <c r="AU115" s="123"/>
      <c r="AV115" s="123"/>
      <c r="AW115" s="123"/>
      <c r="AX115" s="119"/>
      <c r="AY115" s="119"/>
      <c r="AZ115" s="119"/>
      <c r="BA115" s="119"/>
      <c r="BB115" s="119"/>
      <c r="BC115" s="119"/>
    </row>
    <row r="116" spans="1:55" s="45" customFormat="1" x14ac:dyDescent="0.3">
      <c r="A116" s="119"/>
      <c r="C116" s="46"/>
      <c r="V116" s="47"/>
      <c r="Y116" s="46"/>
      <c r="AI116" s="119"/>
      <c r="AJ116" s="119"/>
      <c r="AK116" s="119"/>
      <c r="AL116" s="119"/>
      <c r="AM116" s="121"/>
      <c r="AN116" s="121"/>
      <c r="AO116" s="121"/>
      <c r="AP116" s="121"/>
      <c r="AQ116" s="121"/>
      <c r="AR116" s="123"/>
      <c r="AS116" s="123"/>
      <c r="AT116" s="123"/>
      <c r="AU116" s="123"/>
      <c r="AV116" s="123"/>
      <c r="AW116" s="123"/>
      <c r="AX116" s="119"/>
      <c r="AY116" s="119"/>
      <c r="AZ116" s="119"/>
      <c r="BA116" s="119"/>
      <c r="BB116" s="119"/>
      <c r="BC116" s="119"/>
    </row>
    <row r="117" spans="1:55" s="45" customFormat="1" x14ac:dyDescent="0.3">
      <c r="A117" s="119"/>
      <c r="C117" s="46"/>
      <c r="V117" s="47"/>
      <c r="Y117" s="46"/>
      <c r="AI117" s="119"/>
      <c r="AJ117" s="119"/>
      <c r="AK117" s="119"/>
      <c r="AL117" s="119"/>
      <c r="AM117" s="121"/>
      <c r="AN117" s="121"/>
      <c r="AO117" s="121"/>
      <c r="AP117" s="121"/>
      <c r="AQ117" s="121"/>
      <c r="AR117" s="123"/>
      <c r="AS117" s="123"/>
      <c r="AT117" s="123"/>
      <c r="AU117" s="123"/>
      <c r="AV117" s="123"/>
      <c r="AW117" s="123"/>
      <c r="AX117" s="119"/>
      <c r="AY117" s="119"/>
      <c r="AZ117" s="119"/>
      <c r="BA117" s="119"/>
      <c r="BB117" s="119"/>
      <c r="BC117" s="119"/>
    </row>
    <row r="118" spans="1:55" s="45" customFormat="1" x14ac:dyDescent="0.3">
      <c r="A118" s="119"/>
      <c r="C118" s="46"/>
      <c r="V118" s="47"/>
      <c r="Y118" s="46"/>
      <c r="AI118" s="119"/>
      <c r="AJ118" s="119"/>
      <c r="AK118" s="119"/>
      <c r="AL118" s="119"/>
      <c r="AM118" s="121"/>
      <c r="AN118" s="121"/>
      <c r="AO118" s="121"/>
      <c r="AP118" s="121"/>
      <c r="AQ118" s="121"/>
      <c r="AR118" s="123"/>
      <c r="AS118" s="123"/>
      <c r="AT118" s="123"/>
      <c r="AU118" s="123"/>
      <c r="AV118" s="123"/>
      <c r="AW118" s="123"/>
      <c r="AX118" s="119"/>
      <c r="AY118" s="119"/>
      <c r="AZ118" s="119"/>
      <c r="BA118" s="119"/>
      <c r="BB118" s="119"/>
      <c r="BC118" s="119"/>
    </row>
    <row r="119" spans="1:55" s="45" customFormat="1" x14ac:dyDescent="0.3">
      <c r="A119" s="119"/>
      <c r="C119" s="46"/>
      <c r="V119" s="47"/>
      <c r="Y119" s="46"/>
      <c r="AI119" s="119"/>
      <c r="AJ119" s="119"/>
      <c r="AK119" s="119"/>
      <c r="AL119" s="119"/>
      <c r="AM119" s="121"/>
      <c r="AN119" s="121"/>
      <c r="AO119" s="121"/>
      <c r="AP119" s="121"/>
      <c r="AQ119" s="121"/>
      <c r="AR119" s="123"/>
      <c r="AS119" s="123"/>
      <c r="AT119" s="123"/>
      <c r="AU119" s="123"/>
      <c r="AV119" s="123"/>
      <c r="AW119" s="123"/>
      <c r="AX119" s="119"/>
      <c r="AY119" s="119"/>
      <c r="AZ119" s="119"/>
      <c r="BA119" s="119"/>
      <c r="BB119" s="119"/>
      <c r="BC119" s="119"/>
    </row>
    <row r="120" spans="1:55" s="45" customFormat="1" x14ac:dyDescent="0.3">
      <c r="A120" s="119"/>
      <c r="C120" s="46"/>
      <c r="V120" s="47"/>
      <c r="Y120" s="46"/>
      <c r="AI120" s="119"/>
      <c r="AJ120" s="119"/>
      <c r="AK120" s="119"/>
      <c r="AL120" s="119"/>
      <c r="AM120" s="121"/>
      <c r="AN120" s="121"/>
      <c r="AO120" s="121"/>
      <c r="AP120" s="121"/>
      <c r="AQ120" s="121"/>
      <c r="AR120" s="123"/>
      <c r="AS120" s="123"/>
      <c r="AT120" s="123"/>
      <c r="AU120" s="123"/>
      <c r="AV120" s="123"/>
      <c r="AW120" s="123"/>
      <c r="AX120" s="119"/>
      <c r="AY120" s="119"/>
      <c r="AZ120" s="119"/>
      <c r="BA120" s="119"/>
      <c r="BB120" s="119"/>
      <c r="BC120" s="119"/>
    </row>
    <row r="121" spans="1:55" s="45" customFormat="1" x14ac:dyDescent="0.3">
      <c r="A121" s="119"/>
      <c r="C121" s="46"/>
      <c r="V121" s="47"/>
      <c r="Y121" s="46"/>
      <c r="AI121" s="119"/>
      <c r="AJ121" s="119"/>
      <c r="AK121" s="119"/>
      <c r="AL121" s="119"/>
      <c r="AM121" s="121"/>
      <c r="AN121" s="121"/>
      <c r="AO121" s="121"/>
      <c r="AP121" s="121"/>
      <c r="AQ121" s="121"/>
      <c r="AR121" s="123"/>
      <c r="AS121" s="123"/>
      <c r="AT121" s="123"/>
      <c r="AU121" s="123"/>
      <c r="AV121" s="123"/>
      <c r="AW121" s="123"/>
      <c r="AX121" s="119"/>
      <c r="AY121" s="119"/>
      <c r="AZ121" s="119"/>
      <c r="BA121" s="119"/>
      <c r="BB121" s="119"/>
      <c r="BC121" s="119"/>
    </row>
    <row r="122" spans="1:55" s="45" customFormat="1" x14ac:dyDescent="0.3">
      <c r="A122" s="119"/>
      <c r="C122" s="46"/>
      <c r="V122" s="47"/>
      <c r="Y122" s="46"/>
      <c r="AI122" s="119"/>
      <c r="AJ122" s="119"/>
      <c r="AK122" s="119"/>
      <c r="AL122" s="119"/>
      <c r="AM122" s="121"/>
      <c r="AN122" s="121"/>
      <c r="AO122" s="121"/>
      <c r="AP122" s="121"/>
      <c r="AQ122" s="121"/>
      <c r="AR122" s="123"/>
      <c r="AS122" s="123"/>
      <c r="AT122" s="123"/>
      <c r="AU122" s="123"/>
      <c r="AV122" s="123"/>
      <c r="AW122" s="123"/>
      <c r="AX122" s="119"/>
      <c r="AY122" s="119"/>
      <c r="AZ122" s="119"/>
      <c r="BA122" s="119"/>
      <c r="BB122" s="119"/>
      <c r="BC122" s="119"/>
    </row>
    <row r="123" spans="1:55" s="45" customFormat="1" x14ac:dyDescent="0.3">
      <c r="A123" s="119"/>
      <c r="C123" s="46"/>
      <c r="V123" s="47"/>
      <c r="Y123" s="46"/>
      <c r="AI123" s="119"/>
      <c r="AJ123" s="119"/>
      <c r="AK123" s="119"/>
      <c r="AL123" s="119"/>
      <c r="AM123" s="121"/>
      <c r="AN123" s="121"/>
      <c r="AO123" s="121"/>
      <c r="AP123" s="121"/>
      <c r="AQ123" s="121"/>
      <c r="AR123" s="123"/>
      <c r="AS123" s="123"/>
      <c r="AT123" s="123"/>
      <c r="AU123" s="123"/>
      <c r="AV123" s="123"/>
      <c r="AW123" s="123"/>
      <c r="AX123" s="119"/>
      <c r="AY123" s="119"/>
      <c r="AZ123" s="119"/>
      <c r="BA123" s="119"/>
      <c r="BB123" s="119"/>
      <c r="BC123" s="119"/>
    </row>
    <row r="124" spans="1:55" s="45" customFormat="1" x14ac:dyDescent="0.3">
      <c r="A124" s="119"/>
      <c r="C124" s="46"/>
      <c r="V124" s="47"/>
      <c r="Y124" s="46"/>
      <c r="AI124" s="119"/>
      <c r="AJ124" s="119"/>
      <c r="AK124" s="119"/>
      <c r="AL124" s="119"/>
      <c r="AM124" s="121"/>
      <c r="AN124" s="121"/>
      <c r="AO124" s="121"/>
      <c r="AP124" s="121"/>
      <c r="AQ124" s="121"/>
      <c r="AR124" s="123"/>
      <c r="AS124" s="123"/>
      <c r="AT124" s="123"/>
      <c r="AU124" s="123"/>
      <c r="AV124" s="123"/>
      <c r="AW124" s="123"/>
      <c r="AX124" s="119"/>
      <c r="AY124" s="119"/>
      <c r="AZ124" s="119"/>
      <c r="BA124" s="119"/>
      <c r="BB124" s="119"/>
      <c r="BC124" s="119"/>
    </row>
    <row r="125" spans="1:55" s="45" customFormat="1" x14ac:dyDescent="0.3">
      <c r="A125" s="119"/>
      <c r="C125" s="46"/>
      <c r="V125" s="47"/>
      <c r="Y125" s="46"/>
      <c r="AI125" s="119"/>
      <c r="AJ125" s="119"/>
      <c r="AK125" s="119"/>
      <c r="AL125" s="119"/>
      <c r="AM125" s="121"/>
      <c r="AN125" s="121"/>
      <c r="AO125" s="121"/>
      <c r="AP125" s="121"/>
      <c r="AQ125" s="121"/>
      <c r="AR125" s="123"/>
      <c r="AS125" s="123"/>
      <c r="AT125" s="123"/>
      <c r="AU125" s="123"/>
      <c r="AV125" s="123"/>
      <c r="AW125" s="123"/>
      <c r="AX125" s="119"/>
      <c r="AY125" s="119"/>
      <c r="AZ125" s="119"/>
      <c r="BA125" s="119"/>
      <c r="BB125" s="119"/>
      <c r="BC125" s="119"/>
    </row>
    <row r="126" spans="1:55" s="45" customFormat="1" x14ac:dyDescent="0.3">
      <c r="A126" s="119"/>
      <c r="C126" s="46"/>
      <c r="V126" s="47"/>
      <c r="Y126" s="46"/>
      <c r="AI126" s="119"/>
      <c r="AJ126" s="119"/>
      <c r="AK126" s="119"/>
      <c r="AL126" s="119"/>
      <c r="AM126" s="121"/>
      <c r="AN126" s="121"/>
      <c r="AO126" s="121"/>
      <c r="AP126" s="121"/>
      <c r="AQ126" s="121"/>
      <c r="AR126" s="123"/>
      <c r="AS126" s="123"/>
      <c r="AT126" s="123"/>
      <c r="AU126" s="123"/>
      <c r="AV126" s="123"/>
      <c r="AW126" s="123"/>
      <c r="AX126" s="119"/>
      <c r="AY126" s="119"/>
      <c r="AZ126" s="119"/>
      <c r="BA126" s="119"/>
      <c r="BB126" s="119"/>
      <c r="BC126" s="119"/>
    </row>
    <row r="127" spans="1:55" s="45" customFormat="1" x14ac:dyDescent="0.3">
      <c r="A127" s="119"/>
      <c r="C127" s="46"/>
      <c r="V127" s="47"/>
      <c r="Y127" s="46"/>
      <c r="AI127" s="119"/>
      <c r="AJ127" s="119"/>
      <c r="AK127" s="119"/>
      <c r="AL127" s="119"/>
      <c r="AM127" s="121"/>
      <c r="AN127" s="121"/>
      <c r="AO127" s="121"/>
      <c r="AP127" s="121"/>
      <c r="AQ127" s="121"/>
      <c r="AR127" s="123"/>
      <c r="AS127" s="123"/>
      <c r="AT127" s="123"/>
      <c r="AU127" s="123"/>
      <c r="AV127" s="123"/>
      <c r="AW127" s="123"/>
      <c r="AX127" s="119"/>
      <c r="AY127" s="119"/>
      <c r="AZ127" s="119"/>
      <c r="BA127" s="119"/>
      <c r="BB127" s="119"/>
      <c r="BC127" s="119"/>
    </row>
    <row r="128" spans="1:55" s="45" customFormat="1" x14ac:dyDescent="0.3">
      <c r="A128" s="119"/>
      <c r="C128" s="46"/>
      <c r="V128" s="47"/>
      <c r="Y128" s="46"/>
      <c r="AI128" s="119"/>
      <c r="AJ128" s="119"/>
      <c r="AK128" s="119"/>
      <c r="AL128" s="119"/>
      <c r="AM128" s="121"/>
      <c r="AN128" s="121"/>
      <c r="AO128" s="121"/>
      <c r="AP128" s="121"/>
      <c r="AQ128" s="121"/>
      <c r="AR128" s="123"/>
      <c r="AS128" s="123"/>
      <c r="AT128" s="123"/>
      <c r="AU128" s="123"/>
      <c r="AV128" s="123"/>
      <c r="AW128" s="123"/>
      <c r="AX128" s="119"/>
      <c r="AY128" s="119"/>
      <c r="AZ128" s="119"/>
      <c r="BA128" s="119"/>
      <c r="BB128" s="119"/>
      <c r="BC128" s="119"/>
    </row>
    <row r="129" spans="1:55" s="45" customFormat="1" x14ac:dyDescent="0.3">
      <c r="A129" s="119"/>
      <c r="C129" s="46"/>
      <c r="V129" s="47"/>
      <c r="Y129" s="46"/>
      <c r="AI129" s="119"/>
      <c r="AJ129" s="119"/>
      <c r="AK129" s="119"/>
      <c r="AL129" s="119"/>
      <c r="AM129" s="121"/>
      <c r="AN129" s="121"/>
      <c r="AO129" s="121"/>
      <c r="AP129" s="121"/>
      <c r="AQ129" s="121"/>
      <c r="AR129" s="123"/>
      <c r="AS129" s="123"/>
      <c r="AT129" s="123"/>
      <c r="AU129" s="123"/>
      <c r="AV129" s="123"/>
      <c r="AW129" s="123"/>
      <c r="AX129" s="119"/>
      <c r="AY129" s="119"/>
      <c r="AZ129" s="119"/>
      <c r="BA129" s="119"/>
      <c r="BB129" s="119"/>
      <c r="BC129" s="119"/>
    </row>
    <row r="130" spans="1:55" s="45" customFormat="1" x14ac:dyDescent="0.3">
      <c r="A130" s="119"/>
      <c r="C130" s="46"/>
      <c r="V130" s="47"/>
      <c r="Y130" s="46"/>
      <c r="AI130" s="119"/>
      <c r="AJ130" s="119"/>
      <c r="AK130" s="119"/>
      <c r="AL130" s="119"/>
      <c r="AM130" s="121"/>
      <c r="AN130" s="121"/>
      <c r="AO130" s="121"/>
      <c r="AP130" s="121"/>
      <c r="AQ130" s="121"/>
      <c r="AR130" s="123"/>
      <c r="AS130" s="123"/>
      <c r="AT130" s="123"/>
      <c r="AU130" s="123"/>
      <c r="AV130" s="123"/>
      <c r="AW130" s="123"/>
      <c r="AX130" s="119"/>
      <c r="AY130" s="119"/>
      <c r="AZ130" s="119"/>
      <c r="BA130" s="119"/>
      <c r="BB130" s="119"/>
      <c r="BC130" s="119"/>
    </row>
    <row r="131" spans="1:55" s="45" customFormat="1" x14ac:dyDescent="0.3">
      <c r="A131" s="119"/>
      <c r="C131" s="46"/>
      <c r="V131" s="47"/>
      <c r="Y131" s="46"/>
      <c r="AI131" s="119"/>
      <c r="AJ131" s="119"/>
      <c r="AK131" s="119"/>
      <c r="AL131" s="119"/>
      <c r="AM131" s="121"/>
      <c r="AN131" s="121"/>
      <c r="AO131" s="121"/>
      <c r="AP131" s="121"/>
      <c r="AQ131" s="121"/>
      <c r="AR131" s="123"/>
      <c r="AS131" s="123"/>
      <c r="AT131" s="123"/>
      <c r="AU131" s="123"/>
      <c r="AV131" s="123"/>
      <c r="AW131" s="123"/>
      <c r="AX131" s="119"/>
      <c r="AY131" s="119"/>
      <c r="AZ131" s="119"/>
      <c r="BA131" s="119"/>
      <c r="BB131" s="119"/>
      <c r="BC131" s="119"/>
    </row>
    <row r="132" spans="1:55" s="45" customFormat="1" x14ac:dyDescent="0.3">
      <c r="A132" s="119"/>
      <c r="C132" s="46"/>
      <c r="V132" s="47"/>
      <c r="Y132" s="46"/>
      <c r="AI132" s="119"/>
      <c r="AJ132" s="119"/>
      <c r="AK132" s="119"/>
      <c r="AL132" s="119"/>
      <c r="AM132" s="121"/>
      <c r="AN132" s="121"/>
      <c r="AO132" s="121"/>
      <c r="AP132" s="121"/>
      <c r="AQ132" s="121"/>
      <c r="AR132" s="123"/>
      <c r="AS132" s="123"/>
      <c r="AT132" s="123"/>
      <c r="AU132" s="123"/>
      <c r="AV132" s="123"/>
      <c r="AW132" s="123"/>
      <c r="AX132" s="119"/>
      <c r="AY132" s="119"/>
      <c r="AZ132" s="119"/>
      <c r="BA132" s="119"/>
      <c r="BB132" s="119"/>
      <c r="BC132" s="119"/>
    </row>
    <row r="133" spans="1:55" s="45" customFormat="1" x14ac:dyDescent="0.3">
      <c r="A133" s="119"/>
      <c r="C133" s="46"/>
      <c r="V133" s="47"/>
      <c r="Y133" s="46"/>
      <c r="AI133" s="119"/>
      <c r="AJ133" s="119"/>
      <c r="AK133" s="119"/>
      <c r="AL133" s="119"/>
      <c r="AM133" s="121"/>
      <c r="AN133" s="121"/>
      <c r="AO133" s="121"/>
      <c r="AP133" s="121"/>
      <c r="AQ133" s="121"/>
      <c r="AR133" s="123"/>
      <c r="AS133" s="123"/>
      <c r="AT133" s="123"/>
      <c r="AU133" s="123"/>
      <c r="AV133" s="123"/>
      <c r="AW133" s="123"/>
      <c r="AX133" s="119"/>
      <c r="AY133" s="119"/>
      <c r="AZ133" s="119"/>
      <c r="BA133" s="119"/>
      <c r="BB133" s="119"/>
      <c r="BC133" s="119"/>
    </row>
    <row r="134" spans="1:55" s="45" customFormat="1" x14ac:dyDescent="0.3">
      <c r="A134" s="119"/>
      <c r="C134" s="46"/>
      <c r="V134" s="47"/>
      <c r="Y134" s="46"/>
      <c r="AI134" s="119"/>
      <c r="AJ134" s="119"/>
      <c r="AK134" s="119"/>
      <c r="AL134" s="119"/>
      <c r="AM134" s="121"/>
      <c r="AN134" s="121"/>
      <c r="AO134" s="121"/>
      <c r="AP134" s="121"/>
      <c r="AQ134" s="121"/>
      <c r="AR134" s="123"/>
      <c r="AS134" s="123"/>
      <c r="AT134" s="123"/>
      <c r="AU134" s="123"/>
      <c r="AV134" s="123"/>
      <c r="AW134" s="123"/>
      <c r="AX134" s="119"/>
      <c r="AY134" s="119"/>
      <c r="AZ134" s="119"/>
      <c r="BA134" s="119"/>
      <c r="BB134" s="119"/>
      <c r="BC134" s="119"/>
    </row>
    <row r="135" spans="1:55" s="45" customFormat="1" x14ac:dyDescent="0.3">
      <c r="A135" s="119"/>
      <c r="C135" s="46"/>
      <c r="V135" s="47"/>
      <c r="Y135" s="46"/>
      <c r="AI135" s="119"/>
      <c r="AJ135" s="119"/>
      <c r="AK135" s="119"/>
      <c r="AL135" s="119"/>
      <c r="AM135" s="121"/>
      <c r="AN135" s="121"/>
      <c r="AO135" s="121"/>
      <c r="AP135" s="121"/>
      <c r="AQ135" s="121"/>
      <c r="AR135" s="123"/>
      <c r="AS135" s="123"/>
      <c r="AT135" s="123"/>
      <c r="AU135" s="123"/>
      <c r="AV135" s="123"/>
      <c r="AW135" s="123"/>
      <c r="AX135" s="119"/>
      <c r="AY135" s="119"/>
      <c r="AZ135" s="119"/>
      <c r="BA135" s="119"/>
      <c r="BB135" s="119"/>
      <c r="BC135" s="119"/>
    </row>
    <row r="136" spans="1:55" s="45" customFormat="1" x14ac:dyDescent="0.3">
      <c r="A136" s="119"/>
      <c r="C136" s="46"/>
      <c r="V136" s="47"/>
      <c r="Y136" s="46"/>
      <c r="AI136" s="119"/>
      <c r="AJ136" s="119"/>
      <c r="AK136" s="119"/>
      <c r="AL136" s="119"/>
      <c r="AM136" s="121"/>
      <c r="AN136" s="121"/>
      <c r="AO136" s="121"/>
      <c r="AP136" s="121"/>
      <c r="AQ136" s="121"/>
      <c r="AR136" s="123"/>
      <c r="AS136" s="123"/>
      <c r="AT136" s="123"/>
      <c r="AU136" s="123"/>
      <c r="AV136" s="123"/>
      <c r="AW136" s="123"/>
      <c r="AX136" s="119"/>
      <c r="AY136" s="119"/>
      <c r="AZ136" s="119"/>
      <c r="BA136" s="119"/>
      <c r="BB136" s="119"/>
      <c r="BC136" s="119"/>
    </row>
    <row r="137" spans="1:55" s="45" customFormat="1" x14ac:dyDescent="0.3">
      <c r="A137" s="119"/>
      <c r="C137" s="46"/>
      <c r="V137" s="47"/>
      <c r="Y137" s="46"/>
      <c r="AI137" s="119"/>
      <c r="AJ137" s="119"/>
      <c r="AK137" s="119"/>
      <c r="AL137" s="119"/>
      <c r="AM137" s="121"/>
      <c r="AN137" s="121"/>
      <c r="AO137" s="121"/>
      <c r="AP137" s="121"/>
      <c r="AQ137" s="121"/>
      <c r="AR137" s="123"/>
      <c r="AS137" s="123"/>
      <c r="AT137" s="123"/>
      <c r="AU137" s="123"/>
      <c r="AV137" s="123"/>
      <c r="AW137" s="123"/>
      <c r="AX137" s="119"/>
      <c r="AY137" s="119"/>
      <c r="AZ137" s="119"/>
      <c r="BA137" s="119"/>
      <c r="BB137" s="119"/>
      <c r="BC137" s="119"/>
    </row>
    <row r="138" spans="1:55" s="45" customFormat="1" x14ac:dyDescent="0.3">
      <c r="A138" s="119"/>
      <c r="C138" s="46"/>
      <c r="V138" s="47"/>
      <c r="Y138" s="46"/>
      <c r="AI138" s="119"/>
      <c r="AJ138" s="119"/>
      <c r="AK138" s="119"/>
      <c r="AL138" s="119"/>
      <c r="AM138" s="121"/>
      <c r="AN138" s="121"/>
      <c r="AO138" s="121"/>
      <c r="AP138" s="121"/>
      <c r="AQ138" s="121"/>
      <c r="AR138" s="123"/>
      <c r="AS138" s="123"/>
      <c r="AT138" s="123"/>
      <c r="AU138" s="123"/>
      <c r="AV138" s="123"/>
      <c r="AW138" s="123"/>
      <c r="AX138" s="119"/>
      <c r="AY138" s="119"/>
      <c r="AZ138" s="119"/>
      <c r="BA138" s="119"/>
      <c r="BB138" s="119"/>
      <c r="BC138" s="119"/>
    </row>
    <row r="139" spans="1:55" s="45" customFormat="1" x14ac:dyDescent="0.3">
      <c r="A139" s="119"/>
      <c r="C139" s="46"/>
      <c r="V139" s="47"/>
      <c r="Y139" s="46"/>
      <c r="AI139" s="119"/>
      <c r="AJ139" s="119"/>
      <c r="AK139" s="119"/>
      <c r="AL139" s="119"/>
      <c r="AM139" s="121"/>
      <c r="AN139" s="121"/>
      <c r="AO139" s="121"/>
      <c r="AP139" s="121"/>
      <c r="AQ139" s="121"/>
      <c r="AR139" s="123"/>
      <c r="AS139" s="123"/>
      <c r="AT139" s="123"/>
      <c r="AU139" s="123"/>
      <c r="AV139" s="123"/>
      <c r="AW139" s="123"/>
      <c r="AX139" s="119"/>
      <c r="AY139" s="119"/>
      <c r="AZ139" s="119"/>
      <c r="BA139" s="119"/>
      <c r="BB139" s="119"/>
      <c r="BC139" s="119"/>
    </row>
    <row r="140" spans="1:55" s="45" customFormat="1" x14ac:dyDescent="0.3">
      <c r="A140" s="119"/>
      <c r="C140" s="46"/>
      <c r="V140" s="47"/>
      <c r="Y140" s="46"/>
      <c r="AI140" s="119"/>
      <c r="AJ140" s="119"/>
      <c r="AK140" s="119"/>
      <c r="AL140" s="119"/>
      <c r="AM140" s="121"/>
      <c r="AN140" s="121"/>
      <c r="AO140" s="121"/>
      <c r="AP140" s="121"/>
      <c r="AQ140" s="121"/>
      <c r="AR140" s="123"/>
      <c r="AS140" s="123"/>
      <c r="AT140" s="123"/>
      <c r="AU140" s="123"/>
      <c r="AV140" s="123"/>
      <c r="AW140" s="123"/>
      <c r="AX140" s="119"/>
      <c r="AY140" s="119"/>
      <c r="AZ140" s="119"/>
      <c r="BA140" s="119"/>
      <c r="BB140" s="119"/>
      <c r="BC140" s="119"/>
    </row>
    <row r="141" spans="1:55" s="45" customFormat="1" x14ac:dyDescent="0.3">
      <c r="A141" s="119"/>
      <c r="C141" s="46"/>
      <c r="V141" s="47"/>
      <c r="Y141" s="46"/>
      <c r="AI141" s="119"/>
      <c r="AJ141" s="119"/>
      <c r="AK141" s="119"/>
      <c r="AL141" s="119"/>
      <c r="AM141" s="121"/>
      <c r="AN141" s="121"/>
      <c r="AO141" s="121"/>
      <c r="AP141" s="121"/>
      <c r="AQ141" s="121"/>
      <c r="AR141" s="123"/>
      <c r="AS141" s="123"/>
      <c r="AT141" s="123"/>
      <c r="AU141" s="123"/>
      <c r="AV141" s="123"/>
      <c r="AW141" s="123"/>
      <c r="AX141" s="119"/>
      <c r="AY141" s="119"/>
      <c r="AZ141" s="119"/>
      <c r="BA141" s="119"/>
      <c r="BB141" s="119"/>
      <c r="BC141" s="119"/>
    </row>
    <row r="142" spans="1:55" s="45" customFormat="1" x14ac:dyDescent="0.3">
      <c r="A142" s="119"/>
      <c r="C142" s="46"/>
      <c r="V142" s="47"/>
      <c r="Y142" s="46"/>
      <c r="AI142" s="119"/>
      <c r="AJ142" s="119"/>
      <c r="AK142" s="119"/>
      <c r="AL142" s="119"/>
      <c r="AM142" s="121"/>
      <c r="AN142" s="121"/>
      <c r="AO142" s="121"/>
      <c r="AP142" s="121"/>
      <c r="AQ142" s="121"/>
      <c r="AR142" s="123"/>
      <c r="AS142" s="123"/>
      <c r="AT142" s="123"/>
      <c r="AU142" s="123"/>
      <c r="AV142" s="123"/>
      <c r="AW142" s="123"/>
      <c r="AX142" s="119"/>
      <c r="AY142" s="119"/>
      <c r="AZ142" s="119"/>
      <c r="BA142" s="119"/>
      <c r="BB142" s="119"/>
      <c r="BC142" s="119"/>
    </row>
    <row r="143" spans="1:55" s="45" customFormat="1" x14ac:dyDescent="0.3">
      <c r="A143" s="119"/>
      <c r="C143" s="46"/>
      <c r="V143" s="47"/>
      <c r="Y143" s="46"/>
      <c r="AI143" s="119"/>
      <c r="AJ143" s="119"/>
      <c r="AK143" s="119"/>
      <c r="AL143" s="119"/>
      <c r="AM143" s="121"/>
      <c r="AN143" s="121"/>
      <c r="AO143" s="121"/>
      <c r="AP143" s="121"/>
      <c r="AQ143" s="121"/>
      <c r="AR143" s="123"/>
      <c r="AS143" s="123"/>
      <c r="AT143" s="123"/>
      <c r="AU143" s="123"/>
      <c r="AV143" s="123"/>
      <c r="AW143" s="123"/>
      <c r="AX143" s="119"/>
      <c r="AY143" s="119"/>
      <c r="AZ143" s="119"/>
      <c r="BA143" s="119"/>
      <c r="BB143" s="119"/>
      <c r="BC143" s="119"/>
    </row>
    <row r="144" spans="1:55" s="45" customFormat="1" x14ac:dyDescent="0.3">
      <c r="A144" s="119"/>
      <c r="C144" s="46"/>
      <c r="V144" s="47"/>
      <c r="Y144" s="46"/>
      <c r="AI144" s="119"/>
      <c r="AJ144" s="119"/>
      <c r="AK144" s="119"/>
      <c r="AL144" s="119"/>
      <c r="AM144" s="121"/>
      <c r="AN144" s="121"/>
      <c r="AO144" s="121"/>
      <c r="AP144" s="121"/>
      <c r="AQ144" s="121"/>
      <c r="AR144" s="123"/>
      <c r="AS144" s="123"/>
      <c r="AT144" s="123"/>
      <c r="AU144" s="123"/>
      <c r="AV144" s="123"/>
      <c r="AW144" s="123"/>
      <c r="AX144" s="119"/>
      <c r="AY144" s="119"/>
      <c r="AZ144" s="119"/>
      <c r="BA144" s="119"/>
      <c r="BB144" s="119"/>
      <c r="BC144" s="119"/>
    </row>
    <row r="145" spans="1:55" s="45" customFormat="1" x14ac:dyDescent="0.3">
      <c r="A145" s="119"/>
      <c r="C145" s="46"/>
      <c r="V145" s="47"/>
      <c r="Y145" s="46"/>
      <c r="AI145" s="119"/>
      <c r="AJ145" s="119"/>
      <c r="AK145" s="119"/>
      <c r="AL145" s="119"/>
      <c r="AM145" s="121"/>
      <c r="AN145" s="121"/>
      <c r="AO145" s="121"/>
      <c r="AP145" s="121"/>
      <c r="AQ145" s="121"/>
      <c r="AR145" s="123"/>
      <c r="AS145" s="123"/>
      <c r="AT145" s="123"/>
      <c r="AU145" s="123"/>
      <c r="AV145" s="123"/>
      <c r="AW145" s="123"/>
      <c r="AX145" s="119"/>
      <c r="AY145" s="119"/>
      <c r="AZ145" s="119"/>
      <c r="BA145" s="119"/>
      <c r="BB145" s="119"/>
      <c r="BC145" s="119"/>
    </row>
    <row r="146" spans="1:55" s="45" customFormat="1" x14ac:dyDescent="0.3">
      <c r="A146" s="119"/>
      <c r="C146" s="46"/>
      <c r="V146" s="47"/>
      <c r="Y146" s="46"/>
      <c r="AI146" s="119"/>
      <c r="AJ146" s="119"/>
      <c r="AK146" s="119"/>
      <c r="AL146" s="119"/>
      <c r="AM146" s="121"/>
      <c r="AN146" s="121"/>
      <c r="AO146" s="121"/>
      <c r="AP146" s="121"/>
      <c r="AQ146" s="121"/>
      <c r="AR146" s="123"/>
      <c r="AS146" s="123"/>
      <c r="AT146" s="123"/>
      <c r="AU146" s="123"/>
      <c r="AV146" s="123"/>
      <c r="AW146" s="123"/>
      <c r="AX146" s="119"/>
      <c r="AY146" s="119"/>
      <c r="AZ146" s="119"/>
      <c r="BA146" s="119"/>
      <c r="BB146" s="119"/>
      <c r="BC146" s="119"/>
    </row>
    <row r="147" spans="1:55" s="45" customFormat="1" x14ac:dyDescent="0.3">
      <c r="A147" s="119"/>
      <c r="C147" s="46"/>
      <c r="V147" s="47"/>
      <c r="Y147" s="46"/>
      <c r="AI147" s="119"/>
      <c r="AJ147" s="119"/>
      <c r="AK147" s="119"/>
      <c r="AL147" s="119"/>
      <c r="AM147" s="121"/>
      <c r="AN147" s="121"/>
      <c r="AO147" s="121"/>
      <c r="AP147" s="121"/>
      <c r="AQ147" s="121"/>
      <c r="AR147" s="123"/>
      <c r="AS147" s="123"/>
      <c r="AT147" s="123"/>
      <c r="AU147" s="123"/>
      <c r="AV147" s="123"/>
      <c r="AW147" s="123"/>
      <c r="AX147" s="119"/>
      <c r="AY147" s="119"/>
      <c r="AZ147" s="119"/>
      <c r="BA147" s="119"/>
      <c r="BB147" s="119"/>
      <c r="BC147" s="119"/>
    </row>
    <row r="148" spans="1:55" s="45" customFormat="1" x14ac:dyDescent="0.3">
      <c r="A148" s="119"/>
      <c r="C148" s="46"/>
      <c r="V148" s="47"/>
      <c r="Y148" s="46"/>
      <c r="AI148" s="119"/>
      <c r="AJ148" s="119"/>
      <c r="AK148" s="119"/>
      <c r="AL148" s="119"/>
      <c r="AM148" s="121"/>
      <c r="AN148" s="121"/>
      <c r="AO148" s="121"/>
      <c r="AP148" s="121"/>
      <c r="AQ148" s="121"/>
      <c r="AR148" s="123"/>
      <c r="AS148" s="123"/>
      <c r="AT148" s="123"/>
      <c r="AU148" s="123"/>
      <c r="AV148" s="123"/>
      <c r="AW148" s="123"/>
      <c r="AX148" s="119"/>
      <c r="AY148" s="119"/>
      <c r="AZ148" s="119"/>
      <c r="BA148" s="119"/>
      <c r="BB148" s="119"/>
      <c r="BC148" s="119"/>
    </row>
    <row r="149" spans="1:55" s="45" customFormat="1" x14ac:dyDescent="0.3">
      <c r="A149" s="119"/>
      <c r="C149" s="46"/>
      <c r="V149" s="47"/>
      <c r="Y149" s="46"/>
      <c r="AI149" s="119"/>
      <c r="AJ149" s="119"/>
      <c r="AK149" s="119"/>
      <c r="AL149" s="119"/>
      <c r="AM149" s="121"/>
      <c r="AN149" s="121"/>
      <c r="AO149" s="121"/>
      <c r="AP149" s="121"/>
      <c r="AQ149" s="121"/>
      <c r="AR149" s="123"/>
      <c r="AS149" s="123"/>
      <c r="AT149" s="123"/>
      <c r="AU149" s="123"/>
      <c r="AV149" s="123"/>
      <c r="AW149" s="123"/>
      <c r="AX149" s="119"/>
      <c r="AY149" s="119"/>
      <c r="AZ149" s="119"/>
      <c r="BA149" s="119"/>
      <c r="BB149" s="119"/>
      <c r="BC149" s="119"/>
    </row>
    <row r="150" spans="1:55" s="45" customFormat="1" x14ac:dyDescent="0.3">
      <c r="A150" s="119"/>
      <c r="C150" s="46"/>
      <c r="V150" s="47"/>
      <c r="Y150" s="46"/>
      <c r="AI150" s="119"/>
      <c r="AJ150" s="119"/>
      <c r="AK150" s="119"/>
      <c r="AL150" s="119"/>
      <c r="AM150" s="121"/>
      <c r="AN150" s="121"/>
      <c r="AO150" s="121"/>
      <c r="AP150" s="121"/>
      <c r="AQ150" s="121"/>
      <c r="AR150" s="123"/>
      <c r="AS150" s="123"/>
      <c r="AT150" s="123"/>
      <c r="AU150" s="123"/>
      <c r="AV150" s="123"/>
      <c r="AW150" s="123"/>
      <c r="AX150" s="119"/>
      <c r="AY150" s="119"/>
      <c r="AZ150" s="119"/>
      <c r="BA150" s="119"/>
      <c r="BB150" s="119"/>
      <c r="BC150" s="119"/>
    </row>
    <row r="151" spans="1:55" s="45" customFormat="1" x14ac:dyDescent="0.3">
      <c r="A151" s="119"/>
      <c r="C151" s="46"/>
      <c r="V151" s="47"/>
      <c r="Y151" s="46"/>
      <c r="AI151" s="119"/>
      <c r="AJ151" s="119"/>
      <c r="AK151" s="119"/>
      <c r="AL151" s="119"/>
      <c r="AM151" s="121"/>
      <c r="AN151" s="121"/>
      <c r="AO151" s="121"/>
      <c r="AP151" s="121"/>
      <c r="AQ151" s="121"/>
      <c r="AR151" s="123"/>
      <c r="AS151" s="123"/>
      <c r="AT151" s="123"/>
      <c r="AU151" s="123"/>
      <c r="AV151" s="123"/>
      <c r="AW151" s="123"/>
      <c r="AX151" s="119"/>
      <c r="AY151" s="119"/>
      <c r="AZ151" s="119"/>
      <c r="BA151" s="119"/>
      <c r="BB151" s="119"/>
      <c r="BC151" s="119"/>
    </row>
    <row r="152" spans="1:55" s="45" customFormat="1" x14ac:dyDescent="0.3">
      <c r="A152" s="119"/>
      <c r="C152" s="46"/>
      <c r="V152" s="47"/>
      <c r="Y152" s="46"/>
      <c r="AI152" s="119"/>
      <c r="AJ152" s="119"/>
      <c r="AK152" s="119"/>
      <c r="AL152" s="119"/>
      <c r="AM152" s="121"/>
      <c r="AN152" s="121"/>
      <c r="AO152" s="121"/>
      <c r="AP152" s="121"/>
      <c r="AQ152" s="121"/>
      <c r="AR152" s="123"/>
      <c r="AS152" s="123"/>
      <c r="AT152" s="123"/>
      <c r="AU152" s="123"/>
      <c r="AV152" s="123"/>
      <c r="AW152" s="123"/>
      <c r="AX152" s="119"/>
      <c r="AY152" s="119"/>
      <c r="AZ152" s="119"/>
      <c r="BA152" s="119"/>
      <c r="BB152" s="119"/>
      <c r="BC152" s="119"/>
    </row>
    <row r="153" spans="1:55" s="45" customFormat="1" x14ac:dyDescent="0.3">
      <c r="A153" s="119"/>
      <c r="C153" s="46"/>
      <c r="V153" s="47"/>
      <c r="Y153" s="46"/>
      <c r="AI153" s="119"/>
      <c r="AJ153" s="119"/>
      <c r="AK153" s="119"/>
      <c r="AL153" s="119"/>
      <c r="AM153" s="121"/>
      <c r="AN153" s="121"/>
      <c r="AO153" s="121"/>
      <c r="AP153" s="121"/>
      <c r="AQ153" s="121"/>
      <c r="AR153" s="123"/>
      <c r="AS153" s="123"/>
      <c r="AT153" s="123"/>
      <c r="AU153" s="123"/>
      <c r="AV153" s="123"/>
      <c r="AW153" s="123"/>
      <c r="AX153" s="119"/>
      <c r="AY153" s="119"/>
      <c r="AZ153" s="119"/>
      <c r="BA153" s="119"/>
      <c r="BB153" s="119"/>
      <c r="BC153" s="119"/>
    </row>
    <row r="154" spans="1:55" s="45" customFormat="1" x14ac:dyDescent="0.3">
      <c r="A154" s="119"/>
      <c r="C154" s="46"/>
      <c r="V154" s="47"/>
      <c r="Y154" s="46"/>
      <c r="AI154" s="119"/>
      <c r="AJ154" s="119"/>
      <c r="AK154" s="119"/>
      <c r="AL154" s="119"/>
      <c r="AM154" s="121"/>
      <c r="AN154" s="121"/>
      <c r="AO154" s="121"/>
      <c r="AP154" s="121"/>
      <c r="AQ154" s="121"/>
      <c r="AR154" s="123"/>
      <c r="AS154" s="123"/>
      <c r="AT154" s="123"/>
      <c r="AU154" s="123"/>
      <c r="AV154" s="123"/>
      <c r="AW154" s="123"/>
      <c r="AX154" s="119"/>
      <c r="AY154" s="119"/>
      <c r="AZ154" s="119"/>
      <c r="BA154" s="119"/>
      <c r="BB154" s="119"/>
      <c r="BC154" s="119"/>
    </row>
    <row r="155" spans="1:55" s="45" customFormat="1" x14ac:dyDescent="0.3">
      <c r="A155" s="119"/>
      <c r="C155" s="46"/>
      <c r="V155" s="47"/>
      <c r="Y155" s="46"/>
      <c r="AI155" s="119"/>
      <c r="AJ155" s="119"/>
      <c r="AK155" s="119"/>
      <c r="AL155" s="119"/>
      <c r="AM155" s="121"/>
      <c r="AN155" s="121"/>
      <c r="AO155" s="121"/>
      <c r="AP155" s="121"/>
      <c r="AQ155" s="121"/>
      <c r="AR155" s="123"/>
      <c r="AS155" s="123"/>
      <c r="AT155" s="123"/>
      <c r="AU155" s="123"/>
      <c r="AV155" s="123"/>
      <c r="AW155" s="123"/>
      <c r="AX155" s="119"/>
      <c r="AY155" s="119"/>
      <c r="AZ155" s="119"/>
      <c r="BA155" s="119"/>
      <c r="BB155" s="119"/>
      <c r="BC155" s="119"/>
    </row>
    <row r="156" spans="1:55" s="45" customFormat="1" x14ac:dyDescent="0.3">
      <c r="A156" s="119"/>
      <c r="C156" s="46"/>
      <c r="V156" s="47"/>
      <c r="Y156" s="46"/>
      <c r="AI156" s="119"/>
      <c r="AJ156" s="119"/>
      <c r="AK156" s="119"/>
      <c r="AL156" s="119"/>
      <c r="AM156" s="121"/>
      <c r="AN156" s="121"/>
      <c r="AO156" s="121"/>
      <c r="AP156" s="121"/>
      <c r="AQ156" s="121"/>
      <c r="AR156" s="123"/>
      <c r="AS156" s="123"/>
      <c r="AT156" s="123"/>
      <c r="AU156" s="123"/>
      <c r="AV156" s="123"/>
      <c r="AW156" s="123"/>
      <c r="AX156" s="119"/>
      <c r="AY156" s="119"/>
      <c r="AZ156" s="119"/>
      <c r="BA156" s="119"/>
      <c r="BB156" s="119"/>
      <c r="BC156" s="119"/>
    </row>
    <row r="157" spans="1:55" s="45" customFormat="1" x14ac:dyDescent="0.3">
      <c r="A157" s="119"/>
      <c r="C157" s="46"/>
      <c r="V157" s="47"/>
      <c r="Y157" s="46"/>
      <c r="AI157" s="119"/>
      <c r="AJ157" s="119"/>
      <c r="AK157" s="119"/>
      <c r="AL157" s="119"/>
      <c r="AM157" s="121"/>
      <c r="AN157" s="121"/>
      <c r="AO157" s="121"/>
      <c r="AP157" s="121"/>
      <c r="AQ157" s="121"/>
      <c r="AR157" s="123"/>
      <c r="AS157" s="123"/>
      <c r="AT157" s="123"/>
      <c r="AU157" s="123"/>
      <c r="AV157" s="123"/>
      <c r="AW157" s="123"/>
      <c r="AX157" s="119"/>
      <c r="AY157" s="119"/>
      <c r="AZ157" s="119"/>
      <c r="BA157" s="119"/>
      <c r="BB157" s="119"/>
      <c r="BC157" s="119"/>
    </row>
    <row r="158" spans="1:55" s="45" customFormat="1" x14ac:dyDescent="0.3">
      <c r="A158" s="119"/>
      <c r="C158" s="46"/>
      <c r="V158" s="47"/>
      <c r="Y158" s="46"/>
      <c r="AI158" s="119"/>
      <c r="AJ158" s="119"/>
      <c r="AK158" s="119"/>
      <c r="AL158" s="119"/>
      <c r="AM158" s="121"/>
      <c r="AN158" s="121"/>
      <c r="AO158" s="121"/>
      <c r="AP158" s="121"/>
      <c r="AQ158" s="121"/>
      <c r="AR158" s="123"/>
      <c r="AS158" s="123"/>
      <c r="AT158" s="123"/>
      <c r="AU158" s="123"/>
      <c r="AV158" s="123"/>
      <c r="AW158" s="123"/>
      <c r="AX158" s="119"/>
      <c r="AY158" s="119"/>
      <c r="AZ158" s="119"/>
      <c r="BA158" s="119"/>
      <c r="BB158" s="119"/>
      <c r="BC158" s="119"/>
    </row>
    <row r="159" spans="1:55" s="142" customFormat="1" x14ac:dyDescent="0.3">
      <c r="A159" s="166"/>
      <c r="C159" s="167"/>
      <c r="V159" s="168"/>
      <c r="Y159" s="167"/>
      <c r="AI159" s="166"/>
      <c r="AJ159" s="166"/>
      <c r="AK159" s="166"/>
      <c r="AL159" s="166"/>
      <c r="AM159" s="169"/>
      <c r="AN159" s="169"/>
      <c r="AO159" s="169"/>
      <c r="AP159" s="169"/>
      <c r="AQ159" s="169"/>
      <c r="AR159" s="171"/>
      <c r="AS159" s="171"/>
      <c r="AT159" s="171"/>
      <c r="AU159" s="171"/>
      <c r="AV159" s="171"/>
      <c r="AW159" s="171"/>
      <c r="AX159" s="166"/>
      <c r="AY159" s="166"/>
      <c r="AZ159" s="166"/>
      <c r="BA159" s="166"/>
      <c r="BB159" s="166"/>
      <c r="BC159" s="166"/>
    </row>
    <row r="160" spans="1:55" s="142" customFormat="1" x14ac:dyDescent="0.3">
      <c r="A160" s="166"/>
      <c r="C160" s="167"/>
      <c r="V160" s="168"/>
      <c r="Y160" s="167"/>
      <c r="AI160" s="166"/>
      <c r="AJ160" s="166"/>
      <c r="AK160" s="166"/>
      <c r="AL160" s="166"/>
      <c r="AM160" s="169"/>
      <c r="AN160" s="169"/>
      <c r="AO160" s="169"/>
      <c r="AP160" s="169"/>
      <c r="AQ160" s="169"/>
      <c r="AR160" s="171"/>
      <c r="AS160" s="171"/>
      <c r="AT160" s="171"/>
      <c r="AU160" s="171"/>
      <c r="AV160" s="171"/>
      <c r="AW160" s="171"/>
      <c r="AX160" s="166"/>
      <c r="AY160" s="166"/>
      <c r="AZ160" s="166"/>
      <c r="BA160" s="166"/>
      <c r="BB160" s="166"/>
      <c r="BC160" s="166"/>
    </row>
    <row r="161" spans="1:55" s="142" customFormat="1" x14ac:dyDescent="0.3">
      <c r="A161" s="166"/>
      <c r="C161" s="167"/>
      <c r="V161" s="168"/>
      <c r="Y161" s="167"/>
      <c r="AI161" s="166"/>
      <c r="AJ161" s="166"/>
      <c r="AK161" s="166"/>
      <c r="AL161" s="166"/>
      <c r="AM161" s="169"/>
      <c r="AN161" s="169"/>
      <c r="AO161" s="169"/>
      <c r="AP161" s="169"/>
      <c r="AQ161" s="169"/>
      <c r="AR161" s="171"/>
      <c r="AS161" s="171"/>
      <c r="AT161" s="171"/>
      <c r="AU161" s="171"/>
      <c r="AV161" s="171"/>
      <c r="AW161" s="171"/>
      <c r="AX161" s="166"/>
      <c r="AY161" s="166"/>
      <c r="AZ161" s="166"/>
      <c r="BA161" s="166"/>
      <c r="BB161" s="166"/>
      <c r="BC161" s="166"/>
    </row>
    <row r="162" spans="1:55" s="142" customFormat="1" x14ac:dyDescent="0.3">
      <c r="A162" s="166"/>
      <c r="C162" s="167"/>
      <c r="V162" s="168"/>
      <c r="Y162" s="167"/>
      <c r="AI162" s="166"/>
      <c r="AJ162" s="166"/>
      <c r="AK162" s="166"/>
      <c r="AL162" s="166"/>
      <c r="AM162" s="169"/>
      <c r="AN162" s="169"/>
      <c r="AO162" s="169"/>
      <c r="AP162" s="169"/>
      <c r="AQ162" s="169"/>
      <c r="AR162" s="171"/>
      <c r="AS162" s="171"/>
      <c r="AT162" s="171"/>
      <c r="AU162" s="171"/>
      <c r="AV162" s="171"/>
      <c r="AW162" s="171"/>
      <c r="AX162" s="166"/>
      <c r="AY162" s="166"/>
      <c r="AZ162" s="166"/>
      <c r="BA162" s="166"/>
      <c r="BB162" s="166"/>
      <c r="BC162" s="166"/>
    </row>
    <row r="163" spans="1:55" s="142" customFormat="1" x14ac:dyDescent="0.3">
      <c r="A163" s="166"/>
      <c r="C163" s="167"/>
      <c r="V163" s="168"/>
      <c r="Y163" s="167"/>
      <c r="AI163" s="166"/>
      <c r="AJ163" s="166"/>
      <c r="AK163" s="166"/>
      <c r="AL163" s="166"/>
      <c r="AM163" s="169"/>
      <c r="AN163" s="169"/>
      <c r="AO163" s="169"/>
      <c r="AP163" s="169"/>
      <c r="AQ163" s="169"/>
      <c r="AR163" s="171"/>
      <c r="AS163" s="171"/>
      <c r="AT163" s="171"/>
      <c r="AU163" s="171"/>
      <c r="AV163" s="171"/>
      <c r="AW163" s="171"/>
      <c r="AX163" s="166"/>
      <c r="AY163" s="166"/>
      <c r="AZ163" s="166"/>
      <c r="BA163" s="166"/>
      <c r="BB163" s="166"/>
      <c r="BC163" s="166"/>
    </row>
    <row r="164" spans="1:55" s="142" customFormat="1" x14ac:dyDescent="0.3">
      <c r="A164" s="166"/>
      <c r="C164" s="167"/>
      <c r="V164" s="168"/>
      <c r="Y164" s="167"/>
      <c r="AI164" s="166"/>
      <c r="AJ164" s="166"/>
      <c r="AK164" s="166"/>
      <c r="AL164" s="166"/>
      <c r="AM164" s="169"/>
      <c r="AN164" s="169"/>
      <c r="AO164" s="169"/>
      <c r="AP164" s="169"/>
      <c r="AQ164" s="169"/>
      <c r="AR164" s="171"/>
      <c r="AS164" s="171"/>
      <c r="AT164" s="171"/>
      <c r="AU164" s="171"/>
      <c r="AV164" s="171"/>
      <c r="AW164" s="171"/>
      <c r="AX164" s="166"/>
      <c r="AY164" s="166"/>
      <c r="AZ164" s="166"/>
      <c r="BA164" s="166"/>
      <c r="BB164" s="166"/>
      <c r="BC164" s="166"/>
    </row>
    <row r="165" spans="1:55" s="142" customFormat="1" x14ac:dyDescent="0.3">
      <c r="A165" s="166"/>
      <c r="C165" s="167"/>
      <c r="V165" s="168"/>
      <c r="Y165" s="167"/>
      <c r="AI165" s="166"/>
      <c r="AJ165" s="166"/>
      <c r="AK165" s="166"/>
      <c r="AL165" s="166"/>
      <c r="AM165" s="169"/>
      <c r="AN165" s="169"/>
      <c r="AO165" s="169"/>
      <c r="AP165" s="169"/>
      <c r="AQ165" s="169"/>
      <c r="AR165" s="171"/>
      <c r="AS165" s="171"/>
      <c r="AT165" s="171"/>
      <c r="AU165" s="171"/>
      <c r="AV165" s="171"/>
      <c r="AW165" s="171"/>
      <c r="AX165" s="166"/>
      <c r="AY165" s="166"/>
      <c r="AZ165" s="166"/>
      <c r="BA165" s="166"/>
      <c r="BB165" s="166"/>
      <c r="BC165" s="166"/>
    </row>
    <row r="166" spans="1:55" s="142" customFormat="1" x14ac:dyDescent="0.3">
      <c r="A166" s="166"/>
      <c r="C166" s="167"/>
      <c r="V166" s="168"/>
      <c r="Y166" s="167"/>
      <c r="AI166" s="166"/>
      <c r="AJ166" s="166"/>
      <c r="AK166" s="166"/>
      <c r="AL166" s="166"/>
      <c r="AM166" s="169"/>
      <c r="AN166" s="169"/>
      <c r="AO166" s="169"/>
      <c r="AP166" s="169"/>
      <c r="AQ166" s="169"/>
      <c r="AR166" s="171"/>
      <c r="AS166" s="171"/>
      <c r="AT166" s="171"/>
      <c r="AU166" s="171"/>
      <c r="AV166" s="171"/>
      <c r="AW166" s="171"/>
      <c r="AX166" s="166"/>
      <c r="AY166" s="166"/>
      <c r="AZ166" s="166"/>
      <c r="BA166" s="166"/>
      <c r="BB166" s="166"/>
      <c r="BC166" s="166"/>
    </row>
    <row r="167" spans="1:55" s="142" customFormat="1" x14ac:dyDescent="0.3">
      <c r="A167" s="166"/>
      <c r="C167" s="167"/>
      <c r="V167" s="168"/>
      <c r="Y167" s="167"/>
      <c r="AI167" s="166"/>
      <c r="AJ167" s="166"/>
      <c r="AK167" s="166"/>
      <c r="AL167" s="166"/>
      <c r="AM167" s="169"/>
      <c r="AN167" s="169"/>
      <c r="AO167" s="169"/>
      <c r="AP167" s="169"/>
      <c r="AQ167" s="169"/>
      <c r="AR167" s="171"/>
      <c r="AS167" s="171"/>
      <c r="AT167" s="171"/>
      <c r="AU167" s="171"/>
      <c r="AV167" s="171"/>
      <c r="AW167" s="171"/>
      <c r="AX167" s="166"/>
      <c r="AY167" s="166"/>
      <c r="AZ167" s="166"/>
      <c r="BA167" s="166"/>
      <c r="BB167" s="166"/>
      <c r="BC167" s="166"/>
    </row>
    <row r="168" spans="1:55" s="45" customFormat="1" x14ac:dyDescent="0.3">
      <c r="A168" s="119"/>
      <c r="C168" s="46"/>
      <c r="V168" s="47"/>
      <c r="Y168" s="46"/>
      <c r="AI168" s="119"/>
      <c r="AJ168" s="119"/>
      <c r="AK168" s="119"/>
      <c r="AL168" s="119"/>
      <c r="AM168" s="121"/>
      <c r="AN168" s="121"/>
      <c r="AO168" s="121"/>
      <c r="AP168" s="121"/>
      <c r="AQ168" s="121"/>
      <c r="AR168" s="123"/>
      <c r="AS168" s="123"/>
      <c r="AT168" s="123"/>
      <c r="AU168" s="123"/>
      <c r="AV168" s="123"/>
      <c r="AW168" s="123"/>
      <c r="AX168" s="119"/>
      <c r="AY168" s="119"/>
      <c r="AZ168" s="119"/>
      <c r="BA168" s="119"/>
      <c r="BB168" s="119"/>
      <c r="BC168" s="119"/>
    </row>
    <row r="169" spans="1:55" s="45" customFormat="1" x14ac:dyDescent="0.3">
      <c r="A169" s="119"/>
      <c r="C169" s="46"/>
      <c r="V169" s="47"/>
      <c r="Y169" s="46"/>
      <c r="AI169" s="119"/>
      <c r="AJ169" s="119"/>
      <c r="AK169" s="119"/>
      <c r="AL169" s="119"/>
      <c r="AM169" s="121"/>
      <c r="AN169" s="121"/>
      <c r="AO169" s="121"/>
      <c r="AP169" s="121"/>
      <c r="AQ169" s="121"/>
      <c r="AR169" s="123"/>
      <c r="AS169" s="123"/>
      <c r="AT169" s="123"/>
      <c r="AU169" s="123"/>
      <c r="AV169" s="123"/>
      <c r="AW169" s="123"/>
      <c r="AX169" s="119"/>
      <c r="AY169" s="119"/>
      <c r="AZ169" s="119"/>
      <c r="BA169" s="119"/>
      <c r="BB169" s="119"/>
      <c r="BC169" s="119"/>
    </row>
    <row r="170" spans="1:55" s="45" customFormat="1" x14ac:dyDescent="0.3">
      <c r="A170" s="119"/>
      <c r="C170" s="46"/>
      <c r="V170" s="47"/>
      <c r="Y170" s="46"/>
      <c r="AI170" s="119"/>
      <c r="AJ170" s="119"/>
      <c r="AK170" s="119"/>
      <c r="AL170" s="119"/>
      <c r="AM170" s="121"/>
      <c r="AN170" s="121"/>
      <c r="AO170" s="121"/>
      <c r="AP170" s="121"/>
      <c r="AQ170" s="121"/>
      <c r="AR170" s="123"/>
      <c r="AS170" s="123"/>
      <c r="AT170" s="123"/>
      <c r="AU170" s="123"/>
      <c r="AV170" s="123"/>
      <c r="AW170" s="123"/>
      <c r="AX170" s="119"/>
      <c r="AY170" s="119"/>
      <c r="AZ170" s="119"/>
      <c r="BA170" s="119"/>
      <c r="BB170" s="119"/>
      <c r="BC170" s="119"/>
    </row>
    <row r="171" spans="1:55" s="45" customFormat="1" x14ac:dyDescent="0.3">
      <c r="A171" s="119"/>
      <c r="C171" s="46"/>
      <c r="V171" s="47"/>
      <c r="Y171" s="46"/>
      <c r="AI171" s="119"/>
      <c r="AJ171" s="119"/>
      <c r="AK171" s="119"/>
      <c r="AL171" s="119"/>
      <c r="AM171" s="121"/>
      <c r="AN171" s="121"/>
      <c r="AO171" s="121"/>
      <c r="AP171" s="121"/>
      <c r="AQ171" s="121"/>
      <c r="AR171" s="123"/>
      <c r="AS171" s="123"/>
      <c r="AT171" s="123"/>
      <c r="AU171" s="123"/>
      <c r="AV171" s="123"/>
      <c r="AW171" s="123"/>
      <c r="AX171" s="119"/>
      <c r="AY171" s="119"/>
      <c r="AZ171" s="119"/>
      <c r="BA171" s="119"/>
      <c r="BB171" s="119"/>
      <c r="BC171" s="119"/>
    </row>
    <row r="172" spans="1:55" s="45" customFormat="1" x14ac:dyDescent="0.3">
      <c r="A172" s="119"/>
      <c r="C172" s="46"/>
      <c r="V172" s="47"/>
      <c r="Y172" s="46"/>
      <c r="AI172" s="119"/>
      <c r="AJ172" s="119"/>
      <c r="AK172" s="119"/>
      <c r="AL172" s="119"/>
      <c r="AM172" s="121"/>
      <c r="AN172" s="121"/>
      <c r="AO172" s="121"/>
      <c r="AP172" s="121"/>
      <c r="AQ172" s="121"/>
      <c r="AR172" s="123"/>
      <c r="AS172" s="123"/>
      <c r="AT172" s="123"/>
      <c r="AU172" s="123"/>
      <c r="AV172" s="123"/>
      <c r="AW172" s="123"/>
      <c r="AX172" s="119"/>
      <c r="AY172" s="119"/>
      <c r="AZ172" s="119"/>
      <c r="BA172" s="119"/>
      <c r="BB172" s="119"/>
      <c r="BC172" s="119"/>
    </row>
    <row r="173" spans="1:55" s="45" customFormat="1" x14ac:dyDescent="0.3">
      <c r="A173" s="119"/>
      <c r="C173" s="46"/>
      <c r="V173" s="47"/>
      <c r="Y173" s="46"/>
      <c r="AI173" s="119"/>
      <c r="AJ173" s="119"/>
      <c r="AK173" s="119"/>
      <c r="AL173" s="119"/>
      <c r="AM173" s="121"/>
      <c r="AN173" s="121"/>
      <c r="AO173" s="121"/>
      <c r="AP173" s="121"/>
      <c r="AQ173" s="121"/>
      <c r="AR173" s="123"/>
      <c r="AS173" s="123"/>
      <c r="AT173" s="123"/>
      <c r="AU173" s="123"/>
      <c r="AV173" s="123"/>
      <c r="AW173" s="123"/>
      <c r="AX173" s="119"/>
      <c r="AY173" s="119"/>
      <c r="AZ173" s="119"/>
      <c r="BA173" s="119"/>
      <c r="BB173" s="119"/>
      <c r="BC173" s="119"/>
    </row>
    <row r="174" spans="1:55" s="45" customFormat="1" x14ac:dyDescent="0.3">
      <c r="A174" s="119"/>
      <c r="C174" s="46"/>
      <c r="V174" s="47"/>
      <c r="Y174" s="46"/>
      <c r="AI174" s="119"/>
      <c r="AJ174" s="119"/>
      <c r="AK174" s="119"/>
      <c r="AL174" s="119"/>
      <c r="AM174" s="121"/>
      <c r="AN174" s="121"/>
      <c r="AO174" s="121"/>
      <c r="AP174" s="121"/>
      <c r="AQ174" s="121"/>
      <c r="AR174" s="123"/>
      <c r="AS174" s="123"/>
      <c r="AT174" s="123"/>
      <c r="AU174" s="123"/>
      <c r="AV174" s="123"/>
      <c r="AW174" s="123"/>
      <c r="AX174" s="119"/>
      <c r="AY174" s="119"/>
      <c r="AZ174" s="119"/>
      <c r="BA174" s="119"/>
      <c r="BB174" s="119"/>
      <c r="BC174" s="119"/>
    </row>
    <row r="175" spans="1:55" s="45" customFormat="1" x14ac:dyDescent="0.3">
      <c r="A175" s="119"/>
      <c r="C175" s="46"/>
      <c r="V175" s="47"/>
      <c r="Y175" s="46"/>
      <c r="AI175" s="119"/>
      <c r="AJ175" s="119"/>
      <c r="AK175" s="119"/>
      <c r="AL175" s="119"/>
      <c r="AM175" s="121"/>
      <c r="AN175" s="121"/>
      <c r="AO175" s="121"/>
      <c r="AP175" s="121"/>
      <c r="AQ175" s="121"/>
      <c r="AR175" s="123"/>
      <c r="AS175" s="123"/>
      <c r="AT175" s="123"/>
      <c r="AU175" s="123"/>
      <c r="AV175" s="123"/>
      <c r="AW175" s="123"/>
      <c r="AX175" s="119"/>
      <c r="AY175" s="119"/>
      <c r="AZ175" s="119"/>
      <c r="BA175" s="119"/>
      <c r="BB175" s="119"/>
      <c r="BC175" s="119"/>
    </row>
    <row r="176" spans="1:55" s="45" customFormat="1" x14ac:dyDescent="0.3">
      <c r="A176" s="119"/>
      <c r="C176" s="46"/>
      <c r="V176" s="47"/>
      <c r="Y176" s="46"/>
      <c r="AI176" s="119"/>
      <c r="AJ176" s="119"/>
      <c r="AK176" s="119"/>
      <c r="AL176" s="119"/>
      <c r="AM176" s="121"/>
      <c r="AN176" s="121"/>
      <c r="AO176" s="121"/>
      <c r="AP176" s="121"/>
      <c r="AQ176" s="121"/>
      <c r="AR176" s="123"/>
      <c r="AS176" s="123"/>
      <c r="AT176" s="123"/>
      <c r="AU176" s="123"/>
      <c r="AV176" s="123"/>
      <c r="AW176" s="123"/>
      <c r="AX176" s="119"/>
      <c r="AY176" s="119"/>
      <c r="AZ176" s="119"/>
      <c r="BA176" s="119"/>
      <c r="BB176" s="119"/>
      <c r="BC176" s="119"/>
    </row>
    <row r="177" spans="1:55" s="45" customFormat="1" x14ac:dyDescent="0.3">
      <c r="A177" s="119"/>
      <c r="C177" s="46"/>
      <c r="V177" s="47"/>
      <c r="Y177" s="46"/>
      <c r="AI177" s="119"/>
      <c r="AJ177" s="119"/>
      <c r="AK177" s="119"/>
      <c r="AL177" s="119"/>
      <c r="AM177" s="121"/>
      <c r="AN177" s="121"/>
      <c r="AO177" s="121"/>
      <c r="AP177" s="121"/>
      <c r="AQ177" s="121"/>
      <c r="AR177" s="123"/>
      <c r="AS177" s="123"/>
      <c r="AT177" s="123"/>
      <c r="AU177" s="123"/>
      <c r="AV177" s="123"/>
      <c r="AW177" s="123"/>
      <c r="AX177" s="119"/>
      <c r="AY177" s="119"/>
      <c r="AZ177" s="119"/>
      <c r="BA177" s="119"/>
      <c r="BB177" s="119"/>
      <c r="BC177" s="119"/>
    </row>
    <row r="178" spans="1:55" s="45" customFormat="1" x14ac:dyDescent="0.3">
      <c r="A178" s="119"/>
      <c r="C178" s="46"/>
      <c r="V178" s="47"/>
      <c r="Y178" s="46"/>
      <c r="AI178" s="119"/>
      <c r="AJ178" s="119"/>
      <c r="AK178" s="119"/>
      <c r="AL178" s="119"/>
      <c r="AM178" s="121"/>
      <c r="AN178" s="121"/>
      <c r="AO178" s="121"/>
      <c r="AP178" s="121"/>
      <c r="AQ178" s="121"/>
      <c r="AR178" s="123"/>
      <c r="AS178" s="123"/>
      <c r="AT178" s="123"/>
      <c r="AU178" s="123"/>
      <c r="AV178" s="123"/>
      <c r="AW178" s="123"/>
      <c r="AX178" s="119"/>
      <c r="AY178" s="119"/>
      <c r="AZ178" s="119"/>
      <c r="BA178" s="119"/>
      <c r="BB178" s="119"/>
      <c r="BC178" s="119"/>
    </row>
    <row r="179" spans="1:55" s="45" customFormat="1" x14ac:dyDescent="0.3">
      <c r="A179" s="119"/>
      <c r="C179" s="46"/>
      <c r="V179" s="47"/>
      <c r="Y179" s="46"/>
      <c r="AI179" s="119"/>
      <c r="AJ179" s="119"/>
      <c r="AK179" s="119"/>
      <c r="AL179" s="119"/>
      <c r="AM179" s="121"/>
      <c r="AN179" s="121"/>
      <c r="AO179" s="121"/>
      <c r="AP179" s="121"/>
      <c r="AQ179" s="121"/>
      <c r="AR179" s="123"/>
      <c r="AS179" s="123"/>
      <c r="AT179" s="123"/>
      <c r="AU179" s="123"/>
      <c r="AV179" s="123"/>
      <c r="AW179" s="123"/>
      <c r="AX179" s="119"/>
      <c r="AY179" s="119"/>
      <c r="AZ179" s="119"/>
      <c r="BA179" s="119"/>
      <c r="BB179" s="119"/>
      <c r="BC179" s="119"/>
    </row>
    <row r="180" spans="1:55" s="45" customFormat="1" x14ac:dyDescent="0.3">
      <c r="A180" s="119"/>
      <c r="C180" s="46"/>
      <c r="V180" s="47"/>
      <c r="Y180" s="46"/>
      <c r="AI180" s="119"/>
      <c r="AJ180" s="119"/>
      <c r="AK180" s="119"/>
      <c r="AL180" s="119"/>
      <c r="AM180" s="121"/>
      <c r="AN180" s="121"/>
      <c r="AO180" s="121"/>
      <c r="AP180" s="121"/>
      <c r="AQ180" s="121"/>
      <c r="AR180" s="123"/>
      <c r="AS180" s="123"/>
      <c r="AT180" s="123"/>
      <c r="AU180" s="123"/>
      <c r="AV180" s="123"/>
      <c r="AW180" s="123"/>
      <c r="AX180" s="119"/>
      <c r="AY180" s="119"/>
      <c r="AZ180" s="119"/>
      <c r="BA180" s="119"/>
      <c r="BB180" s="119"/>
      <c r="BC180" s="119"/>
    </row>
    <row r="181" spans="1:55" s="45" customFormat="1" x14ac:dyDescent="0.3">
      <c r="A181" s="119"/>
      <c r="C181" s="46"/>
      <c r="V181" s="47"/>
      <c r="Y181" s="46"/>
      <c r="AI181" s="119"/>
      <c r="AJ181" s="119"/>
      <c r="AK181" s="119"/>
      <c r="AL181" s="119"/>
      <c r="AM181" s="121"/>
      <c r="AN181" s="121"/>
      <c r="AO181" s="121"/>
      <c r="AP181" s="121"/>
      <c r="AQ181" s="121"/>
      <c r="AR181" s="123"/>
      <c r="AS181" s="123"/>
      <c r="AT181" s="123"/>
      <c r="AU181" s="123"/>
      <c r="AV181" s="123"/>
      <c r="AW181" s="123"/>
      <c r="AX181" s="119"/>
      <c r="AY181" s="119"/>
      <c r="AZ181" s="119"/>
      <c r="BA181" s="119"/>
      <c r="BB181" s="119"/>
      <c r="BC181" s="119"/>
    </row>
    <row r="182" spans="1:55" s="45" customFormat="1" x14ac:dyDescent="0.3">
      <c r="A182" s="119"/>
      <c r="C182" s="46"/>
      <c r="V182" s="47"/>
      <c r="Y182" s="46"/>
      <c r="AI182" s="119"/>
      <c r="AJ182" s="119"/>
      <c r="AK182" s="119"/>
      <c r="AL182" s="119"/>
      <c r="AM182" s="121"/>
      <c r="AN182" s="121"/>
      <c r="AO182" s="121"/>
      <c r="AP182" s="121"/>
      <c r="AQ182" s="121"/>
      <c r="AR182" s="123"/>
      <c r="AS182" s="123"/>
      <c r="AT182" s="123"/>
      <c r="AU182" s="123"/>
      <c r="AV182" s="123"/>
      <c r="AW182" s="123"/>
      <c r="AX182" s="119"/>
      <c r="AY182" s="119"/>
      <c r="AZ182" s="119"/>
      <c r="BA182" s="119"/>
      <c r="BB182" s="119"/>
      <c r="BC182" s="119"/>
    </row>
    <row r="183" spans="1:55" s="45" customFormat="1" x14ac:dyDescent="0.3">
      <c r="A183" s="119"/>
      <c r="C183" s="46"/>
      <c r="V183" s="47"/>
      <c r="Y183" s="46"/>
      <c r="AI183" s="119"/>
      <c r="AJ183" s="119"/>
      <c r="AK183" s="119"/>
      <c r="AL183" s="119"/>
      <c r="AM183" s="121"/>
      <c r="AN183" s="121"/>
      <c r="AO183" s="121"/>
      <c r="AP183" s="121"/>
      <c r="AQ183" s="121"/>
      <c r="AR183" s="123"/>
      <c r="AS183" s="123"/>
      <c r="AT183" s="123"/>
      <c r="AU183" s="123"/>
      <c r="AV183" s="123"/>
      <c r="AW183" s="123"/>
      <c r="AX183" s="119"/>
      <c r="AY183" s="119"/>
      <c r="AZ183" s="119"/>
      <c r="BA183" s="119"/>
      <c r="BB183" s="119"/>
      <c r="BC183" s="119"/>
    </row>
    <row r="184" spans="1:55" s="45" customFormat="1" x14ac:dyDescent="0.3">
      <c r="A184" s="119"/>
      <c r="C184" s="46"/>
      <c r="V184" s="47"/>
      <c r="Y184" s="46"/>
      <c r="AI184" s="119"/>
      <c r="AJ184" s="119"/>
      <c r="AK184" s="119"/>
      <c r="AL184" s="119"/>
      <c r="AM184" s="121"/>
      <c r="AN184" s="121"/>
      <c r="AO184" s="121"/>
      <c r="AP184" s="121"/>
      <c r="AQ184" s="121"/>
      <c r="AR184" s="123"/>
      <c r="AS184" s="123"/>
      <c r="AT184" s="123"/>
      <c r="AU184" s="123"/>
      <c r="AV184" s="123"/>
      <c r="AW184" s="123"/>
      <c r="AX184" s="119"/>
      <c r="AY184" s="119"/>
      <c r="AZ184" s="119"/>
      <c r="BA184" s="119"/>
      <c r="BB184" s="119"/>
      <c r="BC184" s="119"/>
    </row>
    <row r="185" spans="1:55" s="45" customFormat="1" x14ac:dyDescent="0.3">
      <c r="A185" s="119"/>
      <c r="C185" s="46"/>
      <c r="V185" s="47"/>
      <c r="Y185" s="46"/>
      <c r="AA185" s="157"/>
      <c r="AG185" s="119"/>
      <c r="AH185" s="119"/>
      <c r="AI185" s="119"/>
      <c r="AJ185" s="121"/>
      <c r="AK185" s="121"/>
      <c r="AL185" s="122"/>
      <c r="AM185" s="121"/>
      <c r="AN185" s="121"/>
      <c r="AO185" s="121"/>
      <c r="AP185" s="121"/>
      <c r="AQ185" s="121"/>
      <c r="AR185" s="123"/>
      <c r="AS185" s="123"/>
      <c r="AT185" s="123"/>
      <c r="AU185" s="123"/>
      <c r="AV185" s="123"/>
      <c r="AW185" s="123"/>
      <c r="AX185" s="119"/>
      <c r="AY185" s="119"/>
      <c r="AZ185" s="119"/>
      <c r="BA185" s="119"/>
      <c r="BB185" s="119"/>
      <c r="BC185" s="119"/>
    </row>
    <row r="186" spans="1:55" s="45" customFormat="1" x14ac:dyDescent="0.3">
      <c r="A186" s="119"/>
      <c r="C186" s="46"/>
      <c r="V186" s="47"/>
      <c r="Y186" s="46"/>
      <c r="AG186" s="119"/>
      <c r="AH186" s="119"/>
      <c r="AI186" s="119"/>
      <c r="AJ186" s="121"/>
      <c r="AK186" s="121"/>
      <c r="AL186" s="122"/>
      <c r="AM186" s="121"/>
      <c r="AN186" s="121"/>
      <c r="AO186" s="121"/>
      <c r="AP186" s="121"/>
      <c r="AQ186" s="121"/>
      <c r="AR186" s="123"/>
      <c r="AS186" s="123"/>
      <c r="AT186" s="123"/>
      <c r="AU186" s="123"/>
      <c r="AV186" s="123"/>
      <c r="AW186" s="123"/>
      <c r="AX186" s="119"/>
      <c r="AY186" s="119"/>
      <c r="AZ186" s="119"/>
      <c r="BA186" s="119"/>
      <c r="BB186" s="119"/>
      <c r="BC186" s="119"/>
    </row>
    <row r="187" spans="1:55" s="45" customFormat="1" x14ac:dyDescent="0.3">
      <c r="A187" s="119"/>
      <c r="C187" s="46"/>
      <c r="V187" s="47"/>
      <c r="Y187" s="46"/>
      <c r="AG187" s="119"/>
      <c r="AH187" s="119"/>
      <c r="AI187" s="119"/>
      <c r="AJ187" s="121"/>
      <c r="AK187" s="121"/>
      <c r="AL187" s="122"/>
      <c r="AM187" s="121"/>
      <c r="AN187" s="121"/>
      <c r="AO187" s="121"/>
      <c r="AP187" s="121"/>
      <c r="AQ187" s="121"/>
      <c r="AR187" s="123"/>
      <c r="AS187" s="123"/>
      <c r="AT187" s="123"/>
      <c r="AU187" s="123"/>
      <c r="AV187" s="123"/>
      <c r="AW187" s="123"/>
      <c r="AX187" s="119"/>
      <c r="AY187" s="119"/>
      <c r="AZ187" s="119"/>
      <c r="BA187" s="119"/>
      <c r="BB187" s="119"/>
      <c r="BC187" s="119"/>
    </row>
    <row r="188" spans="1:55" s="45" customFormat="1" x14ac:dyDescent="0.3">
      <c r="A188" s="119"/>
      <c r="C188" s="46"/>
      <c r="V188" s="47"/>
      <c r="Y188" s="46"/>
      <c r="AG188" s="119"/>
      <c r="AH188" s="119"/>
      <c r="AI188" s="119"/>
      <c r="AJ188" s="121"/>
      <c r="AK188" s="121"/>
      <c r="AL188" s="122"/>
      <c r="AM188" s="121"/>
      <c r="AN188" s="121"/>
      <c r="AO188" s="121"/>
      <c r="AP188" s="121"/>
      <c r="AQ188" s="121"/>
      <c r="AR188" s="123"/>
      <c r="AS188" s="123"/>
      <c r="AT188" s="123"/>
      <c r="AU188" s="123"/>
      <c r="AV188" s="123"/>
      <c r="AW188" s="123"/>
      <c r="AX188" s="119"/>
      <c r="AY188" s="119"/>
      <c r="AZ188" s="119"/>
      <c r="BA188" s="119"/>
      <c r="BB188" s="119"/>
      <c r="BC188" s="119"/>
    </row>
    <row r="189" spans="1:55" s="45" customFormat="1" x14ac:dyDescent="0.3">
      <c r="A189" s="119"/>
      <c r="C189" s="46"/>
      <c r="V189" s="47"/>
      <c r="Y189" s="46"/>
      <c r="AG189" s="119"/>
      <c r="AH189" s="119"/>
      <c r="AI189" s="119"/>
      <c r="AJ189" s="121"/>
      <c r="AK189" s="121"/>
      <c r="AL189" s="122"/>
      <c r="AM189" s="121"/>
      <c r="AN189" s="121"/>
      <c r="AO189" s="121"/>
      <c r="AP189" s="121"/>
      <c r="AQ189" s="121"/>
      <c r="AR189" s="123"/>
      <c r="AS189" s="123"/>
      <c r="AT189" s="123"/>
      <c r="AU189" s="123"/>
      <c r="AV189" s="123"/>
      <c r="AW189" s="123"/>
      <c r="AX189" s="119"/>
      <c r="AY189" s="119"/>
      <c r="AZ189" s="119"/>
      <c r="BA189" s="119"/>
      <c r="BB189" s="119"/>
      <c r="BC189" s="119"/>
    </row>
    <row r="190" spans="1:55" s="45" customFormat="1" x14ac:dyDescent="0.3">
      <c r="A190" s="119"/>
      <c r="C190" s="46"/>
      <c r="V190" s="47"/>
      <c r="Y190" s="46"/>
      <c r="AG190" s="119"/>
      <c r="AH190" s="119"/>
      <c r="AI190" s="119"/>
      <c r="AJ190" s="121"/>
      <c r="AK190" s="121"/>
      <c r="AL190" s="122"/>
      <c r="AM190" s="121"/>
      <c r="AN190" s="121"/>
      <c r="AO190" s="121"/>
      <c r="AP190" s="121"/>
      <c r="AQ190" s="121"/>
      <c r="AR190" s="123"/>
      <c r="AS190" s="123"/>
      <c r="AT190" s="123"/>
      <c r="AU190" s="123"/>
      <c r="AV190" s="123"/>
      <c r="AW190" s="123"/>
      <c r="AX190" s="119"/>
      <c r="AY190" s="119"/>
      <c r="AZ190" s="119"/>
      <c r="BA190" s="119"/>
      <c r="BB190" s="119"/>
      <c r="BC190" s="119"/>
    </row>
    <row r="191" spans="1:55" s="45" customFormat="1" x14ac:dyDescent="0.3">
      <c r="A191" s="119"/>
      <c r="C191" s="46"/>
      <c r="V191" s="47"/>
      <c r="Y191" s="46"/>
      <c r="AG191" s="119"/>
      <c r="AH191" s="119"/>
      <c r="AI191" s="119"/>
      <c r="AJ191" s="121"/>
      <c r="AK191" s="121"/>
      <c r="AL191" s="122"/>
      <c r="AM191" s="121"/>
      <c r="AN191" s="121"/>
      <c r="AO191" s="121"/>
      <c r="AP191" s="121"/>
      <c r="AQ191" s="121"/>
      <c r="AR191" s="123"/>
      <c r="AS191" s="123"/>
      <c r="AT191" s="123"/>
      <c r="AU191" s="123"/>
      <c r="AV191" s="123"/>
      <c r="AW191" s="123"/>
      <c r="AX191" s="119"/>
      <c r="AY191" s="119"/>
      <c r="AZ191" s="119"/>
      <c r="BA191" s="119"/>
      <c r="BB191" s="119"/>
      <c r="BC191" s="119"/>
    </row>
    <row r="192" spans="1:55" s="45" customFormat="1" x14ac:dyDescent="0.3">
      <c r="A192" s="119"/>
      <c r="C192" s="46"/>
      <c r="V192" s="47"/>
      <c r="Y192" s="46"/>
      <c r="AG192" s="119"/>
      <c r="AH192" s="119"/>
      <c r="AI192" s="119"/>
      <c r="AJ192" s="121"/>
      <c r="AK192" s="121"/>
      <c r="AL192" s="122"/>
      <c r="AM192" s="121"/>
      <c r="AN192" s="121"/>
      <c r="AO192" s="121"/>
      <c r="AP192" s="121"/>
      <c r="AQ192" s="121"/>
      <c r="AR192" s="123"/>
      <c r="AS192" s="123"/>
      <c r="AT192" s="123"/>
      <c r="AU192" s="123"/>
      <c r="AV192" s="123"/>
      <c r="AW192" s="123"/>
      <c r="AX192" s="119"/>
      <c r="AY192" s="119"/>
      <c r="AZ192" s="119"/>
      <c r="BA192" s="119"/>
      <c r="BB192" s="119"/>
      <c r="BC192" s="119"/>
    </row>
    <row r="193" spans="1:55" s="45" customFormat="1" x14ac:dyDescent="0.3">
      <c r="A193" s="119"/>
      <c r="C193" s="46"/>
      <c r="V193" s="47"/>
      <c r="Y193" s="46"/>
      <c r="AG193" s="119"/>
      <c r="AH193" s="119"/>
      <c r="AI193" s="119"/>
      <c r="AJ193" s="121"/>
      <c r="AK193" s="121"/>
      <c r="AL193" s="122"/>
      <c r="AM193" s="121"/>
      <c r="AN193" s="121"/>
      <c r="AO193" s="121"/>
      <c r="AP193" s="121"/>
      <c r="AQ193" s="121"/>
      <c r="AR193" s="123"/>
      <c r="AS193" s="123"/>
      <c r="AT193" s="123"/>
      <c r="AU193" s="123"/>
      <c r="AV193" s="123"/>
      <c r="AW193" s="123"/>
      <c r="AX193" s="119"/>
      <c r="AY193" s="119"/>
      <c r="AZ193" s="119"/>
      <c r="BA193" s="119"/>
      <c r="BB193" s="119"/>
      <c r="BC193" s="119"/>
    </row>
    <row r="194" spans="1:55" s="45" customFormat="1" x14ac:dyDescent="0.3">
      <c r="A194" s="119"/>
      <c r="C194" s="46"/>
      <c r="V194" s="47"/>
      <c r="Y194" s="46"/>
      <c r="AG194" s="119"/>
      <c r="AH194" s="119"/>
      <c r="AI194" s="119"/>
      <c r="AJ194" s="121"/>
      <c r="AK194" s="121"/>
      <c r="AL194" s="122"/>
      <c r="AM194" s="121"/>
      <c r="AN194" s="121"/>
      <c r="AO194" s="121"/>
      <c r="AP194" s="121"/>
      <c r="AQ194" s="121"/>
      <c r="AR194" s="123"/>
      <c r="AS194" s="123"/>
      <c r="AT194" s="123"/>
      <c r="AU194" s="123"/>
      <c r="AV194" s="123"/>
      <c r="AW194" s="123"/>
      <c r="AX194" s="119"/>
      <c r="AY194" s="119"/>
      <c r="AZ194" s="119"/>
      <c r="BA194" s="119"/>
      <c r="BB194" s="119"/>
      <c r="BC194" s="119"/>
    </row>
    <row r="195" spans="1:55" s="45" customFormat="1" x14ac:dyDescent="0.3">
      <c r="A195" s="119"/>
      <c r="C195" s="46"/>
      <c r="V195" s="47"/>
      <c r="Y195" s="46"/>
      <c r="AG195" s="119"/>
      <c r="AH195" s="119"/>
      <c r="AI195" s="119"/>
      <c r="AJ195" s="121"/>
      <c r="AK195" s="121"/>
      <c r="AL195" s="122"/>
      <c r="AM195" s="121"/>
      <c r="AN195" s="121"/>
      <c r="AO195" s="121"/>
      <c r="AP195" s="121"/>
      <c r="AQ195" s="121"/>
      <c r="AR195" s="123"/>
      <c r="AS195" s="123"/>
      <c r="AT195" s="123"/>
      <c r="AU195" s="123"/>
      <c r="AV195" s="123"/>
      <c r="AW195" s="123"/>
      <c r="AX195" s="119"/>
      <c r="AY195" s="119"/>
      <c r="AZ195" s="119"/>
      <c r="BA195" s="119"/>
      <c r="BB195" s="119"/>
      <c r="BC195" s="119"/>
    </row>
    <row r="196" spans="1:55" s="45" customFormat="1" x14ac:dyDescent="0.3">
      <c r="A196" s="119"/>
      <c r="C196" s="46"/>
      <c r="V196" s="47"/>
      <c r="Y196" s="46"/>
      <c r="AG196" s="119"/>
      <c r="AH196" s="119"/>
      <c r="AI196" s="119"/>
      <c r="AJ196" s="121"/>
      <c r="AK196" s="121"/>
      <c r="AL196" s="122"/>
      <c r="AM196" s="121"/>
      <c r="AN196" s="121"/>
      <c r="AO196" s="121"/>
      <c r="AP196" s="121"/>
      <c r="AQ196" s="121"/>
      <c r="AR196" s="123"/>
      <c r="AS196" s="123"/>
      <c r="AT196" s="123"/>
      <c r="AU196" s="123"/>
      <c r="AV196" s="123"/>
      <c r="AW196" s="123"/>
      <c r="AX196" s="119"/>
      <c r="AY196" s="119"/>
      <c r="AZ196" s="119"/>
      <c r="BA196" s="119"/>
      <c r="BB196" s="119"/>
      <c r="BC196" s="119"/>
    </row>
    <row r="197" spans="1:55" s="45" customFormat="1" x14ac:dyDescent="0.3">
      <c r="A197" s="119"/>
      <c r="C197" s="46"/>
      <c r="V197" s="47"/>
      <c r="Y197" s="46"/>
      <c r="AG197" s="119"/>
      <c r="AH197" s="119"/>
      <c r="AI197" s="119"/>
      <c r="AJ197" s="121"/>
      <c r="AK197" s="121"/>
      <c r="AL197" s="122"/>
      <c r="AM197" s="121"/>
      <c r="AN197" s="121"/>
      <c r="AO197" s="121"/>
      <c r="AP197" s="121"/>
      <c r="AQ197" s="121"/>
      <c r="AR197" s="123"/>
      <c r="AS197" s="123"/>
      <c r="AT197" s="123"/>
      <c r="AU197" s="123"/>
      <c r="AV197" s="123"/>
      <c r="AW197" s="123"/>
      <c r="AX197" s="119"/>
      <c r="AY197" s="119"/>
      <c r="AZ197" s="119"/>
      <c r="BA197" s="119"/>
      <c r="BB197" s="119"/>
      <c r="BC197" s="119"/>
    </row>
    <row r="198" spans="1:55" s="45" customFormat="1" x14ac:dyDescent="0.3">
      <c r="A198" s="119"/>
      <c r="C198" s="46"/>
      <c r="V198" s="47"/>
      <c r="Y198" s="46"/>
      <c r="AG198" s="119"/>
      <c r="AH198" s="119"/>
      <c r="AI198" s="119"/>
      <c r="AJ198" s="121"/>
      <c r="AK198" s="121"/>
      <c r="AL198" s="119"/>
      <c r="AM198" s="121"/>
      <c r="AN198" s="119"/>
      <c r="AO198" s="119"/>
      <c r="AP198" s="119"/>
      <c r="AQ198" s="119"/>
      <c r="AR198" s="123"/>
      <c r="AS198" s="123"/>
      <c r="AT198" s="123"/>
      <c r="AU198" s="123"/>
      <c r="AV198" s="123"/>
      <c r="AW198" s="123"/>
      <c r="AX198" s="119"/>
      <c r="AY198" s="119"/>
      <c r="AZ198" s="119"/>
      <c r="BA198" s="119"/>
      <c r="BB198" s="119"/>
      <c r="BC198" s="119"/>
    </row>
    <row r="199" spans="1:55" s="45" customFormat="1" x14ac:dyDescent="0.3">
      <c r="A199" s="119"/>
      <c r="C199" s="46"/>
      <c r="V199" s="47"/>
      <c r="Y199" s="46"/>
      <c r="AG199" s="119"/>
      <c r="AH199" s="119"/>
      <c r="AI199" s="119"/>
      <c r="AJ199" s="121"/>
      <c r="AK199" s="121"/>
      <c r="AL199" s="119"/>
      <c r="AM199" s="121"/>
      <c r="AN199" s="119"/>
      <c r="AO199" s="119"/>
      <c r="AP199" s="119"/>
      <c r="AQ199" s="119"/>
      <c r="AR199" s="123"/>
      <c r="AS199" s="123"/>
      <c r="AT199" s="123"/>
      <c r="AU199" s="123"/>
      <c r="AV199" s="123"/>
      <c r="AW199" s="123"/>
      <c r="AX199" s="119"/>
      <c r="AY199" s="119"/>
      <c r="AZ199" s="119"/>
      <c r="BA199" s="119"/>
      <c r="BB199" s="119"/>
      <c r="BC199" s="119"/>
    </row>
    <row r="200" spans="1:55" s="45" customFormat="1" x14ac:dyDescent="0.3">
      <c r="A200" s="119"/>
      <c r="C200" s="46"/>
      <c r="V200" s="47"/>
      <c r="Y200" s="46"/>
      <c r="AG200" s="119"/>
      <c r="AH200" s="119"/>
      <c r="AI200" s="119"/>
      <c r="AJ200" s="121"/>
      <c r="AK200" s="121"/>
      <c r="AL200" s="119"/>
      <c r="AM200" s="121"/>
      <c r="AN200" s="119"/>
      <c r="AO200" s="119"/>
      <c r="AP200" s="119"/>
      <c r="AQ200" s="119"/>
      <c r="AR200" s="123"/>
      <c r="AS200" s="123"/>
      <c r="AT200" s="123"/>
      <c r="AU200" s="123"/>
      <c r="AV200" s="123"/>
      <c r="AW200" s="123"/>
      <c r="AX200" s="119"/>
      <c r="AY200" s="119"/>
      <c r="AZ200" s="119"/>
      <c r="BA200" s="119"/>
      <c r="BB200" s="119"/>
      <c r="BC200" s="119"/>
    </row>
    <row r="201" spans="1:55" s="45" customFormat="1" x14ac:dyDescent="0.3">
      <c r="A201" s="119"/>
      <c r="C201" s="46"/>
      <c r="V201" s="47"/>
      <c r="Y201" s="46"/>
      <c r="AG201" s="119"/>
      <c r="AH201" s="119"/>
      <c r="AI201" s="119"/>
      <c r="AJ201" s="121"/>
      <c r="AK201" s="121"/>
      <c r="AL201" s="119"/>
      <c r="AM201" s="121"/>
      <c r="AN201" s="119"/>
      <c r="AO201" s="119"/>
      <c r="AP201" s="119"/>
      <c r="AQ201" s="119"/>
      <c r="AR201" s="123"/>
      <c r="AS201" s="123"/>
      <c r="AT201" s="123"/>
      <c r="AU201" s="123"/>
      <c r="AV201" s="123"/>
      <c r="AW201" s="123"/>
      <c r="AX201" s="119"/>
      <c r="AY201" s="119"/>
      <c r="AZ201" s="119"/>
      <c r="BA201" s="119"/>
      <c r="BB201" s="119"/>
      <c r="BC201" s="119"/>
    </row>
    <row r="202" spans="1:55" s="45" customFormat="1" x14ac:dyDescent="0.3">
      <c r="A202" s="119"/>
      <c r="C202" s="46"/>
      <c r="V202" s="47"/>
      <c r="Y202" s="46"/>
      <c r="AG202" s="119"/>
      <c r="AH202" s="119"/>
      <c r="AI202" s="119"/>
      <c r="AJ202" s="121"/>
      <c r="AK202" s="121"/>
      <c r="AL202" s="119"/>
      <c r="AM202" s="121"/>
      <c r="AN202" s="119"/>
      <c r="AO202" s="119"/>
      <c r="AP202" s="119"/>
      <c r="AQ202" s="119"/>
      <c r="AR202" s="123"/>
      <c r="AS202" s="123"/>
      <c r="AT202" s="123"/>
      <c r="AU202" s="123"/>
      <c r="AV202" s="123"/>
      <c r="AW202" s="123"/>
      <c r="AX202" s="119"/>
      <c r="AY202" s="119"/>
      <c r="AZ202" s="119"/>
      <c r="BA202" s="119"/>
      <c r="BB202" s="119"/>
      <c r="BC202" s="119"/>
    </row>
    <row r="203" spans="1:55" s="45" customFormat="1" x14ac:dyDescent="0.3">
      <c r="A203" s="119"/>
      <c r="C203" s="46"/>
      <c r="V203" s="47"/>
      <c r="Y203" s="46"/>
      <c r="AG203" s="119"/>
      <c r="AH203" s="119"/>
      <c r="AI203" s="119"/>
      <c r="AJ203" s="121"/>
      <c r="AK203" s="121"/>
      <c r="AL203" s="119"/>
      <c r="AM203" s="121"/>
      <c r="AN203" s="119"/>
      <c r="AO203" s="119"/>
      <c r="AP203" s="119"/>
      <c r="AQ203" s="119"/>
      <c r="AR203" s="123"/>
      <c r="AS203" s="123"/>
      <c r="AT203" s="123"/>
      <c r="AU203" s="123"/>
      <c r="AV203" s="123"/>
      <c r="AW203" s="123"/>
      <c r="AX203" s="119"/>
      <c r="AY203" s="119"/>
      <c r="AZ203" s="119"/>
      <c r="BA203" s="119"/>
      <c r="BB203" s="119"/>
      <c r="BC203" s="119"/>
    </row>
    <row r="204" spans="1:55" s="45" customFormat="1" x14ac:dyDescent="0.3">
      <c r="A204" s="119"/>
      <c r="C204" s="46"/>
      <c r="V204" s="47"/>
      <c r="Y204" s="46"/>
      <c r="AG204" s="119"/>
      <c r="AH204" s="119"/>
      <c r="AI204" s="119"/>
      <c r="AJ204" s="121"/>
      <c r="AK204" s="121"/>
      <c r="AL204" s="119"/>
      <c r="AM204" s="121"/>
      <c r="AN204" s="119"/>
      <c r="AO204" s="119"/>
      <c r="AP204" s="119"/>
      <c r="AQ204" s="119"/>
      <c r="AR204" s="123"/>
      <c r="AS204" s="123"/>
      <c r="AT204" s="123"/>
      <c r="AU204" s="123"/>
      <c r="AV204" s="123"/>
      <c r="AW204" s="123"/>
      <c r="AX204" s="119"/>
      <c r="AY204" s="119"/>
      <c r="AZ204" s="119"/>
      <c r="BA204" s="119"/>
      <c r="BB204" s="119"/>
      <c r="BC204" s="119"/>
    </row>
    <row r="205" spans="1:55" s="45" customFormat="1" x14ac:dyDescent="0.3">
      <c r="A205" s="119"/>
      <c r="C205" s="46"/>
      <c r="V205" s="47"/>
      <c r="Y205" s="46"/>
      <c r="AG205" s="119"/>
      <c r="AH205" s="119"/>
      <c r="AI205" s="119"/>
      <c r="AJ205" s="121"/>
      <c r="AK205" s="121"/>
      <c r="AL205" s="119"/>
      <c r="AM205" s="121"/>
      <c r="AN205" s="119"/>
      <c r="AO205" s="119"/>
      <c r="AP205" s="119"/>
      <c r="AQ205" s="119"/>
      <c r="AR205" s="123"/>
      <c r="AS205" s="123"/>
      <c r="AT205" s="123"/>
      <c r="AU205" s="123"/>
      <c r="AV205" s="123"/>
      <c r="AW205" s="123"/>
      <c r="AX205" s="119"/>
      <c r="AY205" s="119"/>
      <c r="AZ205" s="119"/>
      <c r="BA205" s="119"/>
      <c r="BB205" s="119"/>
      <c r="BC205" s="119"/>
    </row>
    <row r="206" spans="1:55" s="45" customFormat="1" x14ac:dyDescent="0.3">
      <c r="A206" s="119"/>
      <c r="C206" s="46"/>
      <c r="V206" s="47"/>
      <c r="Y206" s="46"/>
      <c r="AG206" s="119"/>
      <c r="AH206" s="119"/>
      <c r="AI206" s="119"/>
      <c r="AJ206" s="121"/>
      <c r="AK206" s="121"/>
      <c r="AL206" s="119"/>
      <c r="AM206" s="121"/>
      <c r="AN206" s="119"/>
      <c r="AO206" s="119"/>
      <c r="AP206" s="119"/>
      <c r="AQ206" s="119"/>
      <c r="AR206" s="123"/>
      <c r="AS206" s="123"/>
      <c r="AT206" s="123"/>
      <c r="AU206" s="123"/>
      <c r="AV206" s="123"/>
      <c r="AW206" s="123"/>
      <c r="AX206" s="119"/>
      <c r="AY206" s="119"/>
      <c r="AZ206" s="119"/>
      <c r="BA206" s="119"/>
      <c r="BB206" s="119"/>
      <c r="BC206" s="119"/>
    </row>
    <row r="207" spans="1:55" s="45" customFormat="1" x14ac:dyDescent="0.3">
      <c r="A207" s="119"/>
      <c r="C207" s="46"/>
      <c r="V207" s="47"/>
      <c r="Y207" s="46"/>
      <c r="AG207" s="119"/>
      <c r="AH207" s="119"/>
      <c r="AI207" s="119"/>
      <c r="AJ207" s="121"/>
      <c r="AK207" s="121"/>
      <c r="AL207" s="119"/>
      <c r="AM207" s="121"/>
      <c r="AN207" s="119"/>
      <c r="AO207" s="119"/>
      <c r="AP207" s="119"/>
      <c r="AQ207" s="119"/>
      <c r="AR207" s="123"/>
      <c r="AS207" s="123"/>
      <c r="AT207" s="123"/>
      <c r="AU207" s="123"/>
      <c r="AV207" s="123"/>
      <c r="AW207" s="123"/>
      <c r="AX207" s="119"/>
      <c r="AY207" s="119"/>
      <c r="AZ207" s="119"/>
      <c r="BA207" s="119"/>
      <c r="BB207" s="119"/>
      <c r="BC207" s="119"/>
    </row>
    <row r="208" spans="1:55" s="45" customFormat="1" x14ac:dyDescent="0.3">
      <c r="A208" s="119"/>
      <c r="C208" s="46"/>
      <c r="V208" s="47"/>
      <c r="Y208" s="46"/>
      <c r="AG208" s="119"/>
      <c r="AH208" s="119"/>
      <c r="AI208" s="119"/>
      <c r="AJ208" s="121"/>
      <c r="AK208" s="121"/>
      <c r="AL208" s="119"/>
      <c r="AM208" s="121"/>
      <c r="AN208" s="119"/>
      <c r="AO208" s="119"/>
      <c r="AP208" s="119"/>
      <c r="AQ208" s="119"/>
      <c r="AR208" s="123"/>
      <c r="AS208" s="123"/>
      <c r="AT208" s="123"/>
      <c r="AU208" s="123"/>
      <c r="AV208" s="123"/>
      <c r="AW208" s="123"/>
      <c r="AX208" s="119"/>
      <c r="AY208" s="119"/>
      <c r="AZ208" s="119"/>
      <c r="BA208" s="119"/>
      <c r="BB208" s="119"/>
      <c r="BC208" s="119"/>
    </row>
    <row r="209" spans="1:55" s="45" customFormat="1" x14ac:dyDescent="0.3">
      <c r="A209" s="119"/>
      <c r="C209" s="46"/>
      <c r="V209" s="47"/>
      <c r="Y209" s="46"/>
      <c r="AG209" s="119"/>
      <c r="AH209" s="119"/>
      <c r="AI209" s="119"/>
      <c r="AJ209" s="121"/>
      <c r="AK209" s="121"/>
      <c r="AL209" s="119"/>
      <c r="AM209" s="121"/>
      <c r="AN209" s="119"/>
      <c r="AO209" s="119"/>
      <c r="AP209" s="119"/>
      <c r="AQ209" s="119"/>
      <c r="AR209" s="123"/>
      <c r="AS209" s="123"/>
      <c r="AT209" s="123"/>
      <c r="AU209" s="123"/>
      <c r="AV209" s="123"/>
      <c r="AW209" s="123"/>
      <c r="AX209" s="119"/>
      <c r="AY209" s="119"/>
      <c r="AZ209" s="119"/>
      <c r="BA209" s="119"/>
      <c r="BB209" s="119"/>
      <c r="BC209" s="119"/>
    </row>
    <row r="210" spans="1:55" s="45" customFormat="1" x14ac:dyDescent="0.3">
      <c r="A210" s="119"/>
      <c r="C210" s="46"/>
      <c r="V210" s="47"/>
      <c r="Y210" s="46"/>
      <c r="AG210" s="119"/>
      <c r="AH210" s="119"/>
      <c r="AI210" s="119"/>
      <c r="AJ210" s="121"/>
      <c r="AK210" s="121"/>
      <c r="AL210" s="119"/>
      <c r="AM210" s="121"/>
      <c r="AN210" s="119"/>
      <c r="AO210" s="119"/>
      <c r="AP210" s="119"/>
      <c r="AQ210" s="119"/>
      <c r="AR210" s="123"/>
      <c r="AS210" s="123"/>
      <c r="AT210" s="123"/>
      <c r="AU210" s="123"/>
      <c r="AV210" s="123"/>
      <c r="AW210" s="123"/>
      <c r="AX210" s="119"/>
      <c r="AY210" s="119"/>
      <c r="AZ210" s="119"/>
      <c r="BA210" s="119"/>
      <c r="BB210" s="119"/>
      <c r="BC210" s="119"/>
    </row>
    <row r="211" spans="1:55" s="45" customFormat="1" x14ac:dyDescent="0.3">
      <c r="A211" s="119"/>
      <c r="C211" s="46"/>
      <c r="V211" s="47"/>
      <c r="Y211" s="46"/>
      <c r="AG211" s="119"/>
      <c r="AH211" s="119"/>
      <c r="AI211" s="119"/>
      <c r="AJ211" s="121"/>
      <c r="AK211" s="121"/>
      <c r="AL211" s="119"/>
      <c r="AM211" s="121"/>
      <c r="AN211" s="119"/>
      <c r="AO211" s="119"/>
      <c r="AP211" s="119"/>
      <c r="AQ211" s="119"/>
      <c r="AR211" s="123"/>
      <c r="AS211" s="123"/>
      <c r="AT211" s="123"/>
      <c r="AU211" s="123"/>
      <c r="AV211" s="123"/>
      <c r="AW211" s="123"/>
      <c r="AX211" s="119"/>
      <c r="AY211" s="119"/>
      <c r="AZ211" s="119"/>
      <c r="BA211" s="119"/>
      <c r="BB211" s="119"/>
      <c r="BC211" s="119"/>
    </row>
    <row r="212" spans="1:55" s="45" customFormat="1" x14ac:dyDescent="0.3">
      <c r="A212" s="119"/>
      <c r="C212" s="46"/>
      <c r="V212" s="47"/>
      <c r="Y212" s="46"/>
      <c r="AG212" s="119"/>
      <c r="AH212" s="119"/>
      <c r="AI212" s="119"/>
      <c r="AJ212" s="121"/>
      <c r="AK212" s="121"/>
      <c r="AL212" s="119"/>
      <c r="AM212" s="121"/>
      <c r="AN212" s="119"/>
      <c r="AO212" s="119"/>
      <c r="AP212" s="119"/>
      <c r="AQ212" s="119"/>
      <c r="AR212" s="123"/>
      <c r="AS212" s="123"/>
      <c r="AT212" s="123"/>
      <c r="AU212" s="123"/>
      <c r="AV212" s="123"/>
      <c r="AW212" s="123"/>
      <c r="AX212" s="119"/>
      <c r="AY212" s="119"/>
      <c r="AZ212" s="119"/>
      <c r="BA212" s="119"/>
      <c r="BB212" s="119"/>
      <c r="BC212" s="119"/>
    </row>
    <row r="213" spans="1:55" s="45" customFormat="1" x14ac:dyDescent="0.3">
      <c r="A213" s="119"/>
      <c r="C213" s="46"/>
      <c r="V213" s="47"/>
      <c r="Y213" s="46"/>
      <c r="AG213" s="119"/>
      <c r="AH213" s="119"/>
      <c r="AI213" s="119"/>
      <c r="AJ213" s="121"/>
      <c r="AK213" s="121"/>
      <c r="AL213" s="119"/>
      <c r="AM213" s="121"/>
      <c r="AN213" s="119"/>
      <c r="AO213" s="119"/>
      <c r="AP213" s="119"/>
      <c r="AQ213" s="119"/>
      <c r="AR213" s="123"/>
      <c r="AS213" s="123"/>
      <c r="AT213" s="123"/>
      <c r="AU213" s="123"/>
      <c r="AV213" s="123"/>
      <c r="AW213" s="123"/>
      <c r="AX213" s="119"/>
      <c r="AY213" s="119"/>
      <c r="AZ213" s="119"/>
      <c r="BA213" s="119"/>
      <c r="BB213" s="119"/>
      <c r="BC213" s="119"/>
    </row>
    <row r="214" spans="1:55" s="45" customFormat="1" x14ac:dyDescent="0.3">
      <c r="A214" s="119"/>
      <c r="C214" s="46"/>
      <c r="V214" s="47"/>
      <c r="Y214" s="46"/>
      <c r="AG214" s="119"/>
      <c r="AH214" s="119"/>
      <c r="AI214" s="119"/>
      <c r="AJ214" s="121"/>
      <c r="AK214" s="121"/>
      <c r="AL214" s="119"/>
      <c r="AM214" s="121"/>
      <c r="AN214" s="119"/>
      <c r="AO214" s="119"/>
      <c r="AP214" s="119"/>
      <c r="AQ214" s="119"/>
      <c r="AR214" s="123"/>
      <c r="AS214" s="123"/>
      <c r="AT214" s="123"/>
      <c r="AU214" s="123"/>
      <c r="AV214" s="123"/>
      <c r="AW214" s="123"/>
      <c r="AX214" s="119"/>
      <c r="AY214" s="119"/>
      <c r="AZ214" s="119"/>
      <c r="BA214" s="119"/>
      <c r="BB214" s="119"/>
      <c r="BC214" s="119"/>
    </row>
    <row r="215" spans="1:55" s="45" customFormat="1" x14ac:dyDescent="0.3">
      <c r="A215" s="119"/>
      <c r="C215" s="46"/>
      <c r="V215" s="47"/>
      <c r="Y215" s="46"/>
      <c r="AG215" s="119"/>
      <c r="AH215" s="119"/>
      <c r="AI215" s="119"/>
      <c r="AJ215" s="121"/>
      <c r="AK215" s="121"/>
      <c r="AL215" s="119"/>
      <c r="AM215" s="121"/>
      <c r="AN215" s="119"/>
      <c r="AO215" s="119"/>
      <c r="AP215" s="119"/>
      <c r="AQ215" s="119"/>
      <c r="AR215" s="123"/>
      <c r="AS215" s="123"/>
      <c r="AT215" s="123"/>
      <c r="AU215" s="123"/>
      <c r="AV215" s="123"/>
      <c r="AW215" s="123"/>
      <c r="AX215" s="119"/>
      <c r="AY215" s="119"/>
      <c r="AZ215" s="119"/>
      <c r="BA215" s="119"/>
      <c r="BB215" s="119"/>
      <c r="BC215" s="119"/>
    </row>
    <row r="216" spans="1:55" s="45" customFormat="1" x14ac:dyDescent="0.3">
      <c r="A216" s="119"/>
      <c r="C216" s="46"/>
      <c r="V216" s="47"/>
      <c r="Y216" s="46"/>
      <c r="AG216" s="119"/>
      <c r="AH216" s="119"/>
      <c r="AI216" s="119"/>
      <c r="AJ216" s="121"/>
      <c r="AK216" s="121"/>
      <c r="AL216" s="119"/>
      <c r="AM216" s="121"/>
      <c r="AN216" s="119"/>
      <c r="AO216" s="119"/>
      <c r="AP216" s="119"/>
      <c r="AQ216" s="119"/>
      <c r="AR216" s="123"/>
      <c r="AS216" s="123"/>
      <c r="AT216" s="123"/>
      <c r="AU216" s="123"/>
      <c r="AV216" s="123"/>
      <c r="AW216" s="123"/>
      <c r="AX216" s="119"/>
      <c r="AY216" s="119"/>
      <c r="AZ216" s="119"/>
      <c r="BA216" s="119"/>
      <c r="BB216" s="119"/>
      <c r="BC216" s="119"/>
    </row>
    <row r="217" spans="1:55" s="45" customFormat="1" x14ac:dyDescent="0.3">
      <c r="A217" s="119"/>
      <c r="C217" s="46"/>
      <c r="V217" s="47"/>
      <c r="Y217" s="46"/>
      <c r="AG217" s="119"/>
      <c r="AH217" s="119"/>
      <c r="AI217" s="119"/>
      <c r="AJ217" s="121"/>
      <c r="AK217" s="121"/>
      <c r="AL217" s="119"/>
      <c r="AM217" s="121"/>
      <c r="AN217" s="119"/>
      <c r="AO217" s="119"/>
      <c r="AP217" s="119"/>
      <c r="AQ217" s="119"/>
      <c r="AR217" s="123"/>
      <c r="AS217" s="123"/>
      <c r="AT217" s="123"/>
      <c r="AU217" s="123"/>
      <c r="AV217" s="123"/>
      <c r="AW217" s="123"/>
      <c r="AX217" s="119"/>
      <c r="AY217" s="119"/>
      <c r="AZ217" s="119"/>
      <c r="BA217" s="119"/>
      <c r="BB217" s="119"/>
      <c r="BC217" s="119"/>
    </row>
    <row r="218" spans="1:55" s="45" customFormat="1" x14ac:dyDescent="0.3">
      <c r="A218" s="119"/>
      <c r="C218" s="46"/>
      <c r="V218" s="47"/>
      <c r="Y218" s="46"/>
      <c r="AG218" s="119"/>
      <c r="AH218" s="119"/>
      <c r="AI218" s="119"/>
      <c r="AJ218" s="121"/>
      <c r="AK218" s="121"/>
      <c r="AL218" s="119"/>
      <c r="AM218" s="121"/>
      <c r="AN218" s="119"/>
      <c r="AO218" s="119"/>
      <c r="AP218" s="119"/>
      <c r="AQ218" s="119"/>
      <c r="AR218" s="123"/>
      <c r="AS218" s="123"/>
      <c r="AT218" s="123"/>
      <c r="AU218" s="123"/>
      <c r="AV218" s="123"/>
      <c r="AW218" s="123"/>
      <c r="AX218" s="119"/>
      <c r="AY218" s="119"/>
      <c r="AZ218" s="119"/>
      <c r="BA218" s="119"/>
      <c r="BB218" s="119"/>
      <c r="BC218" s="119"/>
    </row>
    <row r="219" spans="1:55" s="45" customFormat="1" x14ac:dyDescent="0.3">
      <c r="A219" s="119"/>
      <c r="C219" s="46"/>
      <c r="V219" s="47"/>
      <c r="Y219" s="46"/>
      <c r="AG219" s="119"/>
      <c r="AH219" s="119"/>
      <c r="AI219" s="119"/>
      <c r="AJ219" s="121"/>
      <c r="AK219" s="121"/>
      <c r="AL219" s="119"/>
      <c r="AM219" s="121"/>
      <c r="AN219" s="119"/>
      <c r="AO219" s="119"/>
      <c r="AP219" s="119"/>
      <c r="AQ219" s="119"/>
      <c r="AR219" s="123"/>
      <c r="AS219" s="123"/>
      <c r="AT219" s="123"/>
      <c r="AU219" s="123"/>
      <c r="AV219" s="123"/>
      <c r="AW219" s="123"/>
      <c r="AX219" s="119"/>
      <c r="AY219" s="119"/>
      <c r="AZ219" s="119"/>
      <c r="BA219" s="119"/>
      <c r="BB219" s="119"/>
      <c r="BC219" s="119"/>
    </row>
    <row r="220" spans="1:55" s="45" customFormat="1" x14ac:dyDescent="0.3">
      <c r="A220" s="119"/>
      <c r="C220" s="46"/>
      <c r="V220" s="47"/>
      <c r="Y220" s="46"/>
      <c r="AG220" s="119"/>
      <c r="AH220" s="119"/>
      <c r="AI220" s="119"/>
      <c r="AJ220" s="121"/>
      <c r="AK220" s="121"/>
      <c r="AL220" s="119"/>
      <c r="AM220" s="121"/>
      <c r="AN220" s="119"/>
      <c r="AO220" s="119"/>
      <c r="AP220" s="119"/>
      <c r="AQ220" s="119"/>
      <c r="AR220" s="123"/>
      <c r="AS220" s="123"/>
      <c r="AT220" s="123"/>
      <c r="AU220" s="123"/>
      <c r="AV220" s="123"/>
      <c r="AW220" s="123"/>
      <c r="AX220" s="119"/>
      <c r="AY220" s="119"/>
      <c r="AZ220" s="119"/>
      <c r="BA220" s="119"/>
      <c r="BB220" s="119"/>
      <c r="BC220" s="119"/>
    </row>
    <row r="221" spans="1:55" s="45" customFormat="1" x14ac:dyDescent="0.3">
      <c r="A221" s="119"/>
      <c r="C221" s="46"/>
      <c r="V221" s="47"/>
      <c r="Y221" s="46"/>
      <c r="AG221" s="119"/>
      <c r="AH221" s="119"/>
      <c r="AI221" s="119"/>
      <c r="AJ221" s="121"/>
      <c r="AK221" s="121"/>
      <c r="AL221" s="119"/>
      <c r="AM221" s="121"/>
      <c r="AN221" s="119"/>
      <c r="AO221" s="119"/>
      <c r="AP221" s="119"/>
      <c r="AQ221" s="119"/>
      <c r="AR221" s="123"/>
      <c r="AS221" s="123"/>
      <c r="AT221" s="123"/>
      <c r="AU221" s="123"/>
      <c r="AV221" s="123"/>
      <c r="AW221" s="123"/>
      <c r="AX221" s="119"/>
      <c r="AY221" s="119"/>
      <c r="AZ221" s="119"/>
      <c r="BA221" s="119"/>
      <c r="BB221" s="119"/>
      <c r="BC221" s="119"/>
    </row>
    <row r="222" spans="1:55" s="45" customFormat="1" x14ac:dyDescent="0.3">
      <c r="A222" s="119"/>
      <c r="C222" s="46"/>
      <c r="V222" s="47"/>
      <c r="Y222" s="46"/>
      <c r="AG222" s="119"/>
      <c r="AH222" s="119"/>
      <c r="AI222" s="119"/>
      <c r="AJ222" s="121"/>
      <c r="AK222" s="121"/>
      <c r="AL222" s="119"/>
      <c r="AM222" s="121"/>
      <c r="AN222" s="119"/>
      <c r="AO222" s="119"/>
      <c r="AP222" s="119"/>
      <c r="AQ222" s="119"/>
      <c r="AR222" s="123"/>
      <c r="AS222" s="123"/>
      <c r="AT222" s="123"/>
      <c r="AU222" s="123"/>
      <c r="AV222" s="123"/>
      <c r="AW222" s="123"/>
      <c r="AX222" s="119"/>
      <c r="AY222" s="119"/>
      <c r="AZ222" s="119"/>
      <c r="BA222" s="119"/>
      <c r="BB222" s="119"/>
      <c r="BC222" s="119"/>
    </row>
    <row r="223" spans="1:55" s="45" customFormat="1" x14ac:dyDescent="0.3">
      <c r="A223" s="119"/>
      <c r="C223" s="46"/>
      <c r="V223" s="47"/>
      <c r="Y223" s="46"/>
      <c r="AG223" s="119"/>
      <c r="AH223" s="119"/>
      <c r="AI223" s="119"/>
      <c r="AJ223" s="121"/>
      <c r="AK223" s="121"/>
      <c r="AL223" s="119"/>
      <c r="AM223" s="121"/>
      <c r="AN223" s="119"/>
      <c r="AO223" s="119"/>
      <c r="AP223" s="119"/>
      <c r="AQ223" s="119"/>
      <c r="AR223" s="123"/>
      <c r="AS223" s="123"/>
      <c r="AT223" s="123"/>
      <c r="AU223" s="123"/>
      <c r="AV223" s="123"/>
      <c r="AW223" s="123"/>
      <c r="AX223" s="119"/>
      <c r="AY223" s="119"/>
      <c r="AZ223" s="119"/>
      <c r="BA223" s="119"/>
      <c r="BB223" s="119"/>
      <c r="BC223" s="119"/>
    </row>
    <row r="224" spans="1:55" s="45" customFormat="1" x14ac:dyDescent="0.3">
      <c r="A224" s="119"/>
      <c r="C224" s="46"/>
      <c r="V224" s="47"/>
      <c r="Y224" s="46"/>
      <c r="AG224" s="119"/>
      <c r="AH224" s="119"/>
      <c r="AI224" s="119"/>
      <c r="AJ224" s="121"/>
      <c r="AK224" s="121"/>
      <c r="AL224" s="119"/>
      <c r="AM224" s="121"/>
      <c r="AN224" s="119"/>
      <c r="AO224" s="119"/>
      <c r="AP224" s="119"/>
      <c r="AQ224" s="119"/>
      <c r="AR224" s="123"/>
      <c r="AS224" s="123"/>
      <c r="AT224" s="123"/>
      <c r="AU224" s="123"/>
      <c r="AV224" s="123"/>
      <c r="AW224" s="123"/>
      <c r="AX224" s="119"/>
      <c r="AY224" s="119"/>
      <c r="AZ224" s="119"/>
      <c r="BA224" s="119"/>
      <c r="BB224" s="119"/>
      <c r="BC224" s="119"/>
    </row>
    <row r="225" spans="1:55" s="45" customFormat="1" x14ac:dyDescent="0.3">
      <c r="A225" s="119"/>
      <c r="C225" s="46"/>
      <c r="V225" s="47"/>
      <c r="Y225" s="46"/>
      <c r="AG225" s="119"/>
      <c r="AH225" s="119"/>
      <c r="AI225" s="119"/>
      <c r="AJ225" s="121"/>
      <c r="AK225" s="121"/>
      <c r="AL225" s="119"/>
      <c r="AM225" s="121"/>
      <c r="AN225" s="119"/>
      <c r="AO225" s="119"/>
      <c r="AP225" s="119"/>
      <c r="AQ225" s="119"/>
      <c r="AR225" s="123"/>
      <c r="AS225" s="123"/>
      <c r="AT225" s="123"/>
      <c r="AU225" s="123"/>
      <c r="AV225" s="123"/>
      <c r="AW225" s="123"/>
      <c r="AX225" s="119"/>
      <c r="AY225" s="119"/>
      <c r="AZ225" s="119"/>
      <c r="BA225" s="119"/>
      <c r="BB225" s="119"/>
      <c r="BC225" s="119"/>
    </row>
    <row r="226" spans="1:55" s="45" customFormat="1" x14ac:dyDescent="0.3">
      <c r="A226" s="119"/>
      <c r="C226" s="46"/>
      <c r="V226" s="47"/>
      <c r="Y226" s="46"/>
      <c r="AG226" s="119"/>
      <c r="AH226" s="119"/>
      <c r="AI226" s="119"/>
      <c r="AJ226" s="121"/>
      <c r="AK226" s="121"/>
      <c r="AL226" s="119"/>
      <c r="AM226" s="121"/>
      <c r="AN226" s="119"/>
      <c r="AO226" s="119"/>
      <c r="AP226" s="119"/>
      <c r="AQ226" s="119"/>
      <c r="AR226" s="123"/>
      <c r="AS226" s="123"/>
      <c r="AT226" s="123"/>
      <c r="AU226" s="123"/>
      <c r="AV226" s="123"/>
      <c r="AW226" s="123"/>
      <c r="AX226" s="119"/>
      <c r="AY226" s="119"/>
      <c r="AZ226" s="119"/>
      <c r="BA226" s="119"/>
      <c r="BB226" s="119"/>
      <c r="BC226" s="119"/>
    </row>
    <row r="227" spans="1:55" s="45" customFormat="1" x14ac:dyDescent="0.3">
      <c r="A227" s="119"/>
      <c r="C227" s="46"/>
      <c r="V227" s="47"/>
      <c r="Y227" s="46"/>
      <c r="AG227" s="119"/>
      <c r="AH227" s="119"/>
      <c r="AI227" s="119"/>
      <c r="AJ227" s="121"/>
      <c r="AK227" s="121"/>
      <c r="AL227" s="119"/>
      <c r="AM227" s="121"/>
      <c r="AN227" s="119"/>
      <c r="AO227" s="119"/>
      <c r="AP227" s="119"/>
      <c r="AQ227" s="119"/>
      <c r="AR227" s="123"/>
      <c r="AS227" s="123"/>
      <c r="AT227" s="123"/>
      <c r="AU227" s="123"/>
      <c r="AV227" s="123"/>
      <c r="AW227" s="123"/>
      <c r="AX227" s="119"/>
      <c r="AY227" s="119"/>
      <c r="AZ227" s="119"/>
      <c r="BA227" s="119"/>
      <c r="BB227" s="119"/>
      <c r="BC227" s="119"/>
    </row>
    <row r="228" spans="1:55" s="45" customFormat="1" x14ac:dyDescent="0.3">
      <c r="A228" s="119"/>
      <c r="C228" s="46"/>
      <c r="V228" s="47"/>
      <c r="Y228" s="46"/>
      <c r="AG228" s="119"/>
      <c r="AH228" s="119"/>
      <c r="AI228" s="119"/>
      <c r="AJ228" s="121"/>
      <c r="AK228" s="121"/>
      <c r="AL228" s="119"/>
      <c r="AM228" s="121"/>
      <c r="AN228" s="119"/>
      <c r="AO228" s="119"/>
      <c r="AP228" s="119"/>
      <c r="AQ228" s="119"/>
      <c r="AR228" s="123"/>
      <c r="AS228" s="123"/>
      <c r="AT228" s="123"/>
      <c r="AU228" s="123"/>
      <c r="AV228" s="123"/>
      <c r="AW228" s="123"/>
      <c r="AX228" s="119"/>
      <c r="AY228" s="119"/>
      <c r="AZ228" s="119"/>
      <c r="BA228" s="119"/>
      <c r="BB228" s="119"/>
      <c r="BC228" s="119"/>
    </row>
    <row r="229" spans="1:55" s="45" customFormat="1" x14ac:dyDescent="0.3">
      <c r="A229" s="119"/>
      <c r="C229" s="46"/>
      <c r="V229" s="47"/>
      <c r="Y229" s="46"/>
      <c r="AG229" s="119"/>
      <c r="AH229" s="119"/>
      <c r="AI229" s="119"/>
      <c r="AJ229" s="121"/>
      <c r="AK229" s="121"/>
      <c r="AL229" s="119"/>
      <c r="AM229" s="121"/>
      <c r="AN229" s="119"/>
      <c r="AO229" s="119"/>
      <c r="AP229" s="119"/>
      <c r="AQ229" s="119"/>
      <c r="AR229" s="123"/>
      <c r="AS229" s="123"/>
      <c r="AT229" s="123"/>
      <c r="AU229" s="123"/>
      <c r="AV229" s="123"/>
      <c r="AW229" s="123"/>
      <c r="AX229" s="119"/>
      <c r="AY229" s="119"/>
      <c r="AZ229" s="119"/>
      <c r="BA229" s="119"/>
      <c r="BB229" s="119"/>
      <c r="BC229" s="119"/>
    </row>
    <row r="230" spans="1:55" s="45" customFormat="1" x14ac:dyDescent="0.3">
      <c r="A230" s="119"/>
      <c r="C230" s="46"/>
      <c r="V230" s="47"/>
      <c r="Y230" s="46"/>
      <c r="AG230" s="119"/>
      <c r="AH230" s="119"/>
      <c r="AI230" s="119"/>
      <c r="AJ230" s="121"/>
      <c r="AK230" s="121"/>
      <c r="AL230" s="119"/>
      <c r="AM230" s="121"/>
      <c r="AN230" s="119"/>
      <c r="AO230" s="119"/>
      <c r="AP230" s="119"/>
      <c r="AQ230" s="119"/>
      <c r="AR230" s="123"/>
      <c r="AS230" s="123"/>
      <c r="AT230" s="123"/>
      <c r="AU230" s="123"/>
      <c r="AV230" s="123"/>
      <c r="AW230" s="123"/>
      <c r="AX230" s="119"/>
      <c r="AY230" s="119"/>
      <c r="AZ230" s="119"/>
      <c r="BA230" s="119"/>
      <c r="BB230" s="119"/>
      <c r="BC230" s="119"/>
    </row>
    <row r="231" spans="1:55" s="45" customFormat="1" x14ac:dyDescent="0.3">
      <c r="A231" s="119"/>
      <c r="C231" s="46"/>
      <c r="V231" s="47"/>
      <c r="Y231" s="46"/>
      <c r="AG231" s="119"/>
      <c r="AH231" s="119"/>
      <c r="AI231" s="119"/>
      <c r="AJ231" s="121"/>
      <c r="AK231" s="121"/>
      <c r="AL231" s="119"/>
      <c r="AM231" s="121"/>
      <c r="AN231" s="119"/>
      <c r="AO231" s="119"/>
      <c r="AP231" s="119"/>
      <c r="AQ231" s="119"/>
      <c r="AR231" s="123"/>
      <c r="AS231" s="123"/>
      <c r="AT231" s="123"/>
      <c r="AU231" s="123"/>
      <c r="AV231" s="123"/>
      <c r="AW231" s="123"/>
      <c r="AX231" s="119"/>
      <c r="AY231" s="119"/>
      <c r="AZ231" s="119"/>
      <c r="BA231" s="119"/>
      <c r="BB231" s="119"/>
      <c r="BC231" s="119"/>
    </row>
    <row r="232" spans="1:55" s="45" customFormat="1" x14ac:dyDescent="0.3">
      <c r="A232" s="119"/>
      <c r="C232" s="46"/>
      <c r="V232" s="47"/>
      <c r="Y232" s="46"/>
      <c r="AG232" s="119"/>
      <c r="AH232" s="119"/>
      <c r="AI232" s="119"/>
      <c r="AJ232" s="121"/>
      <c r="AK232" s="121"/>
      <c r="AL232" s="119"/>
      <c r="AM232" s="121"/>
      <c r="AN232" s="119"/>
      <c r="AO232" s="119"/>
      <c r="AP232" s="119"/>
      <c r="AQ232" s="119"/>
      <c r="AR232" s="123"/>
      <c r="AS232" s="123"/>
      <c r="AT232" s="123"/>
      <c r="AU232" s="123"/>
      <c r="AV232" s="123"/>
      <c r="AW232" s="123"/>
      <c r="AX232" s="119"/>
      <c r="AY232" s="119"/>
      <c r="AZ232" s="119"/>
      <c r="BA232" s="119"/>
      <c r="BB232" s="119"/>
      <c r="BC232" s="119"/>
    </row>
    <row r="233" spans="1:55" s="45" customFormat="1" x14ac:dyDescent="0.3">
      <c r="A233" s="119"/>
      <c r="C233" s="46"/>
      <c r="V233" s="47"/>
      <c r="Y233" s="46"/>
      <c r="AG233" s="119"/>
      <c r="AH233" s="119"/>
      <c r="AI233" s="119"/>
      <c r="AJ233" s="121"/>
      <c r="AK233" s="121"/>
      <c r="AL233" s="119"/>
      <c r="AM233" s="121"/>
      <c r="AN233" s="119"/>
      <c r="AO233" s="119"/>
      <c r="AP233" s="119"/>
      <c r="AQ233" s="119"/>
      <c r="AR233" s="123"/>
      <c r="AS233" s="123"/>
      <c r="AT233" s="123"/>
      <c r="AU233" s="123"/>
      <c r="AV233" s="123"/>
      <c r="AW233" s="123"/>
      <c r="AX233" s="119"/>
      <c r="AY233" s="119"/>
      <c r="AZ233" s="119"/>
      <c r="BA233" s="119"/>
      <c r="BB233" s="119"/>
      <c r="BC233" s="119"/>
    </row>
    <row r="234" spans="1:55" s="45" customFormat="1" x14ac:dyDescent="0.3">
      <c r="A234" s="119"/>
      <c r="C234" s="46"/>
      <c r="V234" s="47"/>
      <c r="Y234" s="46"/>
      <c r="AG234" s="119"/>
      <c r="AH234" s="119"/>
      <c r="AI234" s="119"/>
      <c r="AJ234" s="121"/>
      <c r="AK234" s="121"/>
      <c r="AL234" s="119"/>
      <c r="AM234" s="121"/>
      <c r="AN234" s="119"/>
      <c r="AO234" s="119"/>
      <c r="AP234" s="119"/>
      <c r="AQ234" s="119"/>
      <c r="AR234" s="123"/>
      <c r="AS234" s="123"/>
      <c r="AT234" s="123"/>
      <c r="AU234" s="123"/>
      <c r="AV234" s="123"/>
      <c r="AW234" s="123"/>
      <c r="AX234" s="119"/>
      <c r="AY234" s="119"/>
      <c r="AZ234" s="119"/>
      <c r="BA234" s="119"/>
      <c r="BB234" s="119"/>
      <c r="BC234" s="119"/>
    </row>
    <row r="235" spans="1:55" s="45" customFormat="1" x14ac:dyDescent="0.3">
      <c r="A235" s="119"/>
      <c r="C235" s="46"/>
      <c r="V235" s="47"/>
      <c r="Y235" s="46"/>
      <c r="AG235" s="119"/>
      <c r="AH235" s="119"/>
      <c r="AI235" s="119"/>
      <c r="AJ235" s="121"/>
      <c r="AK235" s="121"/>
      <c r="AL235" s="119"/>
      <c r="AM235" s="121"/>
      <c r="AN235" s="119"/>
      <c r="AO235" s="119"/>
      <c r="AP235" s="119"/>
      <c r="AQ235" s="119"/>
      <c r="AR235" s="123"/>
      <c r="AS235" s="123"/>
      <c r="AT235" s="123"/>
      <c r="AU235" s="123"/>
      <c r="AV235" s="123"/>
      <c r="AW235" s="123"/>
      <c r="AX235" s="119"/>
      <c r="AY235" s="119"/>
      <c r="AZ235" s="119"/>
      <c r="BA235" s="119"/>
      <c r="BB235" s="119"/>
      <c r="BC235" s="119"/>
    </row>
    <row r="236" spans="1:55" s="45" customFormat="1" x14ac:dyDescent="0.3">
      <c r="A236" s="119"/>
      <c r="C236" s="46"/>
      <c r="V236" s="47"/>
      <c r="Y236" s="46"/>
      <c r="AG236" s="119"/>
      <c r="AH236" s="119"/>
      <c r="AI236" s="119"/>
      <c r="AJ236" s="121"/>
      <c r="AK236" s="121"/>
      <c r="AL236" s="119"/>
      <c r="AM236" s="121"/>
      <c r="AN236" s="119"/>
      <c r="AO236" s="119"/>
      <c r="AP236" s="119"/>
      <c r="AQ236" s="119"/>
      <c r="AR236" s="123"/>
      <c r="AS236" s="123"/>
      <c r="AT236" s="123"/>
      <c r="AU236" s="123"/>
      <c r="AV236" s="123"/>
      <c r="AW236" s="123"/>
      <c r="AX236" s="119"/>
      <c r="AY236" s="119"/>
      <c r="AZ236" s="119"/>
      <c r="BA236" s="119"/>
      <c r="BB236" s="119"/>
      <c r="BC236" s="119"/>
    </row>
    <row r="237" spans="1:55" s="45" customFormat="1" x14ac:dyDescent="0.3">
      <c r="A237" s="119"/>
      <c r="C237" s="46"/>
      <c r="V237" s="47"/>
      <c r="Y237" s="46"/>
      <c r="AG237" s="119"/>
      <c r="AH237" s="119"/>
      <c r="AI237" s="119"/>
      <c r="AJ237" s="121"/>
      <c r="AK237" s="121"/>
      <c r="AL237" s="119"/>
      <c r="AM237" s="121"/>
      <c r="AN237" s="119"/>
      <c r="AO237" s="119"/>
      <c r="AP237" s="119"/>
      <c r="AQ237" s="119"/>
      <c r="AR237" s="123"/>
      <c r="AS237" s="123"/>
      <c r="AT237" s="123"/>
      <c r="AU237" s="123"/>
      <c r="AV237" s="123"/>
      <c r="AW237" s="123"/>
      <c r="AX237" s="119"/>
      <c r="AY237" s="119"/>
      <c r="AZ237" s="119"/>
      <c r="BA237" s="119"/>
      <c r="BB237" s="119"/>
      <c r="BC237" s="119"/>
    </row>
    <row r="238" spans="1:55" s="45" customFormat="1" x14ac:dyDescent="0.3">
      <c r="A238" s="119"/>
      <c r="C238" s="46"/>
      <c r="V238" s="47"/>
      <c r="Y238" s="46"/>
      <c r="AG238" s="119"/>
      <c r="AH238" s="119"/>
      <c r="AI238" s="119"/>
      <c r="AJ238" s="121"/>
      <c r="AK238" s="121"/>
      <c r="AL238" s="119"/>
      <c r="AM238" s="121"/>
      <c r="AN238" s="119"/>
      <c r="AO238" s="119"/>
      <c r="AP238" s="119"/>
      <c r="AQ238" s="119"/>
      <c r="AR238" s="123"/>
      <c r="AS238" s="123"/>
      <c r="AT238" s="123"/>
      <c r="AU238" s="123"/>
      <c r="AV238" s="123"/>
      <c r="AW238" s="123"/>
      <c r="AX238" s="119"/>
      <c r="AY238" s="119"/>
      <c r="AZ238" s="119"/>
      <c r="BA238" s="119"/>
      <c r="BB238" s="119"/>
      <c r="BC238" s="119"/>
    </row>
    <row r="239" spans="1:55" s="45" customFormat="1" x14ac:dyDescent="0.3">
      <c r="A239" s="119"/>
      <c r="C239" s="46"/>
      <c r="V239" s="47"/>
      <c r="Y239" s="46"/>
      <c r="AG239" s="119"/>
      <c r="AH239" s="119"/>
      <c r="AI239" s="119"/>
      <c r="AJ239" s="121"/>
      <c r="AK239" s="121"/>
      <c r="AL239" s="119"/>
      <c r="AM239" s="121"/>
      <c r="AN239" s="119"/>
      <c r="AO239" s="119"/>
      <c r="AP239" s="119"/>
      <c r="AQ239" s="119"/>
      <c r="AR239" s="123"/>
      <c r="AS239" s="123"/>
      <c r="AT239" s="123"/>
      <c r="AU239" s="123"/>
      <c r="AV239" s="123"/>
      <c r="AW239" s="123"/>
      <c r="AX239" s="119"/>
      <c r="AY239" s="119"/>
      <c r="AZ239" s="119"/>
      <c r="BA239" s="119"/>
      <c r="BB239" s="119"/>
      <c r="BC239" s="119"/>
    </row>
    <row r="240" spans="1:55" s="45" customFormat="1" x14ac:dyDescent="0.3">
      <c r="A240" s="119"/>
      <c r="C240" s="46"/>
      <c r="V240" s="47"/>
      <c r="Y240" s="46"/>
      <c r="AG240" s="119"/>
      <c r="AH240" s="119"/>
      <c r="AI240" s="119"/>
      <c r="AJ240" s="121"/>
      <c r="AK240" s="121"/>
      <c r="AL240" s="119"/>
      <c r="AM240" s="121"/>
      <c r="AN240" s="119"/>
      <c r="AO240" s="119"/>
      <c r="AP240" s="119"/>
      <c r="AQ240" s="119"/>
      <c r="AR240" s="123"/>
      <c r="AS240" s="123"/>
      <c r="AT240" s="123"/>
      <c r="AU240" s="123"/>
      <c r="AV240" s="123"/>
      <c r="AW240" s="123"/>
      <c r="AX240" s="119"/>
      <c r="AY240" s="119"/>
      <c r="AZ240" s="119"/>
      <c r="BA240" s="119"/>
      <c r="BB240" s="119"/>
      <c r="BC240" s="119"/>
    </row>
    <row r="241" spans="1:55" s="45" customFormat="1" x14ac:dyDescent="0.3">
      <c r="A241" s="119"/>
      <c r="C241" s="46"/>
      <c r="V241" s="47"/>
      <c r="Y241" s="46"/>
      <c r="AG241" s="119"/>
      <c r="AH241" s="119"/>
      <c r="AI241" s="119"/>
      <c r="AJ241" s="121"/>
      <c r="AK241" s="121"/>
      <c r="AL241" s="119"/>
      <c r="AM241" s="121"/>
      <c r="AN241" s="119"/>
      <c r="AO241" s="119"/>
      <c r="AP241" s="119"/>
      <c r="AQ241" s="119"/>
      <c r="AR241" s="123"/>
      <c r="AS241" s="123"/>
      <c r="AT241" s="123"/>
      <c r="AU241" s="123"/>
      <c r="AV241" s="123"/>
      <c r="AW241" s="123"/>
      <c r="AX241" s="119"/>
      <c r="AY241" s="119"/>
      <c r="AZ241" s="119"/>
      <c r="BA241" s="119"/>
      <c r="BB241" s="119"/>
      <c r="BC241" s="119"/>
    </row>
    <row r="242" spans="1:55" s="45" customFormat="1" x14ac:dyDescent="0.3">
      <c r="A242" s="119"/>
      <c r="C242" s="46"/>
      <c r="V242" s="47"/>
      <c r="Y242" s="46"/>
      <c r="AG242" s="119"/>
      <c r="AH242" s="119"/>
      <c r="AI242" s="119"/>
      <c r="AJ242" s="121"/>
      <c r="AK242" s="121"/>
      <c r="AL242" s="119"/>
      <c r="AM242" s="121"/>
      <c r="AN242" s="119"/>
      <c r="AO242" s="119"/>
      <c r="AP242" s="119"/>
      <c r="AQ242" s="119"/>
      <c r="AR242" s="123"/>
      <c r="AS242" s="123"/>
      <c r="AT242" s="123"/>
      <c r="AU242" s="123"/>
      <c r="AV242" s="123"/>
      <c r="AW242" s="123"/>
      <c r="AX242" s="119"/>
      <c r="AY242" s="119"/>
      <c r="AZ242" s="119"/>
      <c r="BA242" s="119"/>
      <c r="BB242" s="119"/>
      <c r="BC242" s="119"/>
    </row>
    <row r="243" spans="1:55" s="45" customFormat="1" x14ac:dyDescent="0.3">
      <c r="A243" s="119"/>
      <c r="C243" s="46"/>
      <c r="V243" s="47"/>
      <c r="Y243" s="46"/>
      <c r="AG243" s="119"/>
      <c r="AH243" s="119"/>
      <c r="AI243" s="119"/>
      <c r="AJ243" s="121"/>
      <c r="AK243" s="121"/>
      <c r="AL243" s="119"/>
      <c r="AM243" s="121"/>
      <c r="AN243" s="119"/>
      <c r="AO243" s="119"/>
      <c r="AP243" s="119"/>
      <c r="AQ243" s="119"/>
      <c r="AR243" s="123"/>
      <c r="AS243" s="123"/>
      <c r="AT243" s="123"/>
      <c r="AU243" s="123"/>
      <c r="AV243" s="123"/>
      <c r="AW243" s="123"/>
      <c r="AX243" s="119"/>
      <c r="AY243" s="119"/>
      <c r="AZ243" s="119"/>
      <c r="BA243" s="119"/>
      <c r="BB243" s="119"/>
      <c r="BC243" s="119"/>
    </row>
    <row r="244" spans="1:55" s="45" customFormat="1" x14ac:dyDescent="0.3">
      <c r="A244" s="119"/>
      <c r="C244" s="46"/>
      <c r="V244" s="47"/>
      <c r="Y244" s="46"/>
      <c r="AG244" s="119"/>
      <c r="AH244" s="119"/>
      <c r="AI244" s="119"/>
      <c r="AJ244" s="121"/>
      <c r="AK244" s="121"/>
      <c r="AL244" s="119"/>
      <c r="AM244" s="121"/>
      <c r="AN244" s="119"/>
      <c r="AO244" s="119"/>
      <c r="AP244" s="119"/>
      <c r="AQ244" s="119"/>
      <c r="AR244" s="123"/>
      <c r="AS244" s="123"/>
      <c r="AT244" s="123"/>
      <c r="AU244" s="123"/>
      <c r="AV244" s="123"/>
      <c r="AW244" s="123"/>
      <c r="AX244" s="119"/>
      <c r="AY244" s="119"/>
      <c r="AZ244" s="119"/>
      <c r="BA244" s="119"/>
      <c r="BB244" s="119"/>
      <c r="BC244" s="119"/>
    </row>
    <row r="245" spans="1:55" s="45" customFormat="1" x14ac:dyDescent="0.3">
      <c r="A245" s="119"/>
      <c r="C245" s="46"/>
      <c r="V245" s="47"/>
      <c r="Y245" s="46"/>
      <c r="AG245" s="119"/>
      <c r="AH245" s="119"/>
      <c r="AI245" s="119"/>
      <c r="AJ245" s="121"/>
      <c r="AK245" s="121"/>
      <c r="AL245" s="119"/>
      <c r="AM245" s="121"/>
      <c r="AN245" s="119"/>
      <c r="AO245" s="119"/>
      <c r="AP245" s="119"/>
      <c r="AQ245" s="119"/>
      <c r="AR245" s="123"/>
      <c r="AS245" s="123"/>
      <c r="AT245" s="123"/>
      <c r="AU245" s="123"/>
      <c r="AV245" s="123"/>
      <c r="AW245" s="123"/>
      <c r="AX245" s="119"/>
      <c r="AY245" s="119"/>
      <c r="AZ245" s="119"/>
      <c r="BA245" s="119"/>
      <c r="BB245" s="119"/>
      <c r="BC245" s="119"/>
    </row>
    <row r="246" spans="1:55" s="45" customFormat="1" x14ac:dyDescent="0.3">
      <c r="A246" s="119"/>
      <c r="C246" s="46"/>
      <c r="V246" s="47"/>
      <c r="Y246" s="46"/>
      <c r="AG246" s="119"/>
      <c r="AH246" s="119"/>
      <c r="AI246" s="119"/>
      <c r="AJ246" s="121"/>
      <c r="AK246" s="121"/>
      <c r="AL246" s="119"/>
      <c r="AM246" s="121"/>
      <c r="AN246" s="119"/>
      <c r="AO246" s="119"/>
      <c r="AP246" s="119"/>
      <c r="AQ246" s="119"/>
      <c r="AR246" s="123"/>
      <c r="AS246" s="123"/>
      <c r="AT246" s="123"/>
      <c r="AU246" s="123"/>
      <c r="AV246" s="123"/>
      <c r="AW246" s="123"/>
      <c r="AX246" s="119"/>
      <c r="AY246" s="119"/>
      <c r="AZ246" s="119"/>
      <c r="BA246" s="119"/>
      <c r="BB246" s="119"/>
      <c r="BC246" s="119"/>
    </row>
    <row r="247" spans="1:55" s="45" customFormat="1" x14ac:dyDescent="0.3">
      <c r="A247" s="119"/>
      <c r="C247" s="46"/>
      <c r="V247" s="47"/>
      <c r="Y247" s="46"/>
      <c r="AG247" s="119"/>
      <c r="AH247" s="119"/>
      <c r="AI247" s="119"/>
      <c r="AJ247" s="121"/>
      <c r="AK247" s="121"/>
      <c r="AL247" s="119"/>
      <c r="AM247" s="121"/>
      <c r="AN247" s="119"/>
      <c r="AO247" s="119"/>
      <c r="AP247" s="119"/>
      <c r="AQ247" s="119"/>
      <c r="AR247" s="123"/>
      <c r="AS247" s="123"/>
      <c r="AT247" s="123"/>
      <c r="AU247" s="123"/>
      <c r="AV247" s="123"/>
      <c r="AW247" s="123"/>
      <c r="AX247" s="119"/>
      <c r="AY247" s="119"/>
      <c r="AZ247" s="119"/>
      <c r="BA247" s="119"/>
      <c r="BB247" s="119"/>
      <c r="BC247" s="119"/>
    </row>
    <row r="248" spans="1:55" s="45" customFormat="1" x14ac:dyDescent="0.3">
      <c r="A248" s="119"/>
      <c r="C248" s="46"/>
      <c r="V248" s="47"/>
      <c r="Y248" s="46"/>
      <c r="AG248" s="119"/>
      <c r="AH248" s="119"/>
      <c r="AI248" s="119"/>
      <c r="AJ248" s="121"/>
      <c r="AK248" s="121"/>
      <c r="AL248" s="119"/>
      <c r="AM248" s="121"/>
      <c r="AN248" s="119"/>
      <c r="AO248" s="119"/>
      <c r="AP248" s="119"/>
      <c r="AQ248" s="119"/>
      <c r="AR248" s="123"/>
      <c r="AS248" s="123"/>
      <c r="AT248" s="123"/>
      <c r="AU248" s="123"/>
      <c r="AV248" s="123"/>
      <c r="AW248" s="123"/>
      <c r="AX248" s="119"/>
      <c r="AY248" s="119"/>
      <c r="AZ248" s="119"/>
      <c r="BA248" s="119"/>
      <c r="BB248" s="119"/>
      <c r="BC248" s="119"/>
    </row>
    <row r="249" spans="1:55" s="45" customFormat="1" x14ac:dyDescent="0.3">
      <c r="A249" s="119"/>
      <c r="C249" s="46"/>
      <c r="V249" s="47"/>
      <c r="Y249" s="46"/>
      <c r="AG249" s="119"/>
      <c r="AH249" s="119"/>
      <c r="AI249" s="119"/>
      <c r="AJ249" s="121"/>
      <c r="AK249" s="121"/>
      <c r="AL249" s="119"/>
      <c r="AM249" s="121"/>
      <c r="AN249" s="119"/>
      <c r="AO249" s="119"/>
      <c r="AP249" s="119"/>
      <c r="AQ249" s="119"/>
      <c r="AR249" s="123"/>
      <c r="AS249" s="123"/>
      <c r="AT249" s="123"/>
      <c r="AU249" s="123"/>
      <c r="AV249" s="123"/>
      <c r="AW249" s="123"/>
      <c r="AX249" s="119"/>
      <c r="AY249" s="119"/>
      <c r="AZ249" s="119"/>
      <c r="BA249" s="119"/>
      <c r="BB249" s="119"/>
      <c r="BC249" s="119"/>
    </row>
    <row r="250" spans="1:55" s="45" customFormat="1" x14ac:dyDescent="0.3">
      <c r="A250" s="119"/>
      <c r="C250" s="46"/>
      <c r="V250" s="47"/>
      <c r="Y250" s="46"/>
      <c r="AG250" s="119"/>
      <c r="AH250" s="119"/>
      <c r="AI250" s="119"/>
      <c r="AJ250" s="121"/>
      <c r="AK250" s="121"/>
      <c r="AL250" s="119"/>
      <c r="AM250" s="121"/>
      <c r="AN250" s="119"/>
      <c r="AO250" s="119"/>
      <c r="AP250" s="119"/>
      <c r="AQ250" s="119"/>
      <c r="AR250" s="123"/>
      <c r="AS250" s="123"/>
      <c r="AT250" s="123"/>
      <c r="AU250" s="123"/>
      <c r="AV250" s="123"/>
      <c r="AW250" s="123"/>
      <c r="AX250" s="119"/>
      <c r="AY250" s="119"/>
      <c r="AZ250" s="119"/>
      <c r="BA250" s="119"/>
      <c r="BB250" s="119"/>
      <c r="BC250" s="119"/>
    </row>
    <row r="251" spans="1:55" s="45" customFormat="1" x14ac:dyDescent="0.3">
      <c r="A251" s="119"/>
      <c r="C251" s="46"/>
      <c r="V251" s="47"/>
      <c r="Y251" s="46"/>
      <c r="AG251" s="119"/>
      <c r="AH251" s="119"/>
      <c r="AI251" s="119"/>
      <c r="AJ251" s="121"/>
      <c r="AK251" s="121"/>
      <c r="AL251" s="119"/>
      <c r="AM251" s="121"/>
      <c r="AN251" s="119"/>
      <c r="AO251" s="119"/>
      <c r="AP251" s="119"/>
      <c r="AQ251" s="119"/>
      <c r="AR251" s="123"/>
      <c r="AS251" s="123"/>
      <c r="AT251" s="123"/>
      <c r="AU251" s="123"/>
      <c r="AV251" s="123"/>
      <c r="AW251" s="123"/>
      <c r="AX251" s="119"/>
      <c r="AY251" s="119"/>
      <c r="AZ251" s="119"/>
      <c r="BA251" s="119"/>
      <c r="BB251" s="119"/>
      <c r="BC251" s="119"/>
    </row>
    <row r="252" spans="1:55" s="45" customFormat="1" x14ac:dyDescent="0.3">
      <c r="A252" s="119"/>
      <c r="C252" s="46"/>
      <c r="V252" s="47"/>
      <c r="Y252" s="46"/>
      <c r="AG252" s="119"/>
      <c r="AH252" s="119"/>
      <c r="AI252" s="119"/>
      <c r="AJ252" s="121"/>
      <c r="AK252" s="121"/>
      <c r="AL252" s="119"/>
      <c r="AM252" s="121"/>
      <c r="AN252" s="119"/>
      <c r="AO252" s="119"/>
      <c r="AP252" s="119"/>
      <c r="AQ252" s="119"/>
      <c r="AR252" s="123"/>
      <c r="AS252" s="123"/>
      <c r="AT252" s="123"/>
      <c r="AU252" s="123"/>
      <c r="AV252" s="123"/>
      <c r="AW252" s="123"/>
      <c r="AX252" s="119"/>
      <c r="AY252" s="119"/>
      <c r="AZ252" s="119"/>
      <c r="BA252" s="119"/>
      <c r="BB252" s="119"/>
      <c r="BC252" s="119"/>
    </row>
    <row r="253" spans="1:55" s="45" customFormat="1" x14ac:dyDescent="0.3">
      <c r="A253" s="119"/>
      <c r="C253" s="46"/>
      <c r="V253" s="47"/>
      <c r="Y253" s="46"/>
      <c r="AG253" s="119"/>
      <c r="AH253" s="119"/>
      <c r="AI253" s="119"/>
      <c r="AJ253" s="121"/>
      <c r="AK253" s="121"/>
      <c r="AL253" s="119"/>
      <c r="AM253" s="121"/>
      <c r="AN253" s="119"/>
      <c r="AO253" s="119"/>
      <c r="AP253" s="119"/>
      <c r="AQ253" s="119"/>
      <c r="AR253" s="123"/>
      <c r="AS253" s="123"/>
      <c r="AT253" s="123"/>
      <c r="AU253" s="123"/>
      <c r="AV253" s="123"/>
      <c r="AW253" s="123"/>
      <c r="AX253" s="119"/>
      <c r="AY253" s="119"/>
      <c r="AZ253" s="119"/>
      <c r="BA253" s="119"/>
      <c r="BB253" s="119"/>
      <c r="BC253" s="119"/>
    </row>
    <row r="254" spans="1:55" s="45" customFormat="1" x14ac:dyDescent="0.3">
      <c r="A254" s="119"/>
      <c r="C254" s="46"/>
      <c r="V254" s="47"/>
      <c r="Y254" s="46"/>
      <c r="AG254" s="119"/>
      <c r="AH254" s="119"/>
      <c r="AI254" s="119"/>
      <c r="AJ254" s="121"/>
      <c r="AK254" s="121"/>
      <c r="AL254" s="119"/>
      <c r="AM254" s="121"/>
      <c r="AN254" s="119"/>
      <c r="AO254" s="119"/>
      <c r="AP254" s="119"/>
      <c r="AQ254" s="119"/>
      <c r="AR254" s="123"/>
      <c r="AS254" s="123"/>
      <c r="AT254" s="123"/>
      <c r="AU254" s="123"/>
      <c r="AV254" s="123"/>
      <c r="AW254" s="123"/>
      <c r="AX254" s="119"/>
      <c r="AY254" s="119"/>
      <c r="AZ254" s="119"/>
      <c r="BA254" s="119"/>
      <c r="BB254" s="119"/>
      <c r="BC254" s="119"/>
    </row>
    <row r="255" spans="1:55" s="45" customFormat="1" x14ac:dyDescent="0.3">
      <c r="A255" s="119"/>
      <c r="C255" s="46"/>
      <c r="V255" s="47"/>
      <c r="Y255" s="46"/>
      <c r="AG255" s="119"/>
      <c r="AH255" s="119"/>
      <c r="AI255" s="119"/>
      <c r="AJ255" s="121"/>
      <c r="AK255" s="121"/>
      <c r="AL255" s="119"/>
      <c r="AM255" s="121"/>
      <c r="AN255" s="119"/>
      <c r="AO255" s="119"/>
      <c r="AP255" s="119"/>
      <c r="AQ255" s="119"/>
      <c r="AR255" s="123"/>
      <c r="AS255" s="123"/>
      <c r="AT255" s="123"/>
      <c r="AU255" s="123"/>
      <c r="AV255" s="123"/>
      <c r="AW255" s="123"/>
      <c r="AX255" s="119"/>
      <c r="AY255" s="119"/>
      <c r="AZ255" s="119"/>
      <c r="BA255" s="119"/>
      <c r="BB255" s="119"/>
      <c r="BC255" s="119"/>
    </row>
    <row r="256" spans="1:55" s="45" customFormat="1" x14ac:dyDescent="0.3">
      <c r="A256" s="119"/>
      <c r="C256" s="46"/>
      <c r="V256" s="47"/>
      <c r="Y256" s="46"/>
      <c r="AG256" s="119"/>
      <c r="AH256" s="119"/>
      <c r="AI256" s="119"/>
      <c r="AJ256" s="121"/>
      <c r="AK256" s="121"/>
      <c r="AL256" s="119"/>
      <c r="AM256" s="121"/>
      <c r="AN256" s="119"/>
      <c r="AO256" s="119"/>
      <c r="AP256" s="119"/>
      <c r="AQ256" s="119"/>
      <c r="AR256" s="123"/>
      <c r="AS256" s="123"/>
      <c r="AT256" s="123"/>
      <c r="AU256" s="123"/>
      <c r="AV256" s="123"/>
      <c r="AW256" s="123"/>
      <c r="AX256" s="119"/>
      <c r="AY256" s="119"/>
      <c r="AZ256" s="119"/>
      <c r="BA256" s="119"/>
      <c r="BB256" s="119"/>
      <c r="BC256" s="119"/>
    </row>
    <row r="257" spans="1:55" s="45" customFormat="1" x14ac:dyDescent="0.3">
      <c r="A257" s="119"/>
      <c r="C257" s="46"/>
      <c r="V257" s="47"/>
      <c r="Y257" s="46"/>
      <c r="AG257" s="119"/>
      <c r="AH257" s="119"/>
      <c r="AI257" s="119"/>
      <c r="AJ257" s="121"/>
      <c r="AK257" s="121"/>
      <c r="AL257" s="119"/>
      <c r="AM257" s="121"/>
      <c r="AN257" s="119"/>
      <c r="AO257" s="119"/>
      <c r="AP257" s="119"/>
      <c r="AQ257" s="119"/>
      <c r="AR257" s="123"/>
      <c r="AS257" s="123"/>
      <c r="AT257" s="123"/>
      <c r="AU257" s="123"/>
      <c r="AV257" s="123"/>
      <c r="AW257" s="123"/>
      <c r="AX257" s="119"/>
      <c r="AY257" s="119"/>
      <c r="AZ257" s="119"/>
      <c r="BA257" s="119"/>
      <c r="BB257" s="119"/>
      <c r="BC257" s="119"/>
    </row>
    <row r="258" spans="1:55" s="45" customFormat="1" x14ac:dyDescent="0.3">
      <c r="A258" s="119"/>
      <c r="C258" s="46"/>
      <c r="V258" s="47"/>
      <c r="Y258" s="46"/>
      <c r="AG258" s="119"/>
      <c r="AH258" s="119"/>
      <c r="AI258" s="119"/>
      <c r="AJ258" s="121"/>
      <c r="AK258" s="121"/>
      <c r="AL258" s="119"/>
      <c r="AM258" s="121"/>
      <c r="AN258" s="119"/>
      <c r="AO258" s="119"/>
      <c r="AP258" s="119"/>
      <c r="AQ258" s="119"/>
      <c r="AR258" s="123"/>
      <c r="AS258" s="123"/>
      <c r="AT258" s="123"/>
      <c r="AU258" s="123"/>
      <c r="AV258" s="123"/>
      <c r="AW258" s="123"/>
      <c r="AX258" s="119"/>
      <c r="AY258" s="119"/>
      <c r="AZ258" s="119"/>
      <c r="BA258" s="119"/>
      <c r="BB258" s="119"/>
      <c r="BC258" s="119"/>
    </row>
    <row r="259" spans="1:55" s="45" customFormat="1" x14ac:dyDescent="0.3">
      <c r="A259" s="119"/>
      <c r="C259" s="46"/>
      <c r="V259" s="47"/>
      <c r="Y259" s="46"/>
      <c r="AG259" s="119"/>
      <c r="AH259" s="119"/>
      <c r="AI259" s="119"/>
      <c r="AJ259" s="121"/>
      <c r="AK259" s="121"/>
      <c r="AL259" s="119"/>
      <c r="AM259" s="121"/>
      <c r="AN259" s="119"/>
      <c r="AO259" s="119"/>
      <c r="AP259" s="119"/>
      <c r="AQ259" s="119"/>
      <c r="AR259" s="123"/>
      <c r="AS259" s="123"/>
      <c r="AT259" s="123"/>
      <c r="AU259" s="123"/>
      <c r="AV259" s="123"/>
      <c r="AW259" s="123"/>
      <c r="AX259" s="119"/>
      <c r="AY259" s="119"/>
      <c r="AZ259" s="119"/>
      <c r="BA259" s="119"/>
      <c r="BB259" s="119"/>
      <c r="BC259" s="119"/>
    </row>
    <row r="260" spans="1:55" s="45" customFormat="1" x14ac:dyDescent="0.3">
      <c r="A260" s="119"/>
      <c r="C260" s="46"/>
      <c r="V260" s="47"/>
      <c r="Y260" s="46"/>
      <c r="AG260" s="119"/>
      <c r="AH260" s="119"/>
      <c r="AI260" s="119"/>
      <c r="AJ260" s="121"/>
      <c r="AK260" s="121"/>
      <c r="AL260" s="119"/>
      <c r="AM260" s="121"/>
      <c r="AN260" s="119"/>
      <c r="AO260" s="119"/>
      <c r="AP260" s="119"/>
      <c r="AQ260" s="119"/>
      <c r="AR260" s="123"/>
      <c r="AS260" s="123"/>
      <c r="AT260" s="123"/>
      <c r="AU260" s="123"/>
      <c r="AV260" s="123"/>
      <c r="AW260" s="123"/>
      <c r="AX260" s="119"/>
      <c r="AY260" s="119"/>
      <c r="AZ260" s="119"/>
      <c r="BA260" s="119"/>
      <c r="BB260" s="119"/>
      <c r="BC260" s="119"/>
    </row>
    <row r="261" spans="1:55" s="45" customFormat="1" x14ac:dyDescent="0.3">
      <c r="A261" s="119"/>
      <c r="C261" s="46"/>
      <c r="V261" s="47"/>
      <c r="Y261" s="46"/>
      <c r="AG261" s="119"/>
      <c r="AH261" s="119"/>
      <c r="AI261" s="119"/>
      <c r="AJ261" s="121"/>
      <c r="AK261" s="121"/>
      <c r="AL261" s="119"/>
      <c r="AM261" s="121"/>
      <c r="AN261" s="119"/>
      <c r="AO261" s="119"/>
      <c r="AP261" s="119"/>
      <c r="AQ261" s="119"/>
      <c r="AR261" s="123"/>
      <c r="AS261" s="123"/>
      <c r="AT261" s="123"/>
      <c r="AU261" s="123"/>
      <c r="AV261" s="123"/>
      <c r="AW261" s="123"/>
      <c r="AX261" s="119"/>
      <c r="AY261" s="119"/>
      <c r="AZ261" s="119"/>
      <c r="BA261" s="119"/>
      <c r="BB261" s="119"/>
      <c r="BC261" s="119"/>
    </row>
    <row r="262" spans="1:55" s="45" customFormat="1" x14ac:dyDescent="0.3">
      <c r="A262" s="119"/>
      <c r="C262" s="46"/>
      <c r="V262" s="47"/>
      <c r="Y262" s="46"/>
      <c r="AG262" s="119"/>
      <c r="AH262" s="119"/>
      <c r="AI262" s="119"/>
      <c r="AJ262" s="121"/>
      <c r="AK262" s="121"/>
      <c r="AL262" s="119"/>
      <c r="AM262" s="121"/>
      <c r="AN262" s="119"/>
      <c r="AO262" s="119"/>
      <c r="AP262" s="119"/>
      <c r="AQ262" s="119"/>
      <c r="AR262" s="123"/>
      <c r="AS262" s="123"/>
      <c r="AT262" s="123"/>
      <c r="AU262" s="123"/>
      <c r="AV262" s="123"/>
      <c r="AW262" s="123"/>
      <c r="AX262" s="119"/>
      <c r="AY262" s="119"/>
      <c r="AZ262" s="119"/>
      <c r="BA262" s="119"/>
      <c r="BB262" s="119"/>
      <c r="BC262" s="119"/>
    </row>
    <row r="263" spans="1:55" s="45" customFormat="1" x14ac:dyDescent="0.3">
      <c r="A263" s="119"/>
      <c r="C263" s="46"/>
      <c r="V263" s="47"/>
      <c r="Y263" s="46"/>
      <c r="AG263" s="119"/>
      <c r="AH263" s="119"/>
      <c r="AI263" s="119"/>
      <c r="AJ263" s="121"/>
      <c r="AK263" s="121"/>
      <c r="AL263" s="119"/>
      <c r="AM263" s="121"/>
      <c r="AN263" s="119"/>
      <c r="AO263" s="119"/>
      <c r="AP263" s="119"/>
      <c r="AQ263" s="119"/>
      <c r="AR263" s="123"/>
      <c r="AS263" s="123"/>
      <c r="AT263" s="123"/>
      <c r="AU263" s="123"/>
      <c r="AV263" s="123"/>
      <c r="AW263" s="123"/>
      <c r="AX263" s="119"/>
      <c r="AY263" s="119"/>
      <c r="AZ263" s="119"/>
      <c r="BA263" s="119"/>
      <c r="BB263" s="119"/>
      <c r="BC263" s="119"/>
    </row>
    <row r="264" spans="1:55" s="45" customFormat="1" x14ac:dyDescent="0.3">
      <c r="A264" s="119"/>
      <c r="C264" s="46"/>
      <c r="V264" s="47"/>
      <c r="Y264" s="46"/>
      <c r="AG264" s="119"/>
      <c r="AH264" s="119"/>
      <c r="AI264" s="119"/>
      <c r="AJ264" s="121"/>
      <c r="AK264" s="121"/>
      <c r="AL264" s="119"/>
      <c r="AM264" s="121"/>
      <c r="AN264" s="119"/>
      <c r="AO264" s="119"/>
      <c r="AP264" s="119"/>
      <c r="AQ264" s="119"/>
      <c r="AR264" s="123"/>
      <c r="AS264" s="123"/>
      <c r="AT264" s="123"/>
      <c r="AU264" s="123"/>
      <c r="AV264" s="123"/>
      <c r="AW264" s="123"/>
      <c r="AX264" s="119"/>
      <c r="AY264" s="119"/>
      <c r="AZ264" s="119"/>
      <c r="BA264" s="119"/>
      <c r="BB264" s="119"/>
      <c r="BC264" s="119"/>
    </row>
    <row r="265" spans="1:55" s="45" customFormat="1" x14ac:dyDescent="0.3">
      <c r="A265" s="119"/>
      <c r="C265" s="46"/>
      <c r="V265" s="47"/>
      <c r="Y265" s="46"/>
      <c r="AG265" s="119"/>
      <c r="AH265" s="119"/>
      <c r="AI265" s="119"/>
      <c r="AJ265" s="121"/>
      <c r="AK265" s="121"/>
      <c r="AL265" s="119"/>
      <c r="AM265" s="121"/>
      <c r="AN265" s="119"/>
      <c r="AO265" s="119"/>
      <c r="AP265" s="119"/>
      <c r="AQ265" s="119"/>
      <c r="AR265" s="123"/>
      <c r="AS265" s="123"/>
      <c r="AT265" s="123"/>
      <c r="AU265" s="123"/>
      <c r="AV265" s="123"/>
      <c r="AW265" s="123"/>
      <c r="AX265" s="119"/>
      <c r="AY265" s="119"/>
      <c r="AZ265" s="119"/>
      <c r="BA265" s="119"/>
      <c r="BB265" s="119"/>
      <c r="BC265" s="119"/>
    </row>
    <row r="266" spans="1:55" s="45" customFormat="1" x14ac:dyDescent="0.3">
      <c r="A266" s="119"/>
      <c r="C266" s="46"/>
      <c r="V266" s="47"/>
      <c r="Y266" s="46"/>
      <c r="AG266" s="119"/>
      <c r="AH266" s="119"/>
      <c r="AI266" s="119"/>
      <c r="AJ266" s="121"/>
      <c r="AK266" s="121"/>
      <c r="AL266" s="119"/>
      <c r="AM266" s="121"/>
      <c r="AN266" s="119"/>
      <c r="AO266" s="119"/>
      <c r="AP266" s="119"/>
      <c r="AQ266" s="119"/>
      <c r="AR266" s="123"/>
      <c r="AS266" s="123"/>
      <c r="AT266" s="123"/>
      <c r="AU266" s="123"/>
      <c r="AV266" s="123"/>
      <c r="AW266" s="123"/>
      <c r="AX266" s="119"/>
      <c r="AY266" s="119"/>
      <c r="AZ266" s="119"/>
      <c r="BA266" s="119"/>
      <c r="BB266" s="119"/>
      <c r="BC266" s="119"/>
    </row>
    <row r="267" spans="1:55" s="45" customFormat="1" x14ac:dyDescent="0.3">
      <c r="A267" s="119"/>
      <c r="C267" s="46"/>
      <c r="V267" s="47"/>
      <c r="Y267" s="46"/>
      <c r="AG267" s="119"/>
      <c r="AH267" s="119"/>
      <c r="AI267" s="119"/>
      <c r="AJ267" s="121"/>
      <c r="AK267" s="121"/>
      <c r="AL267" s="119"/>
      <c r="AM267" s="121"/>
      <c r="AN267" s="119"/>
      <c r="AO267" s="119"/>
      <c r="AP267" s="119"/>
      <c r="AQ267" s="119"/>
      <c r="AR267" s="123"/>
      <c r="AS267" s="123"/>
      <c r="AT267" s="123"/>
      <c r="AU267" s="123"/>
      <c r="AV267" s="123"/>
      <c r="AW267" s="123"/>
      <c r="AX267" s="119"/>
      <c r="AY267" s="119"/>
      <c r="AZ267" s="119"/>
      <c r="BA267" s="119"/>
      <c r="BB267" s="119"/>
      <c r="BC267" s="119"/>
    </row>
    <row r="268" spans="1:55" s="45" customFormat="1" x14ac:dyDescent="0.3">
      <c r="A268" s="119"/>
      <c r="C268" s="46"/>
      <c r="V268" s="47"/>
      <c r="Y268" s="46"/>
      <c r="AG268" s="119"/>
      <c r="AH268" s="119"/>
      <c r="AI268" s="119"/>
      <c r="AJ268" s="121"/>
      <c r="AK268" s="121"/>
      <c r="AL268" s="119"/>
      <c r="AM268" s="121"/>
      <c r="AN268" s="119"/>
      <c r="AO268" s="119"/>
      <c r="AP268" s="119"/>
      <c r="AQ268" s="119"/>
      <c r="AR268" s="123"/>
      <c r="AS268" s="123"/>
      <c r="AT268" s="123"/>
      <c r="AU268" s="123"/>
      <c r="AV268" s="123"/>
      <c r="AW268" s="123"/>
      <c r="AX268" s="119"/>
      <c r="AY268" s="119"/>
      <c r="AZ268" s="119"/>
      <c r="BA268" s="119"/>
      <c r="BB268" s="119"/>
      <c r="BC268" s="119"/>
    </row>
    <row r="269" spans="1:55" s="45" customFormat="1" x14ac:dyDescent="0.3">
      <c r="A269" s="119"/>
      <c r="C269" s="46"/>
      <c r="V269" s="47"/>
      <c r="Y269" s="46"/>
      <c r="AG269" s="119"/>
      <c r="AH269" s="119"/>
      <c r="AI269" s="119"/>
      <c r="AJ269" s="121"/>
      <c r="AK269" s="121"/>
      <c r="AL269" s="119"/>
      <c r="AM269" s="121"/>
      <c r="AN269" s="119"/>
      <c r="AO269" s="119"/>
      <c r="AP269" s="119"/>
      <c r="AQ269" s="119"/>
      <c r="AR269" s="123"/>
      <c r="AS269" s="123"/>
      <c r="AT269" s="123"/>
      <c r="AU269" s="123"/>
      <c r="AV269" s="123"/>
      <c r="AW269" s="123"/>
      <c r="AX269" s="119"/>
      <c r="AY269" s="119"/>
      <c r="AZ269" s="119"/>
      <c r="BA269" s="119"/>
      <c r="BB269" s="119"/>
      <c r="BC269" s="119"/>
    </row>
    <row r="270" spans="1:55" s="45" customFormat="1" x14ac:dyDescent="0.3">
      <c r="A270" s="119"/>
      <c r="C270" s="46"/>
      <c r="V270" s="47"/>
      <c r="Y270" s="46"/>
      <c r="AG270" s="119"/>
      <c r="AH270" s="119"/>
      <c r="AI270" s="119"/>
      <c r="AJ270" s="121"/>
      <c r="AK270" s="121"/>
      <c r="AL270" s="119"/>
      <c r="AM270" s="121"/>
      <c r="AN270" s="119"/>
      <c r="AO270" s="119"/>
      <c r="AP270" s="119"/>
      <c r="AQ270" s="119"/>
      <c r="AR270" s="123"/>
      <c r="AS270" s="123"/>
      <c r="AT270" s="123"/>
      <c r="AU270" s="123"/>
      <c r="AV270" s="123"/>
      <c r="AW270" s="123"/>
      <c r="AX270" s="119"/>
      <c r="AY270" s="119"/>
      <c r="AZ270" s="119"/>
      <c r="BA270" s="119"/>
      <c r="BB270" s="119"/>
      <c r="BC270" s="119"/>
    </row>
    <row r="271" spans="1:55" s="45" customFormat="1" x14ac:dyDescent="0.3">
      <c r="A271" s="119"/>
      <c r="C271" s="46"/>
      <c r="V271" s="47"/>
      <c r="Y271" s="46"/>
      <c r="AG271" s="119"/>
      <c r="AH271" s="119"/>
      <c r="AI271" s="119"/>
      <c r="AJ271" s="121"/>
      <c r="AK271" s="121"/>
      <c r="AL271" s="119"/>
      <c r="AM271" s="121"/>
      <c r="AN271" s="119"/>
      <c r="AO271" s="119"/>
      <c r="AP271" s="119"/>
      <c r="AQ271" s="119"/>
      <c r="AR271" s="123"/>
      <c r="AS271" s="123"/>
      <c r="AT271" s="123"/>
      <c r="AU271" s="123"/>
      <c r="AV271" s="123"/>
      <c r="AW271" s="123"/>
      <c r="AX271" s="119"/>
      <c r="AY271" s="119"/>
      <c r="AZ271" s="119"/>
      <c r="BA271" s="119"/>
      <c r="BB271" s="119"/>
      <c r="BC271" s="119"/>
    </row>
    <row r="272" spans="1:55" s="45" customFormat="1" x14ac:dyDescent="0.3">
      <c r="A272" s="119"/>
      <c r="C272" s="46"/>
      <c r="V272" s="47"/>
      <c r="Y272" s="46"/>
      <c r="AG272" s="119"/>
      <c r="AH272" s="119"/>
      <c r="AI272" s="119"/>
      <c r="AJ272" s="121">
        <f ca="1">IF(B272&gt;0,OFFSET(RiseSet!$C$4,$B272-RiseSet!$B$4,0),0)</f>
        <v>0</v>
      </c>
      <c r="AK272" s="121">
        <f ca="1">IF(B272&gt;0,OFFSET(RiseSet!$C$4,$B272-RiseSet!$B$4,1),0)</f>
        <v>0</v>
      </c>
      <c r="AL272" s="119"/>
      <c r="AM272" s="121"/>
      <c r="AN272" s="119"/>
      <c r="AO272" s="119"/>
      <c r="AP272" s="119"/>
      <c r="AQ272" s="119"/>
      <c r="AR272" s="123"/>
      <c r="AS272" s="123"/>
      <c r="AT272" s="123"/>
      <c r="AU272" s="123"/>
      <c r="AV272" s="123"/>
      <c r="AW272" s="123"/>
      <c r="AX272" s="119"/>
      <c r="AY272" s="119"/>
      <c r="AZ272" s="119"/>
      <c r="BA272" s="119"/>
      <c r="BB272" s="119"/>
      <c r="BC272" s="119"/>
    </row>
    <row r="273" spans="1:55" s="45" customFormat="1" x14ac:dyDescent="0.3">
      <c r="A273" s="119"/>
      <c r="C273" s="46"/>
      <c r="V273" s="47"/>
      <c r="Y273" s="46"/>
      <c r="AG273" s="119"/>
      <c r="AH273" s="119"/>
      <c r="AI273" s="119"/>
      <c r="AJ273" s="121">
        <f ca="1">IF(B273&gt;0,OFFSET(RiseSet!$C$4,$B273-RiseSet!$B$4,0),0)</f>
        <v>0</v>
      </c>
      <c r="AK273" s="121">
        <f ca="1">IF(B273&gt;0,OFFSET(RiseSet!$C$4,$B273-RiseSet!$B$4,1),0)</f>
        <v>0</v>
      </c>
      <c r="AL273" s="119"/>
      <c r="AM273" s="121"/>
      <c r="AN273" s="119"/>
      <c r="AO273" s="119"/>
      <c r="AP273" s="119"/>
      <c r="AQ273" s="119"/>
      <c r="AR273" s="123"/>
      <c r="AS273" s="123"/>
      <c r="AT273" s="123"/>
      <c r="AU273" s="123"/>
      <c r="AV273" s="123"/>
      <c r="AW273" s="123"/>
      <c r="AX273" s="119"/>
      <c r="AY273" s="119"/>
      <c r="AZ273" s="119"/>
      <c r="BA273" s="119"/>
      <c r="BB273" s="119"/>
      <c r="BC273" s="119"/>
    </row>
    <row r="274" spans="1:55" s="45" customFormat="1" x14ac:dyDescent="0.3">
      <c r="A274" s="119"/>
      <c r="C274" s="46"/>
      <c r="V274" s="47"/>
      <c r="Y274" s="46"/>
      <c r="AG274" s="119"/>
      <c r="AH274" s="119"/>
      <c r="AI274" s="119"/>
      <c r="AJ274" s="121">
        <f ca="1">IF(B274&gt;0,OFFSET(RiseSet!$C$4,$B274-RiseSet!$B$4,0),0)</f>
        <v>0</v>
      </c>
      <c r="AK274" s="121">
        <f ca="1">IF(B274&gt;0,OFFSET(RiseSet!$C$4,$B274-RiseSet!$B$4,1),0)</f>
        <v>0</v>
      </c>
      <c r="AL274" s="119"/>
      <c r="AM274" s="121"/>
      <c r="AN274" s="119"/>
      <c r="AO274" s="119"/>
      <c r="AP274" s="119"/>
      <c r="AQ274" s="119"/>
      <c r="AR274" s="123"/>
      <c r="AS274" s="123"/>
      <c r="AT274" s="123"/>
      <c r="AU274" s="123"/>
      <c r="AV274" s="123"/>
      <c r="AW274" s="123"/>
      <c r="AX274" s="119"/>
      <c r="AY274" s="119"/>
      <c r="AZ274" s="119"/>
      <c r="BA274" s="119"/>
      <c r="BB274" s="119"/>
      <c r="BC274" s="119"/>
    </row>
    <row r="275" spans="1:55" s="45" customFormat="1" x14ac:dyDescent="0.3">
      <c r="A275" s="119"/>
      <c r="C275" s="46"/>
      <c r="V275" s="47"/>
      <c r="Y275" s="46"/>
      <c r="AG275" s="119"/>
      <c r="AH275" s="119"/>
      <c r="AI275" s="119"/>
      <c r="AJ275" s="121">
        <f ca="1">IF(B275&gt;0,OFFSET(RiseSet!$C$4,$B275-RiseSet!$B$4,0),0)</f>
        <v>0</v>
      </c>
      <c r="AK275" s="121">
        <f ca="1">IF(B275&gt;0,OFFSET(RiseSet!$C$4,$B275-RiseSet!$B$4,1),0)</f>
        <v>0</v>
      </c>
      <c r="AL275" s="119"/>
      <c r="AM275" s="121"/>
      <c r="AN275" s="119"/>
      <c r="AO275" s="119"/>
      <c r="AP275" s="119"/>
      <c r="AQ275" s="119"/>
      <c r="AR275" s="123"/>
      <c r="AS275" s="123"/>
      <c r="AT275" s="123"/>
      <c r="AU275" s="123"/>
      <c r="AV275" s="123"/>
      <c r="AW275" s="123"/>
      <c r="AX275" s="119"/>
      <c r="AY275" s="119"/>
      <c r="AZ275" s="119"/>
      <c r="BA275" s="119"/>
      <c r="BB275" s="119"/>
      <c r="BC275" s="119"/>
    </row>
    <row r="276" spans="1:55" s="45" customFormat="1" x14ac:dyDescent="0.3">
      <c r="A276" s="119"/>
      <c r="C276" s="46"/>
      <c r="V276" s="47"/>
      <c r="Y276" s="46"/>
      <c r="AG276" s="119"/>
      <c r="AH276" s="119"/>
      <c r="AI276" s="119"/>
      <c r="AJ276" s="121">
        <f ca="1">IF(B276&gt;0,OFFSET(RiseSet!$C$4,$B276-RiseSet!$B$4,0),0)</f>
        <v>0</v>
      </c>
      <c r="AK276" s="121">
        <f ca="1">IF(B276&gt;0,OFFSET(RiseSet!$C$4,$B276-RiseSet!$B$4,1),0)</f>
        <v>0</v>
      </c>
      <c r="AL276" s="119"/>
      <c r="AM276" s="121"/>
      <c r="AN276" s="119"/>
      <c r="AO276" s="119"/>
      <c r="AP276" s="119"/>
      <c r="AQ276" s="119"/>
      <c r="AR276" s="123"/>
      <c r="AS276" s="123"/>
      <c r="AT276" s="123"/>
      <c r="AU276" s="123"/>
      <c r="AV276" s="123"/>
      <c r="AW276" s="123"/>
      <c r="AX276" s="119"/>
      <c r="AY276" s="119"/>
      <c r="AZ276" s="119"/>
      <c r="BA276" s="119"/>
      <c r="BB276" s="119"/>
      <c r="BC276" s="119"/>
    </row>
    <row r="277" spans="1:55" s="45" customFormat="1" x14ac:dyDescent="0.3">
      <c r="A277" s="119"/>
      <c r="C277" s="46"/>
      <c r="V277" s="47"/>
      <c r="Y277" s="46"/>
      <c r="AG277" s="119"/>
      <c r="AH277" s="119"/>
      <c r="AI277" s="119"/>
      <c r="AJ277" s="121">
        <f ca="1">IF(B277&gt;0,OFFSET(RiseSet!$C$4,$B277-RiseSet!$B$4,0),0)</f>
        <v>0</v>
      </c>
      <c r="AK277" s="121">
        <f ca="1">IF(B277&gt;0,OFFSET(RiseSet!$C$4,$B277-RiseSet!$B$4,1),0)</f>
        <v>0</v>
      </c>
      <c r="AL277" s="119"/>
      <c r="AM277" s="121"/>
      <c r="AN277" s="119"/>
      <c r="AO277" s="119"/>
      <c r="AP277" s="119"/>
      <c r="AQ277" s="119"/>
      <c r="AR277" s="123"/>
      <c r="AS277" s="123"/>
      <c r="AT277" s="123"/>
      <c r="AU277" s="123"/>
      <c r="AV277" s="123"/>
      <c r="AW277" s="123"/>
      <c r="AX277" s="119"/>
      <c r="AY277" s="119"/>
      <c r="AZ277" s="119"/>
      <c r="BA277" s="119"/>
      <c r="BB277" s="119"/>
      <c r="BC277" s="119"/>
    </row>
    <row r="278" spans="1:55" s="45" customFormat="1" x14ac:dyDescent="0.3">
      <c r="A278" s="119"/>
      <c r="C278" s="46"/>
      <c r="V278" s="47"/>
      <c r="Y278" s="46"/>
      <c r="AG278" s="119"/>
      <c r="AH278" s="119"/>
      <c r="AI278" s="119"/>
      <c r="AJ278" s="121">
        <f ca="1">IF(B278&gt;0,OFFSET(RiseSet!$C$4,$B278-RiseSet!$B$4,0),0)</f>
        <v>0</v>
      </c>
      <c r="AK278" s="121">
        <f ca="1">IF(B278&gt;0,OFFSET(RiseSet!$C$4,$B278-RiseSet!$B$4,1),0)</f>
        <v>0</v>
      </c>
      <c r="AL278" s="119"/>
      <c r="AM278" s="121"/>
      <c r="AN278" s="119"/>
      <c r="AO278" s="119"/>
      <c r="AP278" s="119"/>
      <c r="AQ278" s="119"/>
      <c r="AR278" s="123"/>
      <c r="AS278" s="123"/>
      <c r="AT278" s="123"/>
      <c r="AU278" s="123"/>
      <c r="AV278" s="123"/>
      <c r="AW278" s="123"/>
      <c r="AX278" s="119"/>
      <c r="AY278" s="119"/>
      <c r="AZ278" s="119"/>
      <c r="BA278" s="119"/>
      <c r="BB278" s="119"/>
      <c r="BC278" s="119"/>
    </row>
    <row r="279" spans="1:55" s="45" customFormat="1" x14ac:dyDescent="0.3">
      <c r="A279" s="119"/>
      <c r="C279" s="46"/>
      <c r="V279" s="47"/>
      <c r="Y279" s="46"/>
      <c r="AG279" s="119"/>
      <c r="AH279" s="119"/>
      <c r="AI279" s="119"/>
      <c r="AJ279" s="121">
        <f ca="1">IF(B279&gt;0,OFFSET(RiseSet!$C$4,$B279-RiseSet!$B$4,0),0)</f>
        <v>0</v>
      </c>
      <c r="AK279" s="121">
        <f ca="1">IF(B279&gt;0,OFFSET(RiseSet!$C$4,$B279-RiseSet!$B$4,1),0)</f>
        <v>0</v>
      </c>
      <c r="AL279" s="119"/>
      <c r="AM279" s="121"/>
      <c r="AN279" s="119"/>
      <c r="AO279" s="119"/>
      <c r="AP279" s="119"/>
      <c r="AQ279" s="119"/>
      <c r="AR279" s="123"/>
      <c r="AS279" s="123"/>
      <c r="AT279" s="123"/>
      <c r="AU279" s="123"/>
      <c r="AV279" s="123"/>
      <c r="AW279" s="123"/>
      <c r="AX279" s="119"/>
      <c r="AY279" s="119"/>
      <c r="AZ279" s="119"/>
      <c r="BA279" s="119"/>
      <c r="BB279" s="119"/>
      <c r="BC279" s="119"/>
    </row>
    <row r="280" spans="1:55" s="45" customFormat="1" x14ac:dyDescent="0.3">
      <c r="A280" s="119"/>
      <c r="C280" s="46"/>
      <c r="V280" s="47"/>
      <c r="Y280" s="46"/>
      <c r="AG280" s="119"/>
      <c r="AH280" s="119"/>
      <c r="AI280" s="119"/>
      <c r="AJ280" s="121">
        <f ca="1">IF(B280&gt;0,OFFSET(RiseSet!$C$4,$B280-RiseSet!$B$4,0),0)</f>
        <v>0</v>
      </c>
      <c r="AK280" s="121">
        <f ca="1">IF(B280&gt;0,OFFSET(RiseSet!$C$4,$B280-RiseSet!$B$4,1),0)</f>
        <v>0</v>
      </c>
      <c r="AL280" s="119"/>
      <c r="AM280" s="121"/>
      <c r="AN280" s="119"/>
      <c r="AO280" s="119"/>
      <c r="AP280" s="119"/>
      <c r="AQ280" s="119"/>
      <c r="AR280" s="123"/>
      <c r="AS280" s="123"/>
      <c r="AT280" s="123"/>
      <c r="AU280" s="123"/>
      <c r="AV280" s="123"/>
      <c r="AW280" s="123"/>
      <c r="AX280" s="119"/>
      <c r="AY280" s="119"/>
      <c r="AZ280" s="119"/>
      <c r="BA280" s="119"/>
      <c r="BB280" s="119"/>
      <c r="BC280" s="119"/>
    </row>
    <row r="281" spans="1:55" s="45" customFormat="1" x14ac:dyDescent="0.3">
      <c r="A281" s="119"/>
      <c r="C281" s="46"/>
      <c r="V281" s="47"/>
      <c r="Y281" s="46"/>
      <c r="AG281" s="119"/>
      <c r="AH281" s="119"/>
      <c r="AI281" s="119"/>
      <c r="AJ281" s="121">
        <f ca="1">IF(B281&gt;0,OFFSET(RiseSet!$C$4,$B281-RiseSet!$B$4,0),0)</f>
        <v>0</v>
      </c>
      <c r="AK281" s="121">
        <f ca="1">IF(B281&gt;0,OFFSET(RiseSet!$C$4,$B281-RiseSet!$B$4,1),0)</f>
        <v>0</v>
      </c>
      <c r="AL281" s="119"/>
      <c r="AM281" s="121"/>
      <c r="AN281" s="119"/>
      <c r="AO281" s="119"/>
      <c r="AP281" s="119"/>
      <c r="AQ281" s="119"/>
      <c r="AR281" s="123"/>
      <c r="AS281" s="123"/>
      <c r="AT281" s="123"/>
      <c r="AU281" s="123"/>
      <c r="AV281" s="123"/>
      <c r="AW281" s="123"/>
      <c r="AX281" s="119"/>
      <c r="AY281" s="119"/>
      <c r="AZ281" s="119"/>
      <c r="BA281" s="119"/>
      <c r="BB281" s="119"/>
      <c r="BC281" s="119"/>
    </row>
    <row r="282" spans="1:55" s="45" customFormat="1" x14ac:dyDescent="0.3">
      <c r="A282" s="119"/>
      <c r="C282" s="46"/>
      <c r="V282" s="47"/>
      <c r="Y282" s="46"/>
      <c r="AG282" s="119"/>
      <c r="AH282" s="119"/>
      <c r="AI282" s="119"/>
      <c r="AJ282" s="121">
        <f ca="1">IF(B282&gt;0,OFFSET(RiseSet!$C$4,$B282-RiseSet!$B$4,0),0)</f>
        <v>0</v>
      </c>
      <c r="AK282" s="121">
        <f ca="1">IF(B282&gt;0,OFFSET(RiseSet!$C$4,$B282-RiseSet!$B$4,1),0)</f>
        <v>0</v>
      </c>
      <c r="AL282" s="119"/>
      <c r="AM282" s="121"/>
      <c r="AN282" s="119"/>
      <c r="AO282" s="119"/>
      <c r="AP282" s="119"/>
      <c r="AQ282" s="119"/>
      <c r="AR282" s="123"/>
      <c r="AS282" s="123"/>
      <c r="AT282" s="123"/>
      <c r="AU282" s="123"/>
      <c r="AV282" s="123"/>
      <c r="AW282" s="123"/>
      <c r="AX282" s="119"/>
      <c r="AY282" s="119"/>
      <c r="AZ282" s="119"/>
      <c r="BA282" s="119"/>
      <c r="BB282" s="119"/>
      <c r="BC282" s="119"/>
    </row>
    <row r="283" spans="1:55" s="45" customFormat="1" x14ac:dyDescent="0.3">
      <c r="A283" s="119"/>
      <c r="C283" s="46"/>
      <c r="V283" s="47"/>
      <c r="Y283" s="46"/>
      <c r="AG283" s="119"/>
      <c r="AH283" s="119"/>
      <c r="AI283" s="119"/>
      <c r="AJ283" s="121">
        <f ca="1">IF(B283&gt;0,OFFSET(RiseSet!$C$4,$B283-RiseSet!$B$4,0),0)</f>
        <v>0</v>
      </c>
      <c r="AK283" s="121">
        <f ca="1">IF(B283&gt;0,OFFSET(RiseSet!$C$4,$B283-RiseSet!$B$4,1),0)</f>
        <v>0</v>
      </c>
      <c r="AL283" s="119"/>
      <c r="AM283" s="121"/>
      <c r="AN283" s="119"/>
      <c r="AO283" s="119"/>
      <c r="AP283" s="119"/>
      <c r="AQ283" s="119"/>
      <c r="AR283" s="123"/>
      <c r="AS283" s="123"/>
      <c r="AT283" s="123"/>
      <c r="AU283" s="123"/>
      <c r="AV283" s="123"/>
      <c r="AW283" s="123"/>
      <c r="AX283" s="119"/>
      <c r="AY283" s="119"/>
      <c r="AZ283" s="119"/>
      <c r="BA283" s="119"/>
      <c r="BB283" s="119"/>
      <c r="BC283" s="119"/>
    </row>
    <row r="284" spans="1:55" s="45" customFormat="1" x14ac:dyDescent="0.3">
      <c r="A284" s="119"/>
      <c r="C284" s="46"/>
      <c r="V284" s="47"/>
      <c r="Y284" s="46"/>
      <c r="AG284" s="119"/>
      <c r="AH284" s="119"/>
      <c r="AI284" s="119"/>
      <c r="AJ284" s="121">
        <f ca="1">IF(B284&gt;0,OFFSET(RiseSet!$C$4,$B284-RiseSet!$B$4,0),0)</f>
        <v>0</v>
      </c>
      <c r="AK284" s="121">
        <f ca="1">IF(B284&gt;0,OFFSET(RiseSet!$C$4,$B284-RiseSet!$B$4,1),0)</f>
        <v>0</v>
      </c>
      <c r="AL284" s="119"/>
      <c r="AM284" s="121"/>
      <c r="AN284" s="119"/>
      <c r="AO284" s="119"/>
      <c r="AP284" s="119"/>
      <c r="AQ284" s="119"/>
      <c r="AR284" s="123"/>
      <c r="AS284" s="123"/>
      <c r="AT284" s="123"/>
      <c r="AU284" s="123"/>
      <c r="AV284" s="123"/>
      <c r="AW284" s="123"/>
      <c r="AX284" s="119"/>
      <c r="AY284" s="119"/>
      <c r="AZ284" s="119"/>
      <c r="BA284" s="119"/>
      <c r="BB284" s="119"/>
      <c r="BC284" s="119"/>
    </row>
    <row r="285" spans="1:55" s="45" customFormat="1" x14ac:dyDescent="0.3">
      <c r="A285" s="119"/>
      <c r="C285" s="46"/>
      <c r="V285" s="47"/>
      <c r="Y285" s="46"/>
      <c r="AG285" s="119"/>
      <c r="AH285" s="119"/>
      <c r="AI285" s="119"/>
      <c r="AJ285" s="121">
        <f ca="1">IF(B285&gt;0,OFFSET(RiseSet!$C$4,$B285-RiseSet!$B$4,0),0)</f>
        <v>0</v>
      </c>
      <c r="AK285" s="121">
        <f ca="1">IF(B285&gt;0,OFFSET(RiseSet!$C$4,$B285-RiseSet!$B$4,1),0)</f>
        <v>0</v>
      </c>
      <c r="AL285" s="119"/>
      <c r="AM285" s="121"/>
      <c r="AN285" s="119"/>
      <c r="AO285" s="119"/>
      <c r="AP285" s="119"/>
      <c r="AQ285" s="119"/>
      <c r="AR285" s="123"/>
      <c r="AS285" s="123"/>
      <c r="AT285" s="123"/>
      <c r="AU285" s="123"/>
      <c r="AV285" s="123"/>
      <c r="AW285" s="123"/>
      <c r="AX285" s="119"/>
      <c r="AY285" s="119"/>
      <c r="AZ285" s="119"/>
      <c r="BA285" s="119"/>
      <c r="BB285" s="119"/>
      <c r="BC285" s="119"/>
    </row>
    <row r="286" spans="1:55" s="45" customFormat="1" x14ac:dyDescent="0.3">
      <c r="A286" s="119"/>
      <c r="C286" s="46"/>
      <c r="V286" s="47"/>
      <c r="Y286" s="46"/>
      <c r="AG286" s="119"/>
      <c r="AH286" s="119"/>
      <c r="AI286" s="119"/>
      <c r="AJ286" s="121">
        <f ca="1">IF(B286&gt;0,OFFSET(RiseSet!$C$4,$B286-RiseSet!$B$4,0),0)</f>
        <v>0</v>
      </c>
      <c r="AK286" s="121">
        <f ca="1">IF(B286&gt;0,OFFSET(RiseSet!$C$4,$B286-RiseSet!$B$4,1),0)</f>
        <v>0</v>
      </c>
      <c r="AL286" s="119"/>
      <c r="AM286" s="121"/>
      <c r="AN286" s="119"/>
      <c r="AO286" s="119"/>
      <c r="AP286" s="119"/>
      <c r="AQ286" s="119"/>
      <c r="AR286" s="123"/>
      <c r="AS286" s="123"/>
      <c r="AT286" s="123"/>
      <c r="AU286" s="123"/>
      <c r="AV286" s="123"/>
      <c r="AW286" s="123"/>
      <c r="AX286" s="119"/>
      <c r="AY286" s="119"/>
      <c r="AZ286" s="119"/>
      <c r="BA286" s="119"/>
      <c r="BB286" s="119"/>
      <c r="BC286" s="119"/>
    </row>
    <row r="287" spans="1:55" s="45" customFormat="1" x14ac:dyDescent="0.3">
      <c r="A287" s="119"/>
      <c r="C287" s="46"/>
      <c r="V287" s="47"/>
      <c r="Y287" s="46"/>
      <c r="AG287" s="119"/>
      <c r="AH287" s="119"/>
      <c r="AI287" s="119"/>
      <c r="AJ287" s="121">
        <f ca="1">IF(B287&gt;0,OFFSET(RiseSet!$C$4,$B287-RiseSet!$B$4,0),0)</f>
        <v>0</v>
      </c>
      <c r="AK287" s="121">
        <f ca="1">IF(B287&gt;0,OFFSET(RiseSet!$C$4,$B287-RiseSet!$B$4,1),0)</f>
        <v>0</v>
      </c>
      <c r="AL287" s="119"/>
      <c r="AM287" s="121"/>
      <c r="AN287" s="119"/>
      <c r="AO287" s="119"/>
      <c r="AP287" s="119"/>
      <c r="AQ287" s="119"/>
      <c r="AR287" s="123"/>
      <c r="AS287" s="123"/>
      <c r="AT287" s="123"/>
      <c r="AU287" s="123"/>
      <c r="AV287" s="123"/>
      <c r="AW287" s="123"/>
      <c r="AX287" s="119"/>
      <c r="AY287" s="119"/>
      <c r="AZ287" s="119"/>
      <c r="BA287" s="119"/>
      <c r="BB287" s="119"/>
      <c r="BC287" s="119"/>
    </row>
    <row r="288" spans="1:55" s="45" customFormat="1" x14ac:dyDescent="0.3">
      <c r="A288" s="119"/>
      <c r="C288" s="46"/>
      <c r="V288" s="47"/>
      <c r="Y288" s="46"/>
      <c r="AG288" s="119"/>
      <c r="AH288" s="119"/>
      <c r="AI288" s="119"/>
      <c r="AJ288" s="121">
        <f ca="1">IF(B288&gt;0,OFFSET(RiseSet!$C$4,$B288-RiseSet!$B$4,0),0)</f>
        <v>0</v>
      </c>
      <c r="AK288" s="121">
        <f ca="1">IF(B288&gt;0,OFFSET(RiseSet!$C$4,$B288-RiseSet!$B$4,1),0)</f>
        <v>0</v>
      </c>
      <c r="AL288" s="119"/>
      <c r="AM288" s="121"/>
      <c r="AN288" s="119"/>
      <c r="AO288" s="119"/>
      <c r="AP288" s="119"/>
      <c r="AQ288" s="119"/>
      <c r="AR288" s="123"/>
      <c r="AS288" s="123"/>
      <c r="AT288" s="123"/>
      <c r="AU288" s="123"/>
      <c r="AV288" s="123"/>
      <c r="AW288" s="123"/>
      <c r="AX288" s="119"/>
      <c r="AY288" s="119"/>
      <c r="AZ288" s="119"/>
      <c r="BA288" s="119"/>
      <c r="BB288" s="119"/>
      <c r="BC288" s="119"/>
    </row>
    <row r="289" spans="1:55" s="45" customFormat="1" x14ac:dyDescent="0.3">
      <c r="A289" s="119"/>
      <c r="C289" s="46"/>
      <c r="V289" s="47"/>
      <c r="Y289" s="46"/>
      <c r="AG289" s="119"/>
      <c r="AH289" s="119"/>
      <c r="AI289" s="119"/>
      <c r="AJ289" s="121">
        <f ca="1">IF(B289&gt;0,OFFSET(RiseSet!$C$4,$B289-RiseSet!$B$4,0),0)</f>
        <v>0</v>
      </c>
      <c r="AK289" s="121">
        <f ca="1">IF(B289&gt;0,OFFSET(RiseSet!$C$4,$B289-RiseSet!$B$4,1),0)</f>
        <v>0</v>
      </c>
      <c r="AL289" s="119"/>
      <c r="AM289" s="121"/>
      <c r="AN289" s="119"/>
      <c r="AO289" s="119"/>
      <c r="AP289" s="119"/>
      <c r="AQ289" s="119"/>
      <c r="AR289" s="123"/>
      <c r="AS289" s="123"/>
      <c r="AT289" s="123"/>
      <c r="AU289" s="123"/>
      <c r="AV289" s="123"/>
      <c r="AW289" s="123"/>
      <c r="AX289" s="119"/>
      <c r="AY289" s="119"/>
      <c r="AZ289" s="119"/>
      <c r="BA289" s="119"/>
      <c r="BB289" s="119"/>
      <c r="BC289" s="119"/>
    </row>
    <row r="290" spans="1:55" s="45" customFormat="1" x14ac:dyDescent="0.3">
      <c r="A290" s="119"/>
      <c r="C290" s="46"/>
      <c r="V290" s="47"/>
      <c r="Y290" s="46"/>
      <c r="AG290" s="119"/>
      <c r="AH290" s="119"/>
      <c r="AI290" s="119"/>
      <c r="AJ290" s="121">
        <f ca="1">IF(B290&gt;0,OFFSET(RiseSet!$C$4,$B290-RiseSet!$B$4,0),0)</f>
        <v>0</v>
      </c>
      <c r="AK290" s="121">
        <f ca="1">IF(B290&gt;0,OFFSET(RiseSet!$C$4,$B290-RiseSet!$B$4,1),0)</f>
        <v>0</v>
      </c>
      <c r="AL290" s="119"/>
      <c r="AM290" s="121"/>
      <c r="AN290" s="119"/>
      <c r="AO290" s="119"/>
      <c r="AP290" s="119"/>
      <c r="AQ290" s="119"/>
      <c r="AR290" s="123"/>
      <c r="AS290" s="123"/>
      <c r="AT290" s="123"/>
      <c r="AU290" s="123"/>
      <c r="AV290" s="123"/>
      <c r="AW290" s="123"/>
      <c r="AX290" s="119"/>
      <c r="AY290" s="119"/>
      <c r="AZ290" s="119"/>
      <c r="BA290" s="119"/>
      <c r="BB290" s="119"/>
      <c r="BC290" s="119"/>
    </row>
    <row r="291" spans="1:55" s="45" customFormat="1" x14ac:dyDescent="0.3">
      <c r="A291" s="119"/>
      <c r="C291" s="46"/>
      <c r="V291" s="47"/>
      <c r="Y291" s="46"/>
      <c r="AG291" s="119"/>
      <c r="AH291" s="119"/>
      <c r="AI291" s="119"/>
      <c r="AJ291" s="121">
        <f ca="1">IF(B291&gt;0,OFFSET(RiseSet!$C$4,$B291-RiseSet!$B$4,0),0)</f>
        <v>0</v>
      </c>
      <c r="AK291" s="121">
        <f ca="1">IF(B291&gt;0,OFFSET(RiseSet!$C$4,$B291-RiseSet!$B$4,1),0)</f>
        <v>0</v>
      </c>
      <c r="AL291" s="119"/>
      <c r="AM291" s="121"/>
      <c r="AN291" s="119"/>
      <c r="AO291" s="119"/>
      <c r="AP291" s="119"/>
      <c r="AQ291" s="119"/>
      <c r="AR291" s="123"/>
      <c r="AS291" s="123"/>
      <c r="AT291" s="123"/>
      <c r="AU291" s="123"/>
      <c r="AV291" s="123"/>
      <c r="AW291" s="123"/>
      <c r="AX291" s="119"/>
      <c r="AY291" s="119"/>
      <c r="AZ291" s="119"/>
      <c r="BA291" s="119"/>
      <c r="BB291" s="119"/>
      <c r="BC291" s="119"/>
    </row>
    <row r="292" spans="1:55" s="45" customFormat="1" x14ac:dyDescent="0.3">
      <c r="A292" s="119"/>
      <c r="C292" s="46"/>
      <c r="V292" s="47"/>
      <c r="Y292" s="46"/>
      <c r="AG292" s="119"/>
      <c r="AH292" s="119"/>
      <c r="AI292" s="119"/>
      <c r="AJ292" s="121">
        <f ca="1">IF(B292&gt;0,OFFSET(RiseSet!$C$4,$B292-RiseSet!$B$4,0),0)</f>
        <v>0</v>
      </c>
      <c r="AK292" s="121">
        <f ca="1">IF(B292&gt;0,OFFSET(RiseSet!$C$4,$B292-RiseSet!$B$4,1),0)</f>
        <v>0</v>
      </c>
      <c r="AL292" s="119"/>
      <c r="AM292" s="121"/>
      <c r="AN292" s="119"/>
      <c r="AO292" s="119"/>
      <c r="AP292" s="119"/>
      <c r="AQ292" s="119"/>
      <c r="AR292" s="123"/>
      <c r="AS292" s="123"/>
      <c r="AT292" s="123"/>
      <c r="AU292" s="123"/>
      <c r="AV292" s="123"/>
      <c r="AW292" s="123"/>
      <c r="AX292" s="119"/>
      <c r="AY292" s="119"/>
      <c r="AZ292" s="119"/>
      <c r="BA292" s="119"/>
      <c r="BB292" s="119"/>
      <c r="BC292" s="119"/>
    </row>
    <row r="293" spans="1:55" s="45" customFormat="1" x14ac:dyDescent="0.3">
      <c r="A293" s="119"/>
      <c r="C293" s="46"/>
      <c r="V293" s="47"/>
      <c r="Y293" s="46"/>
      <c r="AG293" s="119"/>
      <c r="AH293" s="119"/>
      <c r="AI293" s="119"/>
      <c r="AJ293" s="121">
        <f ca="1">IF(B293&gt;0,OFFSET(RiseSet!$C$4,$B293-RiseSet!$B$4,0),0)</f>
        <v>0</v>
      </c>
      <c r="AK293" s="121">
        <f ca="1">IF(B293&gt;0,OFFSET(RiseSet!$C$4,$B293-RiseSet!$B$4,1),0)</f>
        <v>0</v>
      </c>
      <c r="AL293" s="119"/>
      <c r="AM293" s="121"/>
      <c r="AN293" s="119"/>
      <c r="AO293" s="119"/>
      <c r="AP293" s="119"/>
      <c r="AQ293" s="119"/>
      <c r="AR293" s="123"/>
      <c r="AS293" s="123"/>
      <c r="AT293" s="123"/>
      <c r="AU293" s="123"/>
      <c r="AV293" s="123"/>
      <c r="AW293" s="123"/>
      <c r="AX293" s="119"/>
      <c r="AY293" s="119"/>
      <c r="AZ293" s="119"/>
      <c r="BA293" s="119"/>
      <c r="BB293" s="119"/>
      <c r="BC293" s="119"/>
    </row>
    <row r="294" spans="1:55" s="45" customFormat="1" x14ac:dyDescent="0.3">
      <c r="A294" s="119"/>
      <c r="C294" s="46"/>
      <c r="V294" s="47"/>
      <c r="Y294" s="46"/>
      <c r="AG294" s="119"/>
      <c r="AH294" s="119"/>
      <c r="AI294" s="119"/>
      <c r="AJ294" s="121">
        <f ca="1">IF(B294&gt;0,OFFSET(RiseSet!$C$4,$B294-RiseSet!$B$4,0),0)</f>
        <v>0</v>
      </c>
      <c r="AK294" s="121">
        <f ca="1">IF(B294&gt;0,OFFSET(RiseSet!$C$4,$B294-RiseSet!$B$4,1),0)</f>
        <v>0</v>
      </c>
      <c r="AL294" s="119"/>
      <c r="AM294" s="121"/>
      <c r="AN294" s="119"/>
      <c r="AO294" s="119"/>
      <c r="AP294" s="119"/>
      <c r="AQ294" s="119"/>
      <c r="AR294" s="123"/>
      <c r="AS294" s="123"/>
      <c r="AT294" s="123"/>
      <c r="AU294" s="123"/>
      <c r="AV294" s="123"/>
      <c r="AW294" s="123"/>
      <c r="AX294" s="119"/>
      <c r="AY294" s="119"/>
      <c r="AZ294" s="119"/>
      <c r="BA294" s="119"/>
      <c r="BB294" s="119"/>
      <c r="BC294" s="119"/>
    </row>
    <row r="295" spans="1:55" s="45" customFormat="1" x14ac:dyDescent="0.3">
      <c r="A295" s="119"/>
      <c r="C295" s="46"/>
      <c r="V295" s="47"/>
      <c r="Y295" s="46"/>
      <c r="AG295" s="119"/>
      <c r="AH295" s="119"/>
      <c r="AI295" s="119"/>
      <c r="AJ295" s="121">
        <f ca="1">IF(B295&gt;0,OFFSET(RiseSet!$C$4,$B295-RiseSet!$B$4,0),0)</f>
        <v>0</v>
      </c>
      <c r="AK295" s="121">
        <f ca="1">IF(B295&gt;0,OFFSET(RiseSet!$C$4,$B295-RiseSet!$B$4,1),0)</f>
        <v>0</v>
      </c>
      <c r="AL295" s="119"/>
      <c r="AM295" s="121"/>
      <c r="AN295" s="119"/>
      <c r="AO295" s="119"/>
      <c r="AP295" s="119"/>
      <c r="AQ295" s="119"/>
      <c r="AR295" s="123"/>
      <c r="AS295" s="123"/>
      <c r="AT295" s="123"/>
      <c r="AU295" s="123"/>
      <c r="AV295" s="123"/>
      <c r="AW295" s="123"/>
      <c r="AX295" s="119"/>
      <c r="AY295" s="119"/>
      <c r="AZ295" s="119"/>
      <c r="BA295" s="119"/>
      <c r="BB295" s="119"/>
      <c r="BC295" s="119"/>
    </row>
    <row r="296" spans="1:55" s="45" customFormat="1" x14ac:dyDescent="0.3">
      <c r="A296" s="119"/>
      <c r="C296" s="46"/>
      <c r="V296" s="47"/>
      <c r="Y296" s="46"/>
      <c r="AG296" s="119"/>
      <c r="AH296" s="119"/>
      <c r="AI296" s="119"/>
      <c r="AJ296" s="121">
        <f ca="1">IF(B296&gt;0,OFFSET(RiseSet!$C$4,$B296-RiseSet!$B$4,0),0)</f>
        <v>0</v>
      </c>
      <c r="AK296" s="121">
        <f ca="1">IF(B296&gt;0,OFFSET(RiseSet!$C$4,$B296-RiseSet!$B$4,1),0)</f>
        <v>0</v>
      </c>
      <c r="AL296" s="119"/>
      <c r="AM296" s="121"/>
      <c r="AN296" s="119"/>
      <c r="AO296" s="119"/>
      <c r="AP296" s="119"/>
      <c r="AQ296" s="119"/>
      <c r="AR296" s="123"/>
      <c r="AS296" s="123"/>
      <c r="AT296" s="123"/>
      <c r="AU296" s="123"/>
      <c r="AV296" s="123"/>
      <c r="AW296" s="123"/>
      <c r="AX296" s="119"/>
      <c r="AY296" s="119"/>
      <c r="AZ296" s="119"/>
      <c r="BA296" s="119"/>
      <c r="BB296" s="119"/>
      <c r="BC296" s="119"/>
    </row>
    <row r="297" spans="1:55" s="45" customFormat="1" x14ac:dyDescent="0.3">
      <c r="A297" s="119"/>
      <c r="C297" s="46"/>
      <c r="V297" s="47"/>
      <c r="Y297" s="46"/>
      <c r="AG297" s="119"/>
      <c r="AH297" s="119"/>
      <c r="AI297" s="119"/>
      <c r="AJ297" s="121">
        <f ca="1">IF(B297&gt;0,OFFSET(RiseSet!$C$4,$B297-RiseSet!$B$4,0),0)</f>
        <v>0</v>
      </c>
      <c r="AK297" s="121">
        <f ca="1">IF(B297&gt;0,OFFSET(RiseSet!$C$4,$B297-RiseSet!$B$4,1),0)</f>
        <v>0</v>
      </c>
      <c r="AL297" s="119"/>
      <c r="AM297" s="121"/>
      <c r="AN297" s="119"/>
      <c r="AO297" s="119"/>
      <c r="AP297" s="119"/>
      <c r="AQ297" s="119"/>
      <c r="AR297" s="123"/>
      <c r="AS297" s="123"/>
      <c r="AT297" s="123"/>
      <c r="AU297" s="123"/>
      <c r="AV297" s="123"/>
      <c r="AW297" s="123"/>
      <c r="AX297" s="119"/>
      <c r="AY297" s="119"/>
      <c r="AZ297" s="119"/>
      <c r="BA297" s="119"/>
      <c r="BB297" s="119"/>
      <c r="BC297" s="119"/>
    </row>
    <row r="298" spans="1:55" s="45" customFormat="1" x14ac:dyDescent="0.3">
      <c r="A298" s="119"/>
      <c r="C298" s="46"/>
      <c r="V298" s="47"/>
      <c r="Y298" s="46"/>
      <c r="AG298" s="119"/>
      <c r="AH298" s="119"/>
      <c r="AI298" s="119"/>
      <c r="AJ298" s="121">
        <f ca="1">IF(B298&gt;0,OFFSET(RiseSet!$C$4,$B298-RiseSet!$B$4,0),0)</f>
        <v>0</v>
      </c>
      <c r="AK298" s="121">
        <f ca="1">IF(B298&gt;0,OFFSET(RiseSet!$C$4,$B298-RiseSet!$B$4,1),0)</f>
        <v>0</v>
      </c>
      <c r="AL298" s="119"/>
      <c r="AM298" s="121"/>
      <c r="AN298" s="119"/>
      <c r="AO298" s="119"/>
      <c r="AP298" s="119"/>
      <c r="AQ298" s="119"/>
      <c r="AR298" s="123"/>
      <c r="AS298" s="123"/>
      <c r="AT298" s="123"/>
      <c r="AU298" s="123"/>
      <c r="AV298" s="123"/>
      <c r="AW298" s="123"/>
      <c r="AX298" s="119"/>
      <c r="AY298" s="119"/>
      <c r="AZ298" s="119"/>
      <c r="BA298" s="119"/>
      <c r="BB298" s="119"/>
      <c r="BC298" s="119"/>
    </row>
    <row r="299" spans="1:55" s="45" customFormat="1" x14ac:dyDescent="0.3">
      <c r="A299" s="119"/>
      <c r="C299" s="46"/>
      <c r="V299" s="47"/>
      <c r="Y299" s="46"/>
      <c r="AG299" s="119"/>
      <c r="AH299" s="119"/>
      <c r="AI299" s="119"/>
      <c r="AJ299" s="121">
        <f ca="1">IF(B299&gt;0,OFFSET(RiseSet!$C$4,$B299-RiseSet!$B$4,0),0)</f>
        <v>0</v>
      </c>
      <c r="AK299" s="121">
        <f ca="1">IF(B299&gt;0,OFFSET(RiseSet!$C$4,$B299-RiseSet!$B$4,1),0)</f>
        <v>0</v>
      </c>
      <c r="AL299" s="119"/>
      <c r="AM299" s="121"/>
      <c r="AN299" s="119"/>
      <c r="AO299" s="119"/>
      <c r="AP299" s="119"/>
      <c r="AQ299" s="119"/>
      <c r="AR299" s="123"/>
      <c r="AS299" s="123"/>
      <c r="AT299" s="123"/>
      <c r="AU299" s="123"/>
      <c r="AV299" s="123"/>
      <c r="AW299" s="123"/>
      <c r="AX299" s="119"/>
      <c r="AY299" s="119"/>
      <c r="AZ299" s="119"/>
      <c r="BA299" s="119"/>
      <c r="BB299" s="119"/>
      <c r="BC299" s="119"/>
    </row>
    <row r="300" spans="1:55" s="45" customFormat="1" x14ac:dyDescent="0.3">
      <c r="A300" s="119"/>
      <c r="C300" s="46"/>
      <c r="V300" s="47"/>
      <c r="Y300" s="46"/>
      <c r="AG300" s="119"/>
      <c r="AH300" s="119"/>
      <c r="AI300" s="119"/>
      <c r="AJ300" s="121">
        <f ca="1">IF(B300&gt;0,OFFSET(RiseSet!$C$4,$B300-RiseSet!$B$4,0),0)</f>
        <v>0</v>
      </c>
      <c r="AK300" s="121">
        <f ca="1">IF(B300&gt;0,OFFSET(RiseSet!$C$4,$B300-RiseSet!$B$4,1),0)</f>
        <v>0</v>
      </c>
      <c r="AL300" s="119"/>
      <c r="AM300" s="121"/>
      <c r="AN300" s="119"/>
      <c r="AO300" s="119"/>
      <c r="AP300" s="119"/>
      <c r="AQ300" s="119"/>
      <c r="AR300" s="123"/>
      <c r="AS300" s="123"/>
      <c r="AT300" s="123"/>
      <c r="AU300" s="123"/>
      <c r="AV300" s="123"/>
      <c r="AW300" s="123"/>
      <c r="AX300" s="119"/>
      <c r="AY300" s="119"/>
      <c r="AZ300" s="119"/>
      <c r="BA300" s="119"/>
      <c r="BB300" s="119"/>
      <c r="BC300" s="119"/>
    </row>
    <row r="301" spans="1:55" s="45" customFormat="1" x14ac:dyDescent="0.3">
      <c r="A301" s="119"/>
      <c r="C301" s="46"/>
      <c r="V301" s="47"/>
      <c r="Y301" s="46"/>
      <c r="AG301" s="119"/>
      <c r="AH301" s="119"/>
      <c r="AI301" s="119"/>
      <c r="AJ301" s="121">
        <f ca="1">IF(B301&gt;0,OFFSET(RiseSet!$C$4,$B301-RiseSet!$B$4,0),0)</f>
        <v>0</v>
      </c>
      <c r="AK301" s="121">
        <f ca="1">IF(B301&gt;0,OFFSET(RiseSet!$C$4,$B301-RiseSet!$B$4,1),0)</f>
        <v>0</v>
      </c>
      <c r="AL301" s="119"/>
      <c r="AM301" s="121"/>
      <c r="AN301" s="119"/>
      <c r="AO301" s="119"/>
      <c r="AP301" s="119"/>
      <c r="AQ301" s="119"/>
      <c r="AR301" s="123"/>
      <c r="AS301" s="123"/>
      <c r="AT301" s="123"/>
      <c r="AU301" s="123"/>
      <c r="AV301" s="123"/>
      <c r="AW301" s="123"/>
      <c r="AX301" s="119"/>
      <c r="AY301" s="119"/>
      <c r="AZ301" s="119"/>
      <c r="BA301" s="119"/>
      <c r="BB301" s="119"/>
      <c r="BC301" s="119"/>
    </row>
    <row r="302" spans="1:55" s="45" customFormat="1" x14ac:dyDescent="0.3">
      <c r="A302" s="119"/>
      <c r="C302" s="46"/>
      <c r="V302" s="47"/>
      <c r="Y302" s="46"/>
      <c r="AG302" s="119"/>
      <c r="AH302" s="119"/>
      <c r="AI302" s="119"/>
      <c r="AJ302" s="121">
        <f ca="1">IF(B302&gt;0,OFFSET(RiseSet!$C$4,$B302-RiseSet!$B$4,0),0)</f>
        <v>0</v>
      </c>
      <c r="AK302" s="121">
        <f ca="1">IF(B302&gt;0,OFFSET(RiseSet!$C$4,$B302-RiseSet!$B$4,1),0)</f>
        <v>0</v>
      </c>
      <c r="AL302" s="119"/>
      <c r="AM302" s="121"/>
      <c r="AN302" s="119"/>
      <c r="AO302" s="119"/>
      <c r="AP302" s="119"/>
      <c r="AQ302" s="119"/>
      <c r="AR302" s="123"/>
      <c r="AS302" s="123"/>
      <c r="AT302" s="123"/>
      <c r="AU302" s="123"/>
      <c r="AV302" s="123"/>
      <c r="AW302" s="123"/>
      <c r="AX302" s="119"/>
      <c r="AY302" s="119"/>
      <c r="AZ302" s="119"/>
      <c r="BA302" s="119"/>
      <c r="BB302" s="119"/>
      <c r="BC302" s="119"/>
    </row>
    <row r="303" spans="1:55" s="45" customFormat="1" x14ac:dyDescent="0.3">
      <c r="A303" s="119"/>
      <c r="C303" s="46"/>
      <c r="V303" s="47"/>
      <c r="Y303" s="46"/>
      <c r="AG303" s="119"/>
      <c r="AH303" s="119"/>
      <c r="AI303" s="119"/>
      <c r="AJ303" s="121">
        <f ca="1">IF(B303&gt;0,OFFSET(RiseSet!$C$4,$B303-RiseSet!$B$4,0),0)</f>
        <v>0</v>
      </c>
      <c r="AK303" s="121">
        <f ca="1">IF(B303&gt;0,OFFSET(RiseSet!$C$4,$B303-RiseSet!$B$4,1),0)</f>
        <v>0</v>
      </c>
      <c r="AL303" s="119"/>
      <c r="AM303" s="121"/>
      <c r="AN303" s="119"/>
      <c r="AO303" s="119"/>
      <c r="AP303" s="119"/>
      <c r="AQ303" s="119"/>
      <c r="AR303" s="123"/>
      <c r="AS303" s="123"/>
      <c r="AT303" s="123"/>
      <c r="AU303" s="123"/>
      <c r="AV303" s="123"/>
      <c r="AW303" s="123"/>
      <c r="AX303" s="119"/>
      <c r="AY303" s="119"/>
      <c r="AZ303" s="119"/>
      <c r="BA303" s="119"/>
      <c r="BB303" s="119"/>
      <c r="BC303" s="119"/>
    </row>
    <row r="304" spans="1:55" s="45" customFormat="1" x14ac:dyDescent="0.3">
      <c r="A304" s="119"/>
      <c r="C304" s="46"/>
      <c r="V304" s="47"/>
      <c r="Y304" s="46"/>
      <c r="AG304" s="119"/>
      <c r="AH304" s="119"/>
      <c r="AI304" s="119"/>
      <c r="AJ304" s="121">
        <f ca="1">IF(B304&gt;0,OFFSET(RiseSet!$C$4,$B304-RiseSet!$B$4,0),0)</f>
        <v>0</v>
      </c>
      <c r="AK304" s="121">
        <f ca="1">IF(B304&gt;0,OFFSET(RiseSet!$C$4,$B304-RiseSet!$B$4,1),0)</f>
        <v>0</v>
      </c>
      <c r="AL304" s="119"/>
      <c r="AM304" s="121"/>
      <c r="AN304" s="119"/>
      <c r="AO304" s="119"/>
      <c r="AP304" s="119"/>
      <c r="AQ304" s="119"/>
      <c r="AR304" s="123"/>
      <c r="AS304" s="123"/>
      <c r="AT304" s="123"/>
      <c r="AU304" s="123"/>
      <c r="AV304" s="123"/>
      <c r="AW304" s="123"/>
      <c r="AX304" s="119"/>
      <c r="AY304" s="119"/>
      <c r="AZ304" s="119"/>
      <c r="BA304" s="119"/>
      <c r="BB304" s="119"/>
      <c r="BC304" s="119"/>
    </row>
    <row r="305" spans="1:55" s="45" customFormat="1" x14ac:dyDescent="0.3">
      <c r="A305" s="119"/>
      <c r="C305" s="46"/>
      <c r="V305" s="47"/>
      <c r="Y305" s="46"/>
      <c r="AG305" s="119"/>
      <c r="AH305" s="119"/>
      <c r="AI305" s="119"/>
      <c r="AJ305" s="121">
        <f ca="1">IF(B305&gt;0,OFFSET(RiseSet!$C$4,$B305-RiseSet!$B$4,0),0)</f>
        <v>0</v>
      </c>
      <c r="AK305" s="121">
        <f ca="1">IF(B305&gt;0,OFFSET(RiseSet!$C$4,$B305-RiseSet!$B$4,1),0)</f>
        <v>0</v>
      </c>
      <c r="AL305" s="119"/>
      <c r="AM305" s="121"/>
      <c r="AN305" s="119"/>
      <c r="AO305" s="119"/>
      <c r="AP305" s="119"/>
      <c r="AQ305" s="119"/>
      <c r="AR305" s="123"/>
      <c r="AS305" s="123"/>
      <c r="AT305" s="123"/>
      <c r="AU305" s="123"/>
      <c r="AV305" s="123"/>
      <c r="AW305" s="123"/>
      <c r="AX305" s="119"/>
      <c r="AY305" s="119"/>
      <c r="AZ305" s="119"/>
      <c r="BA305" s="119"/>
      <c r="BB305" s="119"/>
      <c r="BC305" s="119"/>
    </row>
    <row r="306" spans="1:55" s="45" customFormat="1" x14ac:dyDescent="0.3">
      <c r="A306" s="119"/>
      <c r="C306" s="46"/>
      <c r="V306" s="47"/>
      <c r="Y306" s="46"/>
      <c r="AG306" s="119"/>
      <c r="AH306" s="119"/>
      <c r="AI306" s="119"/>
      <c r="AJ306" s="121">
        <f ca="1">IF(B306&gt;0,OFFSET(RiseSet!$C$4,$B306-RiseSet!$B$4,0),0)</f>
        <v>0</v>
      </c>
      <c r="AK306" s="121">
        <f ca="1">IF(B306&gt;0,OFFSET(RiseSet!$C$4,$B306-RiseSet!$B$4,1),0)</f>
        <v>0</v>
      </c>
      <c r="AL306" s="119"/>
      <c r="AM306" s="121"/>
      <c r="AN306" s="119"/>
      <c r="AO306" s="119"/>
      <c r="AP306" s="119"/>
      <c r="AQ306" s="119"/>
      <c r="AR306" s="123"/>
      <c r="AS306" s="123"/>
      <c r="AT306" s="123"/>
      <c r="AU306" s="123"/>
      <c r="AV306" s="123"/>
      <c r="AW306" s="123"/>
      <c r="AX306" s="119"/>
      <c r="AY306" s="119"/>
      <c r="AZ306" s="119"/>
      <c r="BA306" s="119"/>
      <c r="BB306" s="119"/>
      <c r="BC306" s="119"/>
    </row>
    <row r="307" spans="1:55" s="45" customFormat="1" x14ac:dyDescent="0.3">
      <c r="A307" s="119"/>
      <c r="C307" s="46"/>
      <c r="V307" s="47"/>
      <c r="Y307" s="46"/>
      <c r="AG307" s="119"/>
      <c r="AH307" s="119"/>
      <c r="AI307" s="119"/>
      <c r="AJ307" s="121">
        <f ca="1">IF(B307&gt;0,OFFSET(RiseSet!$C$4,$B307-RiseSet!$B$4,0),0)</f>
        <v>0</v>
      </c>
      <c r="AK307" s="121">
        <f ca="1">IF(B307&gt;0,OFFSET(RiseSet!$C$4,$B307-RiseSet!$B$4,1),0)</f>
        <v>0</v>
      </c>
      <c r="AL307" s="119"/>
      <c r="AM307" s="121"/>
      <c r="AN307" s="119"/>
      <c r="AO307" s="119"/>
      <c r="AP307" s="119"/>
      <c r="AQ307" s="119"/>
      <c r="AR307" s="123"/>
      <c r="AS307" s="123"/>
      <c r="AT307" s="123"/>
      <c r="AU307" s="123"/>
      <c r="AV307" s="123"/>
      <c r="AW307" s="123"/>
      <c r="AX307" s="119"/>
      <c r="AY307" s="119"/>
      <c r="AZ307" s="119"/>
      <c r="BA307" s="119"/>
      <c r="BB307" s="119"/>
      <c r="BC307" s="119"/>
    </row>
    <row r="308" spans="1:55" s="45" customFormat="1" x14ac:dyDescent="0.3">
      <c r="A308" s="119"/>
      <c r="C308" s="46"/>
      <c r="V308" s="47"/>
      <c r="Y308" s="46"/>
      <c r="AG308" s="119"/>
      <c r="AH308" s="119"/>
      <c r="AI308" s="119"/>
      <c r="AJ308" s="121">
        <f ca="1">IF(B308&gt;0,OFFSET(RiseSet!$C$4,$B308-RiseSet!$B$4,0),0)</f>
        <v>0</v>
      </c>
      <c r="AK308" s="121">
        <f ca="1">IF(B308&gt;0,OFFSET(RiseSet!$C$4,$B308-RiseSet!$B$4,1),0)</f>
        <v>0</v>
      </c>
      <c r="AL308" s="119"/>
      <c r="AM308" s="121"/>
      <c r="AN308" s="119"/>
      <c r="AO308" s="119"/>
      <c r="AP308" s="119"/>
      <c r="AQ308" s="119"/>
      <c r="AR308" s="123"/>
      <c r="AS308" s="123"/>
      <c r="AT308" s="123"/>
      <c r="AU308" s="123"/>
      <c r="AV308" s="123"/>
      <c r="AW308" s="123"/>
      <c r="AX308" s="119"/>
      <c r="AY308" s="119"/>
      <c r="AZ308" s="119"/>
      <c r="BA308" s="119"/>
      <c r="BB308" s="119"/>
      <c r="BC308" s="119"/>
    </row>
    <row r="309" spans="1:55" s="45" customFormat="1" x14ac:dyDescent="0.3">
      <c r="A309" s="119"/>
      <c r="C309" s="46"/>
      <c r="V309" s="47"/>
      <c r="Y309" s="46"/>
      <c r="AG309" s="119"/>
      <c r="AH309" s="119"/>
      <c r="AI309" s="119"/>
      <c r="AJ309" s="121">
        <f ca="1">IF(B309&gt;0,OFFSET(RiseSet!$C$4,$B309-RiseSet!$B$4,0),0)</f>
        <v>0</v>
      </c>
      <c r="AK309" s="121">
        <f ca="1">IF(B309&gt;0,OFFSET(RiseSet!$C$4,$B309-RiseSet!$B$4,1),0)</f>
        <v>0</v>
      </c>
      <c r="AL309" s="119"/>
      <c r="AM309" s="121"/>
      <c r="AN309" s="119"/>
      <c r="AO309" s="119"/>
      <c r="AP309" s="119"/>
      <c r="AQ309" s="119"/>
      <c r="AR309" s="123"/>
      <c r="AS309" s="123"/>
      <c r="AT309" s="123"/>
      <c r="AU309" s="123"/>
      <c r="AV309" s="123"/>
      <c r="AW309" s="123"/>
      <c r="AX309" s="119"/>
      <c r="AY309" s="119"/>
      <c r="AZ309" s="119"/>
      <c r="BA309" s="119"/>
      <c r="BB309" s="119"/>
      <c r="BC309" s="119"/>
    </row>
    <row r="310" spans="1:55" s="45" customFormat="1" x14ac:dyDescent="0.3">
      <c r="A310" s="119"/>
      <c r="C310" s="46"/>
      <c r="V310" s="47"/>
      <c r="Y310" s="46"/>
      <c r="AG310" s="119"/>
      <c r="AH310" s="119"/>
      <c r="AI310" s="119"/>
      <c r="AJ310" s="121">
        <f ca="1">IF(B310&gt;0,OFFSET(RiseSet!$C$4,$B310-RiseSet!$B$4,0),0)</f>
        <v>0</v>
      </c>
      <c r="AK310" s="121">
        <f ca="1">IF(B310&gt;0,OFFSET(RiseSet!$C$4,$B310-RiseSet!$B$4,1),0)</f>
        <v>0</v>
      </c>
      <c r="AL310" s="119"/>
      <c r="AM310" s="121"/>
      <c r="AN310" s="119"/>
      <c r="AO310" s="119"/>
      <c r="AP310" s="119"/>
      <c r="AQ310" s="119"/>
      <c r="AR310" s="123"/>
      <c r="AS310" s="123"/>
      <c r="AT310" s="123"/>
      <c r="AU310" s="123"/>
      <c r="AV310" s="123"/>
      <c r="AW310" s="123"/>
      <c r="AX310" s="119"/>
      <c r="AY310" s="119"/>
      <c r="AZ310" s="119"/>
      <c r="BA310" s="119"/>
      <c r="BB310" s="119"/>
      <c r="BC310" s="119"/>
    </row>
    <row r="311" spans="1:55" s="45" customFormat="1" x14ac:dyDescent="0.3">
      <c r="A311" s="119"/>
      <c r="C311" s="46"/>
      <c r="V311" s="47"/>
      <c r="Y311" s="46"/>
      <c r="AG311" s="119"/>
      <c r="AH311" s="119"/>
      <c r="AI311" s="119"/>
      <c r="AJ311" s="121">
        <f ca="1">IF(B311&gt;0,OFFSET(RiseSet!$C$4,$B311-RiseSet!$B$4,0),0)</f>
        <v>0</v>
      </c>
      <c r="AK311" s="121">
        <f ca="1">IF(B311&gt;0,OFFSET(RiseSet!$C$4,$B311-RiseSet!$B$4,1),0)</f>
        <v>0</v>
      </c>
      <c r="AL311" s="119"/>
      <c r="AM311" s="121"/>
      <c r="AN311" s="119"/>
      <c r="AO311" s="119"/>
      <c r="AP311" s="119"/>
      <c r="AQ311" s="119"/>
      <c r="AR311" s="123"/>
      <c r="AS311" s="123"/>
      <c r="AT311" s="123"/>
      <c r="AU311" s="123"/>
      <c r="AV311" s="123"/>
      <c r="AW311" s="123"/>
      <c r="AX311" s="119"/>
      <c r="AY311" s="119"/>
      <c r="AZ311" s="119"/>
      <c r="BA311" s="119"/>
      <c r="BB311" s="119"/>
      <c r="BC311" s="119"/>
    </row>
    <row r="312" spans="1:55" s="45" customFormat="1" x14ac:dyDescent="0.3">
      <c r="A312" s="119"/>
      <c r="C312" s="46"/>
      <c r="V312" s="47"/>
      <c r="Y312" s="46"/>
      <c r="AG312" s="119"/>
      <c r="AH312" s="119"/>
      <c r="AI312" s="119"/>
      <c r="AJ312" s="121">
        <f ca="1">IF(B312&gt;0,OFFSET(RiseSet!$C$4,$B312-RiseSet!$B$4,0),0)</f>
        <v>0</v>
      </c>
      <c r="AK312" s="121">
        <f ca="1">IF(B312&gt;0,OFFSET(RiseSet!$C$4,$B312-RiseSet!$B$4,1),0)</f>
        <v>0</v>
      </c>
      <c r="AL312" s="119"/>
      <c r="AM312" s="121"/>
      <c r="AN312" s="119"/>
      <c r="AO312" s="119"/>
      <c r="AP312" s="119"/>
      <c r="AQ312" s="119"/>
      <c r="AR312" s="123"/>
      <c r="AS312" s="123"/>
      <c r="AT312" s="123"/>
      <c r="AU312" s="123"/>
      <c r="AV312" s="123"/>
      <c r="AW312" s="123"/>
      <c r="AX312" s="119"/>
      <c r="AY312" s="119"/>
      <c r="AZ312" s="119"/>
      <c r="BA312" s="119"/>
      <c r="BB312" s="119"/>
      <c r="BC312" s="119"/>
    </row>
    <row r="313" spans="1:55" s="45" customFormat="1" x14ac:dyDescent="0.3">
      <c r="A313" s="119"/>
      <c r="C313" s="46"/>
      <c r="V313" s="47"/>
      <c r="Y313" s="46"/>
      <c r="AG313" s="119"/>
      <c r="AH313" s="119"/>
      <c r="AI313" s="119"/>
      <c r="AJ313" s="121">
        <f ca="1">IF(B313&gt;0,OFFSET(RiseSet!$C$4,$B313-RiseSet!$B$4,0),0)</f>
        <v>0</v>
      </c>
      <c r="AK313" s="121">
        <f ca="1">IF(B313&gt;0,OFFSET(RiseSet!$C$4,$B313-RiseSet!$B$4,1),0)</f>
        <v>0</v>
      </c>
      <c r="AL313" s="119"/>
      <c r="AM313" s="121"/>
      <c r="AN313" s="119"/>
      <c r="AO313" s="119"/>
      <c r="AP313" s="119"/>
      <c r="AQ313" s="119"/>
      <c r="AR313" s="123"/>
      <c r="AS313" s="123"/>
      <c r="AT313" s="123"/>
      <c r="AU313" s="123"/>
      <c r="AV313" s="123"/>
      <c r="AW313" s="123"/>
      <c r="AX313" s="119"/>
      <c r="AY313" s="119"/>
      <c r="AZ313" s="119"/>
      <c r="BA313" s="119"/>
      <c r="BB313" s="119"/>
      <c r="BC313" s="119"/>
    </row>
    <row r="314" spans="1:55" s="45" customFormat="1" x14ac:dyDescent="0.3">
      <c r="A314" s="119"/>
      <c r="C314" s="46"/>
      <c r="V314" s="47"/>
      <c r="Y314" s="46"/>
      <c r="AG314" s="119"/>
      <c r="AH314" s="119"/>
      <c r="AI314" s="119"/>
      <c r="AJ314" s="121">
        <f ca="1">IF(B314&gt;0,OFFSET(RiseSet!$C$4,$B314-RiseSet!$B$4,0),0)</f>
        <v>0</v>
      </c>
      <c r="AK314" s="121">
        <f ca="1">IF(B314&gt;0,OFFSET(RiseSet!$C$4,$B314-RiseSet!$B$4,1),0)</f>
        <v>0</v>
      </c>
      <c r="AL314" s="119"/>
      <c r="AM314" s="121"/>
      <c r="AN314" s="119"/>
      <c r="AO314" s="119"/>
      <c r="AP314" s="119"/>
      <c r="AQ314" s="119"/>
      <c r="AR314" s="123"/>
      <c r="AS314" s="123"/>
      <c r="AT314" s="123"/>
      <c r="AU314" s="123"/>
      <c r="AV314" s="123"/>
      <c r="AW314" s="123"/>
      <c r="AX314" s="119"/>
      <c r="AY314" s="119"/>
      <c r="AZ314" s="119"/>
      <c r="BA314" s="119"/>
      <c r="BB314" s="119"/>
      <c r="BC314" s="119"/>
    </row>
    <row r="315" spans="1:55" s="45" customFormat="1" x14ac:dyDescent="0.3">
      <c r="A315" s="119"/>
      <c r="C315" s="46"/>
      <c r="V315" s="47"/>
      <c r="Y315" s="46"/>
      <c r="AG315" s="119"/>
      <c r="AH315" s="119"/>
      <c r="AI315" s="119"/>
      <c r="AJ315" s="121">
        <f ca="1">IF(B315&gt;0,OFFSET(RiseSet!$C$4,$B315-RiseSet!$B$4,0),0)</f>
        <v>0</v>
      </c>
      <c r="AK315" s="121">
        <f ca="1">IF(B315&gt;0,OFFSET(RiseSet!$C$4,$B315-RiseSet!$B$4,1),0)</f>
        <v>0</v>
      </c>
      <c r="AL315" s="119"/>
      <c r="AM315" s="121"/>
      <c r="AN315" s="119"/>
      <c r="AO315" s="119"/>
      <c r="AP315" s="119"/>
      <c r="AQ315" s="119"/>
      <c r="AR315" s="123"/>
      <c r="AS315" s="123"/>
      <c r="AT315" s="123"/>
      <c r="AU315" s="123"/>
      <c r="AV315" s="123"/>
      <c r="AW315" s="123"/>
      <c r="AX315" s="119"/>
      <c r="AY315" s="119"/>
      <c r="AZ315" s="119"/>
      <c r="BA315" s="119"/>
      <c r="BB315" s="119"/>
      <c r="BC315" s="119"/>
    </row>
    <row r="316" spans="1:55" s="45" customFormat="1" x14ac:dyDescent="0.3">
      <c r="A316" s="119"/>
      <c r="C316" s="46"/>
      <c r="V316" s="47"/>
      <c r="Y316" s="46"/>
      <c r="AG316" s="119"/>
      <c r="AH316" s="119"/>
      <c r="AI316" s="119"/>
      <c r="AJ316" s="121">
        <f ca="1">IF(B316&gt;0,OFFSET(RiseSet!$C$4,$B316-RiseSet!$B$4,0),0)</f>
        <v>0</v>
      </c>
      <c r="AK316" s="121">
        <f ca="1">IF(B316&gt;0,OFFSET(RiseSet!$C$4,$B316-RiseSet!$B$4,1),0)</f>
        <v>0</v>
      </c>
      <c r="AL316" s="119"/>
      <c r="AM316" s="121"/>
      <c r="AN316" s="119"/>
      <c r="AO316" s="119"/>
      <c r="AP316" s="119"/>
      <c r="AQ316" s="119"/>
      <c r="AR316" s="123"/>
      <c r="AS316" s="123"/>
      <c r="AT316" s="123"/>
      <c r="AU316" s="123"/>
      <c r="AV316" s="123"/>
      <c r="AW316" s="123"/>
      <c r="AX316" s="119"/>
      <c r="AY316" s="119"/>
      <c r="AZ316" s="119"/>
      <c r="BA316" s="119"/>
      <c r="BB316" s="119"/>
      <c r="BC316" s="119"/>
    </row>
    <row r="317" spans="1:55" s="45" customFormat="1" x14ac:dyDescent="0.3">
      <c r="A317" s="119"/>
      <c r="C317" s="46"/>
      <c r="V317" s="47"/>
      <c r="Y317" s="46"/>
      <c r="AG317" s="119"/>
      <c r="AH317" s="119"/>
      <c r="AI317" s="119"/>
      <c r="AJ317" s="121">
        <f ca="1">IF(B317&gt;0,OFFSET(RiseSet!$C$4,$B317-RiseSet!$B$4,0),0)</f>
        <v>0</v>
      </c>
      <c r="AK317" s="121">
        <f ca="1">IF(B317&gt;0,OFFSET(RiseSet!$C$4,$B317-RiseSet!$B$4,1),0)</f>
        <v>0</v>
      </c>
      <c r="AL317" s="119"/>
      <c r="AM317" s="121"/>
      <c r="AN317" s="119"/>
      <c r="AO317" s="119"/>
      <c r="AP317" s="119"/>
      <c r="AQ317" s="119"/>
      <c r="AR317" s="123"/>
      <c r="AS317" s="123"/>
      <c r="AT317" s="123"/>
      <c r="AU317" s="123"/>
      <c r="AV317" s="123"/>
      <c r="AW317" s="123"/>
      <c r="AX317" s="119"/>
      <c r="AY317" s="119"/>
      <c r="AZ317" s="119"/>
      <c r="BA317" s="119"/>
      <c r="BB317" s="119"/>
      <c r="BC317" s="119"/>
    </row>
    <row r="318" spans="1:55" s="45" customFormat="1" x14ac:dyDescent="0.3">
      <c r="A318" s="119"/>
      <c r="C318" s="46"/>
      <c r="V318" s="47"/>
      <c r="Y318" s="46"/>
      <c r="AG318" s="119"/>
      <c r="AH318" s="119"/>
      <c r="AI318" s="119"/>
      <c r="AJ318" s="121">
        <f ca="1">IF(B318&gt;0,OFFSET(RiseSet!$C$4,$B318-RiseSet!$B$4,0),0)</f>
        <v>0</v>
      </c>
      <c r="AK318" s="121">
        <f ca="1">IF(B318&gt;0,OFFSET(RiseSet!$C$4,$B318-RiseSet!$B$4,1),0)</f>
        <v>0</v>
      </c>
      <c r="AL318" s="119"/>
      <c r="AM318" s="121"/>
      <c r="AN318" s="119"/>
      <c r="AO318" s="119"/>
      <c r="AP318" s="119"/>
      <c r="AQ318" s="119"/>
      <c r="AR318" s="123"/>
      <c r="AS318" s="123"/>
      <c r="AT318" s="123"/>
      <c r="AU318" s="123"/>
      <c r="AV318" s="123"/>
      <c r="AW318" s="123"/>
      <c r="AX318" s="119"/>
      <c r="AY318" s="119"/>
      <c r="AZ318" s="119"/>
      <c r="BA318" s="119"/>
      <c r="BB318" s="119"/>
      <c r="BC318" s="119"/>
    </row>
    <row r="319" spans="1:55" s="45" customFormat="1" x14ac:dyDescent="0.3">
      <c r="A319" s="119"/>
      <c r="C319" s="46"/>
      <c r="V319" s="47"/>
      <c r="Y319" s="46"/>
      <c r="AG319" s="119"/>
      <c r="AH319" s="119"/>
      <c r="AI319" s="119"/>
      <c r="AJ319" s="121">
        <f ca="1">IF(B319&gt;0,OFFSET(RiseSet!$C$4,$B319-RiseSet!$B$4,0),0)</f>
        <v>0</v>
      </c>
      <c r="AK319" s="121">
        <f ca="1">IF(B319&gt;0,OFFSET(RiseSet!$C$4,$B319-RiseSet!$B$4,1),0)</f>
        <v>0</v>
      </c>
      <c r="AL319" s="119"/>
      <c r="AM319" s="121"/>
      <c r="AN319" s="119"/>
      <c r="AO319" s="119"/>
      <c r="AP319" s="119"/>
      <c r="AQ319" s="119"/>
      <c r="AR319" s="123"/>
      <c r="AS319" s="123"/>
      <c r="AT319" s="123"/>
      <c r="AU319" s="123"/>
      <c r="AV319" s="123"/>
      <c r="AW319" s="123"/>
      <c r="AX319" s="119"/>
      <c r="AY319" s="119"/>
      <c r="AZ319" s="119"/>
      <c r="BA319" s="119"/>
      <c r="BB319" s="119"/>
      <c r="BC319" s="119"/>
    </row>
    <row r="320" spans="1:55" s="45" customFormat="1" x14ac:dyDescent="0.3">
      <c r="A320" s="119"/>
      <c r="C320" s="46"/>
      <c r="V320" s="47"/>
      <c r="Y320" s="46"/>
      <c r="AG320" s="119"/>
      <c r="AH320" s="119"/>
      <c r="AI320" s="119"/>
      <c r="AJ320" s="121">
        <f ca="1">IF(B320&gt;0,OFFSET(RiseSet!$C$4,$B320-RiseSet!$B$4,0),0)</f>
        <v>0</v>
      </c>
      <c r="AK320" s="121">
        <f ca="1">IF(B320&gt;0,OFFSET(RiseSet!$C$4,$B320-RiseSet!$B$4,1),0)</f>
        <v>0</v>
      </c>
      <c r="AL320" s="119"/>
      <c r="AM320" s="121"/>
      <c r="AN320" s="119"/>
      <c r="AO320" s="119"/>
      <c r="AP320" s="119"/>
      <c r="AQ320" s="119"/>
      <c r="AR320" s="123"/>
      <c r="AS320" s="123"/>
      <c r="AT320" s="123"/>
      <c r="AU320" s="123"/>
      <c r="AV320" s="123"/>
      <c r="AW320" s="123"/>
      <c r="AX320" s="119"/>
      <c r="AY320" s="119"/>
      <c r="AZ320" s="119"/>
      <c r="BA320" s="119"/>
      <c r="BB320" s="119"/>
      <c r="BC320" s="119"/>
    </row>
    <row r="321" spans="1:55" s="45" customFormat="1" x14ac:dyDescent="0.3">
      <c r="A321" s="119"/>
      <c r="C321" s="46"/>
      <c r="V321" s="47"/>
      <c r="Y321" s="46"/>
      <c r="AG321" s="119"/>
      <c r="AH321" s="119"/>
      <c r="AI321" s="119"/>
      <c r="AJ321" s="121">
        <f ca="1">IF(B321&gt;0,OFFSET(RiseSet!$C$4,$B321-RiseSet!$B$4,0),0)</f>
        <v>0</v>
      </c>
      <c r="AK321" s="121">
        <f ca="1">IF(B321&gt;0,OFFSET(RiseSet!$C$4,$B321-RiseSet!$B$4,1),0)</f>
        <v>0</v>
      </c>
      <c r="AL321" s="119"/>
      <c r="AM321" s="121"/>
      <c r="AN321" s="119"/>
      <c r="AO321" s="119"/>
      <c r="AP321" s="119"/>
      <c r="AQ321" s="119"/>
      <c r="AR321" s="123"/>
      <c r="AS321" s="123"/>
      <c r="AT321" s="123"/>
      <c r="AU321" s="123"/>
      <c r="AV321" s="123"/>
      <c r="AW321" s="123"/>
      <c r="AX321" s="119"/>
      <c r="AY321" s="119"/>
      <c r="AZ321" s="119"/>
      <c r="BA321" s="119"/>
      <c r="BB321" s="119"/>
      <c r="BC321" s="119"/>
    </row>
    <row r="322" spans="1:55" s="45" customFormat="1" x14ac:dyDescent="0.3">
      <c r="A322" s="119"/>
      <c r="C322" s="46"/>
      <c r="V322" s="47"/>
      <c r="Y322" s="46"/>
      <c r="AG322" s="119"/>
      <c r="AH322" s="119"/>
      <c r="AI322" s="119"/>
      <c r="AJ322" s="121">
        <f ca="1">IF(B322&gt;0,OFFSET(RiseSet!$C$4,$B322-RiseSet!$B$4,0),0)</f>
        <v>0</v>
      </c>
      <c r="AK322" s="121">
        <f ca="1">IF(B322&gt;0,OFFSET(RiseSet!$C$4,$B322-RiseSet!$B$4,1),0)</f>
        <v>0</v>
      </c>
      <c r="AL322" s="119"/>
      <c r="AM322" s="121"/>
      <c r="AN322" s="119"/>
      <c r="AO322" s="119"/>
      <c r="AP322" s="119"/>
      <c r="AQ322" s="119"/>
      <c r="AR322" s="123"/>
      <c r="AS322" s="123"/>
      <c r="AT322" s="123"/>
      <c r="AU322" s="123"/>
      <c r="AV322" s="123"/>
      <c r="AW322" s="123"/>
      <c r="AX322" s="119"/>
      <c r="AY322" s="119"/>
      <c r="AZ322" s="119"/>
      <c r="BA322" s="119"/>
      <c r="BB322" s="119"/>
      <c r="BC322" s="119"/>
    </row>
    <row r="323" spans="1:55" s="45" customFormat="1" x14ac:dyDescent="0.3">
      <c r="A323" s="119"/>
      <c r="C323" s="46"/>
      <c r="V323" s="47"/>
      <c r="Y323" s="46"/>
      <c r="AG323" s="119"/>
      <c r="AH323" s="119"/>
      <c r="AI323" s="119"/>
      <c r="AJ323" s="121">
        <f ca="1">IF(B323&gt;0,OFFSET(RiseSet!$C$4,$B323-RiseSet!$B$4,0),0)</f>
        <v>0</v>
      </c>
      <c r="AK323" s="121">
        <f ca="1">IF(B323&gt;0,OFFSET(RiseSet!$C$4,$B323-RiseSet!$B$4,1),0)</f>
        <v>0</v>
      </c>
      <c r="AL323" s="119"/>
      <c r="AM323" s="121"/>
      <c r="AN323" s="119"/>
      <c r="AO323" s="119"/>
      <c r="AP323" s="119"/>
      <c r="AQ323" s="119"/>
      <c r="AR323" s="123"/>
      <c r="AS323" s="123"/>
      <c r="AT323" s="123"/>
      <c r="AU323" s="123"/>
      <c r="AV323" s="123"/>
      <c r="AW323" s="123"/>
      <c r="AX323" s="119"/>
      <c r="AY323" s="119"/>
      <c r="AZ323" s="119"/>
      <c r="BA323" s="119"/>
      <c r="BB323" s="119"/>
      <c r="BC323" s="119"/>
    </row>
    <row r="324" spans="1:55" s="45" customFormat="1" x14ac:dyDescent="0.3">
      <c r="A324" s="119"/>
      <c r="C324" s="46"/>
      <c r="V324" s="47"/>
      <c r="Y324" s="46"/>
      <c r="AG324" s="119"/>
      <c r="AH324" s="119"/>
      <c r="AI324" s="119"/>
      <c r="AJ324" s="121">
        <f ca="1">IF(B324&gt;0,OFFSET(RiseSet!$C$4,$B324-RiseSet!$B$4,0),0)</f>
        <v>0</v>
      </c>
      <c r="AK324" s="121">
        <f ca="1">IF(B324&gt;0,OFFSET(RiseSet!$C$4,$B324-RiseSet!$B$4,1),0)</f>
        <v>0</v>
      </c>
      <c r="AL324" s="119"/>
      <c r="AM324" s="121"/>
      <c r="AN324" s="119"/>
      <c r="AO324" s="119"/>
      <c r="AP324" s="119"/>
      <c r="AQ324" s="119"/>
      <c r="AR324" s="123"/>
      <c r="AS324" s="123"/>
      <c r="AT324" s="123"/>
      <c r="AU324" s="123"/>
      <c r="AV324" s="123"/>
      <c r="AW324" s="123"/>
      <c r="AX324" s="119"/>
      <c r="AY324" s="119"/>
      <c r="AZ324" s="119"/>
      <c r="BA324" s="119"/>
      <c r="BB324" s="119"/>
      <c r="BC324" s="119"/>
    </row>
    <row r="325" spans="1:55" s="45" customFormat="1" x14ac:dyDescent="0.3">
      <c r="A325" s="119"/>
      <c r="C325" s="46"/>
      <c r="V325" s="47"/>
      <c r="Y325" s="46"/>
      <c r="AG325" s="119"/>
      <c r="AH325" s="119"/>
      <c r="AI325" s="119"/>
      <c r="AJ325" s="121">
        <f ca="1">IF(B325&gt;0,OFFSET(RiseSet!$C$4,$B325-RiseSet!$B$4,0),0)</f>
        <v>0</v>
      </c>
      <c r="AK325" s="121">
        <f ca="1">IF(B325&gt;0,OFFSET(RiseSet!$C$4,$B325-RiseSet!$B$4,1),0)</f>
        <v>0</v>
      </c>
      <c r="AL325" s="119"/>
      <c r="AM325" s="121"/>
      <c r="AN325" s="119"/>
      <c r="AO325" s="119"/>
      <c r="AP325" s="119"/>
      <c r="AQ325" s="119"/>
      <c r="AR325" s="123"/>
      <c r="AS325" s="123"/>
      <c r="AT325" s="123"/>
      <c r="AU325" s="123"/>
      <c r="AV325" s="123"/>
      <c r="AW325" s="123"/>
      <c r="AX325" s="119"/>
      <c r="AY325" s="119"/>
      <c r="AZ325" s="119"/>
      <c r="BA325" s="119"/>
      <c r="BB325" s="119"/>
      <c r="BC325" s="119"/>
    </row>
    <row r="326" spans="1:55" s="45" customFormat="1" x14ac:dyDescent="0.3">
      <c r="A326" s="119"/>
      <c r="C326" s="46"/>
      <c r="V326" s="47"/>
      <c r="Y326" s="46"/>
      <c r="AG326" s="119"/>
      <c r="AH326" s="119"/>
      <c r="AI326" s="119"/>
      <c r="AJ326" s="121">
        <f ca="1">IF(B326&gt;0,OFFSET(RiseSet!$C$4,$B326-RiseSet!$B$4,0),0)</f>
        <v>0</v>
      </c>
      <c r="AK326" s="121">
        <f ca="1">IF(B326&gt;0,OFFSET(RiseSet!$C$4,$B326-RiseSet!$B$4,1),0)</f>
        <v>0</v>
      </c>
      <c r="AL326" s="119"/>
      <c r="AM326" s="121"/>
      <c r="AN326" s="119"/>
      <c r="AO326" s="119"/>
      <c r="AP326" s="119"/>
      <c r="AQ326" s="119"/>
      <c r="AR326" s="123"/>
      <c r="AS326" s="123"/>
      <c r="AT326" s="123"/>
      <c r="AU326" s="123"/>
      <c r="AV326" s="123"/>
      <c r="AW326" s="123"/>
      <c r="AX326" s="119"/>
      <c r="AY326" s="119"/>
      <c r="AZ326" s="119"/>
      <c r="BA326" s="119"/>
      <c r="BB326" s="119"/>
      <c r="BC326" s="119"/>
    </row>
    <row r="327" spans="1:55" s="45" customFormat="1" x14ac:dyDescent="0.3">
      <c r="A327" s="119"/>
      <c r="C327" s="46"/>
      <c r="V327" s="47"/>
      <c r="Y327" s="46"/>
      <c r="AG327" s="119"/>
      <c r="AH327" s="119"/>
      <c r="AI327" s="119"/>
      <c r="AJ327" s="121">
        <f ca="1">IF(B327&gt;0,OFFSET(RiseSet!$C$4,$B327-RiseSet!$B$4,0),0)</f>
        <v>0</v>
      </c>
      <c r="AK327" s="121">
        <f ca="1">IF(B327&gt;0,OFFSET(RiseSet!$C$4,$B327-RiseSet!$B$4,1),0)</f>
        <v>0</v>
      </c>
      <c r="AL327" s="119"/>
      <c r="AM327" s="121"/>
      <c r="AN327" s="119"/>
      <c r="AO327" s="119"/>
      <c r="AP327" s="119"/>
      <c r="AQ327" s="119"/>
      <c r="AR327" s="123"/>
      <c r="AS327" s="123"/>
      <c r="AT327" s="123"/>
      <c r="AU327" s="123"/>
      <c r="AV327" s="123"/>
      <c r="AW327" s="123"/>
      <c r="AX327" s="119"/>
      <c r="AY327" s="119"/>
      <c r="AZ327" s="119"/>
      <c r="BA327" s="119"/>
      <c r="BB327" s="119"/>
      <c r="BC327" s="119"/>
    </row>
    <row r="328" spans="1:55" s="45" customFormat="1" x14ac:dyDescent="0.3">
      <c r="A328" s="119"/>
      <c r="C328" s="46"/>
      <c r="V328" s="47"/>
      <c r="Y328" s="46"/>
      <c r="AG328" s="119"/>
      <c r="AH328" s="119"/>
      <c r="AI328" s="119"/>
      <c r="AJ328" s="121">
        <f ca="1">IF(B328&gt;0,OFFSET(RiseSet!$C$4,$B328-RiseSet!$B$4,0),0)</f>
        <v>0</v>
      </c>
      <c r="AK328" s="121">
        <f ca="1">IF(B328&gt;0,OFFSET(RiseSet!$C$4,$B328-RiseSet!$B$4,1),0)</f>
        <v>0</v>
      </c>
      <c r="AL328" s="119"/>
      <c r="AM328" s="121"/>
      <c r="AN328" s="119"/>
      <c r="AO328" s="119"/>
      <c r="AP328" s="119"/>
      <c r="AQ328" s="119"/>
      <c r="AR328" s="123"/>
      <c r="AS328" s="123"/>
      <c r="AT328" s="123"/>
      <c r="AU328" s="123"/>
      <c r="AV328" s="123"/>
      <c r="AW328" s="123"/>
      <c r="AX328" s="119"/>
      <c r="AY328" s="119"/>
      <c r="AZ328" s="119"/>
      <c r="BA328" s="119"/>
      <c r="BB328" s="119"/>
      <c r="BC328" s="119"/>
    </row>
    <row r="329" spans="1:55" s="45" customFormat="1" x14ac:dyDescent="0.3">
      <c r="A329" s="119"/>
      <c r="C329" s="46"/>
      <c r="V329" s="47"/>
      <c r="Y329" s="46"/>
      <c r="AG329" s="119"/>
      <c r="AH329" s="119"/>
      <c r="AI329" s="119"/>
      <c r="AJ329" s="121">
        <f ca="1">IF(B329&gt;0,OFFSET(RiseSet!$C$4,$B329-RiseSet!$B$4,0),0)</f>
        <v>0</v>
      </c>
      <c r="AK329" s="121">
        <f ca="1">IF(B329&gt;0,OFFSET(RiseSet!$C$4,$B329-RiseSet!$B$4,1),0)</f>
        <v>0</v>
      </c>
      <c r="AL329" s="119"/>
      <c r="AM329" s="121"/>
      <c r="AN329" s="119"/>
      <c r="AO329" s="119"/>
      <c r="AP329" s="119"/>
      <c r="AQ329" s="119"/>
      <c r="AR329" s="123"/>
      <c r="AS329" s="123"/>
      <c r="AT329" s="123"/>
      <c r="AU329" s="123"/>
      <c r="AV329" s="123"/>
      <c r="AW329" s="123"/>
      <c r="AX329" s="119"/>
      <c r="AY329" s="119"/>
      <c r="AZ329" s="119"/>
      <c r="BA329" s="119"/>
      <c r="BB329" s="119"/>
      <c r="BC329" s="119"/>
    </row>
    <row r="330" spans="1:55" s="45" customFormat="1" x14ac:dyDescent="0.3">
      <c r="A330" s="119"/>
      <c r="C330" s="46"/>
      <c r="V330" s="47"/>
      <c r="Y330" s="46"/>
      <c r="AG330" s="119"/>
      <c r="AH330" s="119"/>
      <c r="AI330" s="119"/>
      <c r="AJ330" s="121">
        <f ca="1">IF(B330&gt;0,OFFSET(RiseSet!$C$4,$B330-RiseSet!$B$4,0),0)</f>
        <v>0</v>
      </c>
      <c r="AK330" s="121">
        <f ca="1">IF(B330&gt;0,OFFSET(RiseSet!$C$4,$B330-RiseSet!$B$4,1),0)</f>
        <v>0</v>
      </c>
      <c r="AL330" s="119"/>
      <c r="AM330" s="121"/>
      <c r="AN330" s="119"/>
      <c r="AO330" s="119"/>
      <c r="AP330" s="119"/>
      <c r="AQ330" s="119"/>
      <c r="AR330" s="123"/>
      <c r="AS330" s="123"/>
      <c r="AT330" s="123"/>
      <c r="AU330" s="123"/>
      <c r="AV330" s="123"/>
      <c r="AW330" s="123"/>
      <c r="AX330" s="119"/>
      <c r="AY330" s="119"/>
      <c r="AZ330" s="119"/>
      <c r="BA330" s="119"/>
      <c r="BB330" s="119"/>
      <c r="BC330" s="119"/>
    </row>
    <row r="331" spans="1:55" s="45" customFormat="1" x14ac:dyDescent="0.3">
      <c r="A331" s="119"/>
      <c r="C331" s="46"/>
      <c r="V331" s="47"/>
      <c r="Y331" s="46"/>
      <c r="AG331" s="119"/>
      <c r="AH331" s="119"/>
      <c r="AI331" s="119"/>
      <c r="AJ331" s="121">
        <f ca="1">IF(B331&gt;0,OFFSET(RiseSet!$C$4,$B331-RiseSet!$B$4,0),0)</f>
        <v>0</v>
      </c>
      <c r="AK331" s="121">
        <f ca="1">IF(B331&gt;0,OFFSET(RiseSet!$C$4,$B331-RiseSet!$B$4,1),0)</f>
        <v>0</v>
      </c>
      <c r="AL331" s="119"/>
      <c r="AM331" s="121"/>
      <c r="AN331" s="119"/>
      <c r="AO331" s="119"/>
      <c r="AP331" s="119"/>
      <c r="AQ331" s="119"/>
      <c r="AR331" s="123"/>
      <c r="AS331" s="123"/>
      <c r="AT331" s="123"/>
      <c r="AU331" s="123"/>
      <c r="AV331" s="123"/>
      <c r="AW331" s="123"/>
      <c r="AX331" s="119"/>
      <c r="AY331" s="119"/>
      <c r="AZ331" s="119"/>
      <c r="BA331" s="119"/>
      <c r="BB331" s="119"/>
      <c r="BC331" s="119"/>
    </row>
    <row r="332" spans="1:55" s="45" customFormat="1" x14ac:dyDescent="0.3">
      <c r="A332" s="119"/>
      <c r="C332" s="46"/>
      <c r="V332" s="47"/>
      <c r="Y332" s="46"/>
      <c r="AG332" s="119"/>
      <c r="AH332" s="119"/>
      <c r="AI332" s="119"/>
      <c r="AJ332" s="121">
        <f ca="1">IF(B332&gt;0,OFFSET(RiseSet!$C$4,$B332-RiseSet!$B$4,0),0)</f>
        <v>0</v>
      </c>
      <c r="AK332" s="121">
        <f ca="1">IF(B332&gt;0,OFFSET(RiseSet!$C$4,$B332-RiseSet!$B$4,1),0)</f>
        <v>0</v>
      </c>
      <c r="AL332" s="119"/>
      <c r="AM332" s="121"/>
      <c r="AN332" s="119"/>
      <c r="AO332" s="119"/>
      <c r="AP332" s="119"/>
      <c r="AQ332" s="119"/>
      <c r="AR332" s="123"/>
      <c r="AS332" s="123"/>
      <c r="AT332" s="123"/>
      <c r="AU332" s="123"/>
      <c r="AV332" s="123"/>
      <c r="AW332" s="123"/>
      <c r="AX332" s="119"/>
      <c r="AY332" s="119"/>
      <c r="AZ332" s="119"/>
      <c r="BA332" s="119"/>
      <c r="BB332" s="119"/>
      <c r="BC332" s="119"/>
    </row>
    <row r="333" spans="1:55" s="45" customFormat="1" x14ac:dyDescent="0.3">
      <c r="A333" s="119"/>
      <c r="C333" s="46"/>
      <c r="V333" s="47"/>
      <c r="Y333" s="46"/>
      <c r="AG333" s="119"/>
      <c r="AH333" s="119"/>
      <c r="AI333" s="119"/>
      <c r="AJ333" s="121">
        <f ca="1">IF(B333&gt;0,OFFSET(RiseSet!$C$4,$B333-RiseSet!$B$4,0),0)</f>
        <v>0</v>
      </c>
      <c r="AK333" s="121">
        <f ca="1">IF(B333&gt;0,OFFSET(RiseSet!$C$4,$B333-RiseSet!$B$4,1),0)</f>
        <v>0</v>
      </c>
      <c r="AL333" s="119"/>
      <c r="AM333" s="121"/>
      <c r="AN333" s="119"/>
      <c r="AO333" s="119"/>
      <c r="AP333" s="119"/>
      <c r="AQ333" s="119"/>
      <c r="AR333" s="123"/>
      <c r="AS333" s="123"/>
      <c r="AT333" s="123"/>
      <c r="AU333" s="123"/>
      <c r="AV333" s="123"/>
      <c r="AW333" s="123"/>
      <c r="AX333" s="119"/>
      <c r="AY333" s="119"/>
      <c r="AZ333" s="119"/>
      <c r="BA333" s="119"/>
      <c r="BB333" s="119"/>
      <c r="BC333" s="119"/>
    </row>
    <row r="334" spans="1:55" s="45" customFormat="1" x14ac:dyDescent="0.3">
      <c r="A334" s="119"/>
      <c r="C334" s="46"/>
      <c r="V334" s="47"/>
      <c r="Y334" s="46"/>
      <c r="AG334" s="119"/>
      <c r="AH334" s="119"/>
      <c r="AI334" s="119"/>
      <c r="AJ334" s="121">
        <f ca="1">IF(B334&gt;0,OFFSET(RiseSet!$C$4,$B334-RiseSet!$B$4,0),0)</f>
        <v>0</v>
      </c>
      <c r="AK334" s="121">
        <f ca="1">IF(B334&gt;0,OFFSET(RiseSet!$C$4,$B334-RiseSet!$B$4,1),0)</f>
        <v>0</v>
      </c>
      <c r="AL334" s="119"/>
      <c r="AM334" s="121"/>
      <c r="AN334" s="119"/>
      <c r="AO334" s="119"/>
      <c r="AP334" s="119"/>
      <c r="AQ334" s="119"/>
      <c r="AR334" s="123"/>
      <c r="AS334" s="123"/>
      <c r="AT334" s="123"/>
      <c r="AU334" s="123"/>
      <c r="AV334" s="123"/>
      <c r="AW334" s="123"/>
      <c r="AX334" s="119"/>
      <c r="AY334" s="119"/>
      <c r="AZ334" s="119"/>
      <c r="BA334" s="119"/>
      <c r="BB334" s="119"/>
      <c r="BC334" s="119"/>
    </row>
    <row r="335" spans="1:55" s="45" customFormat="1" x14ac:dyDescent="0.3">
      <c r="A335" s="119"/>
      <c r="C335" s="46"/>
      <c r="V335" s="47"/>
      <c r="Y335" s="46"/>
      <c r="AG335" s="119"/>
      <c r="AH335" s="119"/>
      <c r="AI335" s="119"/>
      <c r="AJ335" s="121">
        <f ca="1">IF(B335&gt;0,OFFSET(RiseSet!$C$4,$B335-RiseSet!$B$4,0),0)</f>
        <v>0</v>
      </c>
      <c r="AK335" s="121">
        <f ca="1">IF(B335&gt;0,OFFSET(RiseSet!$C$4,$B335-RiseSet!$B$4,1),0)</f>
        <v>0</v>
      </c>
      <c r="AL335" s="119"/>
      <c r="AM335" s="121"/>
      <c r="AN335" s="119"/>
      <c r="AO335" s="119"/>
      <c r="AP335" s="119"/>
      <c r="AQ335" s="119"/>
      <c r="AR335" s="123"/>
      <c r="AS335" s="123"/>
      <c r="AT335" s="123"/>
      <c r="AU335" s="123"/>
      <c r="AV335" s="123"/>
      <c r="AW335" s="123"/>
      <c r="AX335" s="119"/>
      <c r="AY335" s="119"/>
      <c r="AZ335" s="119"/>
      <c r="BA335" s="119"/>
      <c r="BB335" s="119"/>
      <c r="BC335" s="119"/>
    </row>
    <row r="336" spans="1:55" s="45" customFormat="1" x14ac:dyDescent="0.3">
      <c r="A336" s="119"/>
      <c r="C336" s="46"/>
      <c r="V336" s="47"/>
      <c r="Y336" s="46"/>
      <c r="AG336" s="119"/>
      <c r="AH336" s="119"/>
      <c r="AI336" s="119"/>
      <c r="AJ336" s="121">
        <f ca="1">IF(B336&gt;0,OFFSET(RiseSet!$C$4,$B336-RiseSet!$B$4,0),0)</f>
        <v>0</v>
      </c>
      <c r="AK336" s="121">
        <f ca="1">IF(B336&gt;0,OFFSET(RiseSet!$C$4,$B336-RiseSet!$B$4,1),0)</f>
        <v>0</v>
      </c>
      <c r="AL336" s="119"/>
      <c r="AM336" s="121"/>
      <c r="AN336" s="119"/>
      <c r="AO336" s="119"/>
      <c r="AP336" s="119"/>
      <c r="AQ336" s="119"/>
      <c r="AR336" s="123"/>
      <c r="AS336" s="123"/>
      <c r="AT336" s="123"/>
      <c r="AU336" s="123"/>
      <c r="AV336" s="123"/>
      <c r="AW336" s="123"/>
      <c r="AX336" s="119"/>
      <c r="AY336" s="119"/>
      <c r="AZ336" s="119"/>
      <c r="BA336" s="119"/>
      <c r="BB336" s="119"/>
      <c r="BC336" s="119"/>
    </row>
    <row r="337" spans="1:55" s="45" customFormat="1" x14ac:dyDescent="0.3">
      <c r="A337" s="119"/>
      <c r="C337" s="46"/>
      <c r="V337" s="47"/>
      <c r="Y337" s="46"/>
      <c r="AG337" s="119"/>
      <c r="AH337" s="119"/>
      <c r="AI337" s="119"/>
      <c r="AJ337" s="121">
        <f ca="1">IF(B337&gt;0,OFFSET(RiseSet!$C$4,$B337-RiseSet!$B$4,0),0)</f>
        <v>0</v>
      </c>
      <c r="AK337" s="121">
        <f ca="1">IF(B337&gt;0,OFFSET(RiseSet!$C$4,$B337-RiseSet!$B$4,1),0)</f>
        <v>0</v>
      </c>
      <c r="AL337" s="119"/>
      <c r="AM337" s="121"/>
      <c r="AN337" s="119"/>
      <c r="AO337" s="119"/>
      <c r="AP337" s="119"/>
      <c r="AQ337" s="119"/>
      <c r="AR337" s="123"/>
      <c r="AS337" s="123"/>
      <c r="AT337" s="123"/>
      <c r="AU337" s="123"/>
      <c r="AV337" s="123"/>
      <c r="AW337" s="123"/>
      <c r="AX337" s="119"/>
      <c r="AY337" s="119"/>
      <c r="AZ337" s="119"/>
      <c r="BA337" s="119"/>
      <c r="BB337" s="119"/>
      <c r="BC337" s="119"/>
    </row>
    <row r="338" spans="1:55" s="45" customFormat="1" x14ac:dyDescent="0.3">
      <c r="A338" s="119"/>
      <c r="C338" s="46"/>
      <c r="V338" s="47"/>
      <c r="Y338" s="46"/>
      <c r="AG338" s="119"/>
      <c r="AH338" s="119"/>
      <c r="AI338" s="119"/>
      <c r="AJ338" s="121">
        <f ca="1">IF(B338&gt;0,OFFSET(RiseSet!$C$4,$B338-RiseSet!$B$4,0),0)</f>
        <v>0</v>
      </c>
      <c r="AK338" s="121">
        <f ca="1">IF(B338&gt;0,OFFSET(RiseSet!$C$4,$B338-RiseSet!$B$4,1),0)</f>
        <v>0</v>
      </c>
      <c r="AL338" s="119"/>
      <c r="AM338" s="121"/>
      <c r="AN338" s="119"/>
      <c r="AO338" s="119"/>
      <c r="AP338" s="119"/>
      <c r="AQ338" s="119"/>
      <c r="AR338" s="123"/>
      <c r="AS338" s="123"/>
      <c r="AT338" s="123"/>
      <c r="AU338" s="123"/>
      <c r="AV338" s="123"/>
      <c r="AW338" s="123"/>
      <c r="AX338" s="119"/>
      <c r="AY338" s="119"/>
      <c r="AZ338" s="119"/>
      <c r="BA338" s="119"/>
      <c r="BB338" s="119"/>
      <c r="BC338" s="119"/>
    </row>
    <row r="339" spans="1:55" s="45" customFormat="1" x14ac:dyDescent="0.3">
      <c r="A339" s="119"/>
      <c r="C339" s="46"/>
      <c r="V339" s="47"/>
      <c r="Y339" s="46"/>
      <c r="AG339" s="119"/>
      <c r="AH339" s="119"/>
      <c r="AI339" s="119"/>
      <c r="AJ339" s="121">
        <f ca="1">IF(B339&gt;0,OFFSET(RiseSet!$C$4,$B339-RiseSet!$B$4,0),0)</f>
        <v>0</v>
      </c>
      <c r="AK339" s="121">
        <f ca="1">IF(B339&gt;0,OFFSET(RiseSet!$C$4,$B339-RiseSet!$B$4,1),0)</f>
        <v>0</v>
      </c>
      <c r="AL339" s="119"/>
      <c r="AM339" s="121"/>
      <c r="AN339" s="119"/>
      <c r="AO339" s="119"/>
      <c r="AP339" s="119"/>
      <c r="AQ339" s="119"/>
      <c r="AR339" s="123"/>
      <c r="AS339" s="123"/>
      <c r="AT339" s="123"/>
      <c r="AU339" s="123"/>
      <c r="AV339" s="123"/>
      <c r="AW339" s="123"/>
      <c r="AX339" s="119"/>
      <c r="AY339" s="119"/>
      <c r="AZ339" s="119"/>
      <c r="BA339" s="119"/>
      <c r="BB339" s="119"/>
      <c r="BC339" s="119"/>
    </row>
    <row r="340" spans="1:55" s="45" customFormat="1" x14ac:dyDescent="0.3">
      <c r="A340" s="119"/>
      <c r="C340" s="46"/>
      <c r="V340" s="47"/>
      <c r="Y340" s="46"/>
      <c r="AG340" s="119"/>
      <c r="AH340" s="119"/>
      <c r="AI340" s="119"/>
      <c r="AJ340" s="121">
        <f ca="1">IF(B340&gt;0,OFFSET(RiseSet!$C$4,$B340-RiseSet!$B$4,0),0)</f>
        <v>0</v>
      </c>
      <c r="AK340" s="121">
        <f ca="1">IF(B340&gt;0,OFFSET(RiseSet!$C$4,$B340-RiseSet!$B$4,1),0)</f>
        <v>0</v>
      </c>
      <c r="AL340" s="119"/>
      <c r="AM340" s="121"/>
      <c r="AN340" s="119"/>
      <c r="AO340" s="119"/>
      <c r="AP340" s="119"/>
      <c r="AQ340" s="119"/>
      <c r="AR340" s="123"/>
      <c r="AS340" s="123"/>
      <c r="AT340" s="123"/>
      <c r="AU340" s="123"/>
      <c r="AV340" s="123"/>
      <c r="AW340" s="123"/>
      <c r="AX340" s="119"/>
      <c r="AY340" s="119"/>
      <c r="AZ340" s="119"/>
      <c r="BA340" s="119"/>
      <c r="BB340" s="119"/>
      <c r="BC340" s="119"/>
    </row>
    <row r="341" spans="1:55" s="45" customFormat="1" x14ac:dyDescent="0.3">
      <c r="A341" s="119"/>
      <c r="C341" s="46"/>
      <c r="V341" s="47"/>
      <c r="Y341" s="46"/>
      <c r="AG341" s="119"/>
      <c r="AH341" s="119"/>
      <c r="AI341" s="119"/>
      <c r="AJ341" s="121">
        <f ca="1">IF(B341&gt;0,OFFSET(RiseSet!$C$4,$B341-RiseSet!$B$4,0),0)</f>
        <v>0</v>
      </c>
      <c r="AK341" s="121">
        <f ca="1">IF(B341&gt;0,OFFSET(RiseSet!$C$4,$B341-RiseSet!$B$4,1),0)</f>
        <v>0</v>
      </c>
      <c r="AL341" s="119"/>
      <c r="AM341" s="121"/>
      <c r="AN341" s="119"/>
      <c r="AO341" s="119"/>
      <c r="AP341" s="119"/>
      <c r="AQ341" s="119"/>
      <c r="AR341" s="123"/>
      <c r="AS341" s="123"/>
      <c r="AT341" s="123"/>
      <c r="AU341" s="123"/>
      <c r="AV341" s="123"/>
      <c r="AW341" s="123"/>
      <c r="AX341" s="119"/>
      <c r="AY341" s="119"/>
      <c r="AZ341" s="119"/>
      <c r="BA341" s="119"/>
      <c r="BB341" s="119"/>
      <c r="BC341" s="119"/>
    </row>
    <row r="342" spans="1:55" s="45" customFormat="1" x14ac:dyDescent="0.3">
      <c r="A342" s="119"/>
      <c r="C342" s="46"/>
      <c r="V342" s="47"/>
      <c r="Y342" s="46"/>
      <c r="AG342" s="119"/>
      <c r="AH342" s="119"/>
      <c r="AI342" s="119"/>
      <c r="AJ342" s="121">
        <f ca="1">IF(B342&gt;0,OFFSET(RiseSet!$C$4,$B342-RiseSet!$B$4,0),0)</f>
        <v>0</v>
      </c>
      <c r="AK342" s="121">
        <f ca="1">IF(B342&gt;0,OFFSET(RiseSet!$C$4,$B342-RiseSet!$B$4,1),0)</f>
        <v>0</v>
      </c>
      <c r="AL342" s="119"/>
      <c r="AM342" s="121"/>
      <c r="AN342" s="119"/>
      <c r="AO342" s="119"/>
      <c r="AP342" s="119"/>
      <c r="AQ342" s="119"/>
      <c r="AR342" s="123"/>
      <c r="AS342" s="123"/>
      <c r="AT342" s="123"/>
      <c r="AU342" s="123"/>
      <c r="AV342" s="123"/>
      <c r="AW342" s="123"/>
      <c r="AX342" s="119"/>
      <c r="AY342" s="119"/>
      <c r="AZ342" s="119"/>
      <c r="BA342" s="119"/>
      <c r="BB342" s="119"/>
      <c r="BC342" s="119"/>
    </row>
    <row r="343" spans="1:55" s="45" customFormat="1" x14ac:dyDescent="0.3">
      <c r="A343" s="119"/>
      <c r="C343" s="46"/>
      <c r="V343" s="47"/>
      <c r="Y343" s="46"/>
      <c r="AG343" s="119"/>
      <c r="AH343" s="119"/>
      <c r="AI343" s="119"/>
      <c r="AJ343" s="121">
        <f ca="1">IF(B343&gt;0,OFFSET(RiseSet!$C$4,$B343-RiseSet!$B$4,0),0)</f>
        <v>0</v>
      </c>
      <c r="AK343" s="121">
        <f ca="1">IF(B343&gt;0,OFFSET(RiseSet!$C$4,$B343-RiseSet!$B$4,1),0)</f>
        <v>0</v>
      </c>
      <c r="AL343" s="119"/>
      <c r="AM343" s="121"/>
      <c r="AN343" s="119"/>
      <c r="AO343" s="119"/>
      <c r="AP343" s="119"/>
      <c r="AQ343" s="119"/>
      <c r="AR343" s="123"/>
      <c r="AS343" s="123"/>
      <c r="AT343" s="123"/>
      <c r="AU343" s="123"/>
      <c r="AV343" s="123"/>
      <c r="AW343" s="123"/>
      <c r="AX343" s="119"/>
      <c r="AY343" s="119"/>
      <c r="AZ343" s="119"/>
      <c r="BA343" s="119"/>
      <c r="BB343" s="119"/>
      <c r="BC343" s="119"/>
    </row>
    <row r="344" spans="1:55" s="45" customFormat="1" x14ac:dyDescent="0.3">
      <c r="A344" s="119"/>
      <c r="C344" s="46"/>
      <c r="V344" s="47"/>
      <c r="Y344" s="46"/>
      <c r="AG344" s="119"/>
      <c r="AH344" s="119"/>
      <c r="AI344" s="119"/>
      <c r="AJ344" s="121">
        <f ca="1">IF(B344&gt;0,OFFSET(RiseSet!$C$4,$B344-RiseSet!$B$4,0),0)</f>
        <v>0</v>
      </c>
      <c r="AK344" s="121">
        <f ca="1">IF(B344&gt;0,OFFSET(RiseSet!$C$4,$B344-RiseSet!$B$4,1),0)</f>
        <v>0</v>
      </c>
      <c r="AL344" s="119"/>
      <c r="AM344" s="121"/>
      <c r="AN344" s="119"/>
      <c r="AO344" s="119"/>
      <c r="AP344" s="119"/>
      <c r="AQ344" s="119"/>
      <c r="AR344" s="123"/>
      <c r="AS344" s="123"/>
      <c r="AT344" s="123"/>
      <c r="AU344" s="123"/>
      <c r="AV344" s="123"/>
      <c r="AW344" s="123"/>
      <c r="AX344" s="119"/>
      <c r="AY344" s="119"/>
      <c r="AZ344" s="119"/>
      <c r="BA344" s="119"/>
      <c r="BB344" s="119"/>
      <c r="BC344" s="119"/>
    </row>
    <row r="345" spans="1:55" s="45" customFormat="1" x14ac:dyDescent="0.3">
      <c r="A345" s="119"/>
      <c r="C345" s="46"/>
      <c r="V345" s="47"/>
      <c r="Y345" s="46"/>
      <c r="AG345" s="119"/>
      <c r="AH345" s="119"/>
      <c r="AI345" s="119"/>
      <c r="AJ345" s="121">
        <f ca="1">IF(B345&gt;0,OFFSET(RiseSet!$C$4,$B345-RiseSet!$B$4,0),0)</f>
        <v>0</v>
      </c>
      <c r="AK345" s="121">
        <f ca="1">IF(B345&gt;0,OFFSET(RiseSet!$C$4,$B345-RiseSet!$B$4,1),0)</f>
        <v>0</v>
      </c>
      <c r="AL345" s="119"/>
      <c r="AM345" s="121"/>
      <c r="AN345" s="119"/>
      <c r="AO345" s="119"/>
      <c r="AP345" s="119"/>
      <c r="AQ345" s="119"/>
      <c r="AR345" s="123"/>
      <c r="AS345" s="123"/>
      <c r="AT345" s="123"/>
      <c r="AU345" s="123"/>
      <c r="AV345" s="123"/>
      <c r="AW345" s="123"/>
      <c r="AX345" s="119"/>
      <c r="AY345" s="119"/>
      <c r="AZ345" s="119"/>
      <c r="BA345" s="119"/>
      <c r="BB345" s="119"/>
      <c r="BC345" s="119"/>
    </row>
    <row r="346" spans="1:55" s="45" customFormat="1" x14ac:dyDescent="0.3">
      <c r="A346" s="119"/>
      <c r="C346" s="46"/>
      <c r="V346" s="47"/>
      <c r="Y346" s="46"/>
      <c r="AG346" s="119"/>
      <c r="AH346" s="119"/>
      <c r="AI346" s="119"/>
      <c r="AJ346" s="121">
        <f ca="1">IF(B346&gt;0,OFFSET(RiseSet!$C$4,$B346-RiseSet!$B$4,0),0)</f>
        <v>0</v>
      </c>
      <c r="AK346" s="121">
        <f ca="1">IF(B346&gt;0,OFFSET(RiseSet!$C$4,$B346-RiseSet!$B$4,1),0)</f>
        <v>0</v>
      </c>
      <c r="AL346" s="119"/>
      <c r="AM346" s="121"/>
      <c r="AN346" s="119"/>
      <c r="AO346" s="119"/>
      <c r="AP346" s="119"/>
      <c r="AQ346" s="119"/>
      <c r="AR346" s="123"/>
      <c r="AS346" s="123"/>
      <c r="AT346" s="123"/>
      <c r="AU346" s="123"/>
      <c r="AV346" s="123"/>
      <c r="AW346" s="123"/>
      <c r="AX346" s="119"/>
      <c r="AY346" s="119"/>
      <c r="AZ346" s="119"/>
      <c r="BA346" s="119"/>
      <c r="BB346" s="119"/>
      <c r="BC346" s="119"/>
    </row>
    <row r="347" spans="1:55" s="45" customFormat="1" x14ac:dyDescent="0.3">
      <c r="A347" s="119"/>
      <c r="C347" s="46"/>
      <c r="V347" s="47"/>
      <c r="Y347" s="46"/>
      <c r="AG347" s="119"/>
      <c r="AH347" s="119"/>
      <c r="AI347" s="119"/>
      <c r="AJ347" s="121">
        <f ca="1">IF(B347&gt;0,OFFSET(RiseSet!$C$4,$B347-RiseSet!$B$4,0),0)</f>
        <v>0</v>
      </c>
      <c r="AK347" s="121">
        <f ca="1">IF(B347&gt;0,OFFSET(RiseSet!$C$4,$B347-RiseSet!$B$4,1),0)</f>
        <v>0</v>
      </c>
      <c r="AL347" s="119"/>
      <c r="AM347" s="121"/>
      <c r="AN347" s="119"/>
      <c r="AO347" s="119"/>
      <c r="AP347" s="119"/>
      <c r="AQ347" s="119"/>
      <c r="AR347" s="123"/>
      <c r="AS347" s="123"/>
      <c r="AT347" s="123"/>
      <c r="AU347" s="123"/>
      <c r="AV347" s="123"/>
      <c r="AW347" s="123"/>
      <c r="AX347" s="119"/>
      <c r="AY347" s="119"/>
      <c r="AZ347" s="119"/>
      <c r="BA347" s="119"/>
      <c r="BB347" s="119"/>
      <c r="BC347" s="119"/>
    </row>
    <row r="348" spans="1:55" s="45" customFormat="1" x14ac:dyDescent="0.3">
      <c r="A348" s="119"/>
      <c r="C348" s="46"/>
      <c r="V348" s="47"/>
      <c r="Y348" s="46"/>
      <c r="AG348" s="119"/>
      <c r="AH348" s="119"/>
      <c r="AI348" s="119"/>
      <c r="AJ348" s="121">
        <f ca="1">IF(B348&gt;0,OFFSET(RiseSet!$C$4,$B348-RiseSet!$B$4,0),0)</f>
        <v>0</v>
      </c>
      <c r="AK348" s="121">
        <f ca="1">IF(B348&gt;0,OFFSET(RiseSet!$C$4,$B348-RiseSet!$B$4,1),0)</f>
        <v>0</v>
      </c>
      <c r="AL348" s="119"/>
      <c r="AM348" s="121"/>
      <c r="AN348" s="119"/>
      <c r="AO348" s="119"/>
      <c r="AP348" s="119"/>
      <c r="AQ348" s="119"/>
      <c r="AR348" s="123"/>
      <c r="AS348" s="123"/>
      <c r="AT348" s="123"/>
      <c r="AU348" s="123"/>
      <c r="AV348" s="123"/>
      <c r="AW348" s="123"/>
      <c r="AX348" s="119"/>
      <c r="AY348" s="119"/>
      <c r="AZ348" s="119"/>
      <c r="BA348" s="119"/>
      <c r="BB348" s="119"/>
      <c r="BC348" s="119"/>
    </row>
    <row r="349" spans="1:55" s="45" customFormat="1" x14ac:dyDescent="0.3">
      <c r="A349" s="119"/>
      <c r="C349" s="46"/>
      <c r="V349" s="47"/>
      <c r="Y349" s="46"/>
      <c r="AG349" s="119"/>
      <c r="AH349" s="119"/>
      <c r="AI349" s="119"/>
      <c r="AJ349" s="121">
        <f ca="1">IF(B349&gt;0,OFFSET(RiseSet!$C$4,$B349-RiseSet!$B$4,0),0)</f>
        <v>0</v>
      </c>
      <c r="AK349" s="121">
        <f ca="1">IF(B349&gt;0,OFFSET(RiseSet!$C$4,$B349-RiseSet!$B$4,1),0)</f>
        <v>0</v>
      </c>
      <c r="AL349" s="119"/>
      <c r="AM349" s="121"/>
      <c r="AN349" s="119"/>
      <c r="AO349" s="119"/>
      <c r="AP349" s="119"/>
      <c r="AQ349" s="119"/>
      <c r="AR349" s="123"/>
      <c r="AS349" s="123"/>
      <c r="AT349" s="123"/>
      <c r="AU349" s="123"/>
      <c r="AV349" s="123"/>
      <c r="AW349" s="123"/>
      <c r="AX349" s="119"/>
      <c r="AY349" s="119"/>
      <c r="AZ349" s="119"/>
      <c r="BA349" s="119"/>
      <c r="BB349" s="119"/>
      <c r="BC349" s="119"/>
    </row>
    <row r="350" spans="1:55" s="45" customFormat="1" x14ac:dyDescent="0.3">
      <c r="A350" s="119"/>
      <c r="C350" s="46"/>
      <c r="V350" s="47"/>
      <c r="Y350" s="46"/>
      <c r="AG350" s="119"/>
      <c r="AH350" s="119"/>
      <c r="AI350" s="119"/>
      <c r="AJ350" s="121">
        <f ca="1">IF(B350&gt;0,OFFSET(RiseSet!$C$4,$B350-RiseSet!$B$4,0),0)</f>
        <v>0</v>
      </c>
      <c r="AK350" s="121">
        <f ca="1">IF(B350&gt;0,OFFSET(RiseSet!$C$4,$B350-RiseSet!$B$4,1),0)</f>
        <v>0</v>
      </c>
      <c r="AL350" s="119"/>
      <c r="AM350" s="121"/>
      <c r="AN350" s="119"/>
      <c r="AO350" s="119"/>
      <c r="AP350" s="119"/>
      <c r="AQ350" s="119"/>
      <c r="AR350" s="123"/>
      <c r="AS350" s="123"/>
      <c r="AT350" s="123"/>
      <c r="AU350" s="123"/>
      <c r="AV350" s="123"/>
      <c r="AW350" s="123"/>
      <c r="AX350" s="119"/>
      <c r="AY350" s="119"/>
      <c r="AZ350" s="119"/>
      <c r="BA350" s="119"/>
      <c r="BB350" s="119"/>
      <c r="BC350" s="119"/>
    </row>
    <row r="351" spans="1:55" s="45" customFormat="1" x14ac:dyDescent="0.3">
      <c r="A351" s="119"/>
      <c r="C351" s="46"/>
      <c r="V351" s="47"/>
      <c r="Y351" s="46"/>
      <c r="AG351" s="119"/>
      <c r="AH351" s="119"/>
      <c r="AI351" s="119"/>
      <c r="AJ351" s="121">
        <f ca="1">IF(B351&gt;0,OFFSET(RiseSet!$C$4,$B351-RiseSet!$B$4,0),0)</f>
        <v>0</v>
      </c>
      <c r="AK351" s="121">
        <f ca="1">IF(B351&gt;0,OFFSET(RiseSet!$C$4,$B351-RiseSet!$B$4,1),0)</f>
        <v>0</v>
      </c>
      <c r="AL351" s="119"/>
      <c r="AM351" s="121"/>
      <c r="AN351" s="119"/>
      <c r="AO351" s="119"/>
      <c r="AP351" s="119"/>
      <c r="AQ351" s="119"/>
      <c r="AR351" s="123"/>
      <c r="AS351" s="123"/>
      <c r="AT351" s="123"/>
      <c r="AU351" s="123"/>
      <c r="AV351" s="123"/>
      <c r="AW351" s="123"/>
      <c r="AX351" s="119"/>
      <c r="AY351" s="119"/>
      <c r="AZ351" s="119"/>
      <c r="BA351" s="119"/>
      <c r="BB351" s="119"/>
      <c r="BC351" s="119"/>
    </row>
    <row r="352" spans="1:55" s="45" customFormat="1" x14ac:dyDescent="0.3">
      <c r="A352" s="119"/>
      <c r="C352" s="46"/>
      <c r="V352" s="47"/>
      <c r="Y352" s="46"/>
      <c r="AG352" s="119"/>
      <c r="AH352" s="119"/>
      <c r="AI352" s="119"/>
      <c r="AJ352" s="121">
        <f ca="1">IF(B352&gt;0,OFFSET(RiseSet!$C$4,$B352-RiseSet!$B$4,0),0)</f>
        <v>0</v>
      </c>
      <c r="AK352" s="121">
        <f ca="1">IF(B352&gt;0,OFFSET(RiseSet!$C$4,$B352-RiseSet!$B$4,1),0)</f>
        <v>0</v>
      </c>
      <c r="AL352" s="119"/>
      <c r="AM352" s="121"/>
      <c r="AN352" s="119"/>
      <c r="AO352" s="119"/>
      <c r="AP352" s="119"/>
      <c r="AQ352" s="119"/>
      <c r="AR352" s="123"/>
      <c r="AS352" s="123"/>
      <c r="AT352" s="123"/>
      <c r="AU352" s="123"/>
      <c r="AV352" s="123"/>
      <c r="AW352" s="123"/>
      <c r="AX352" s="119"/>
      <c r="AY352" s="119"/>
      <c r="AZ352" s="119"/>
      <c r="BA352" s="119"/>
      <c r="BB352" s="119"/>
      <c r="BC352" s="119"/>
    </row>
    <row r="353" spans="1:55" s="45" customFormat="1" x14ac:dyDescent="0.3">
      <c r="A353" s="119"/>
      <c r="C353" s="46"/>
      <c r="V353" s="47"/>
      <c r="Y353" s="46"/>
      <c r="AG353" s="119"/>
      <c r="AH353" s="119"/>
      <c r="AI353" s="119"/>
      <c r="AJ353" s="121">
        <f ca="1">IF(B353&gt;0,OFFSET(RiseSet!$C$4,$B353-RiseSet!$B$4,0),0)</f>
        <v>0</v>
      </c>
      <c r="AK353" s="121">
        <f ca="1">IF(B353&gt;0,OFFSET(RiseSet!$C$4,$B353-RiseSet!$B$4,1),0)</f>
        <v>0</v>
      </c>
      <c r="AL353" s="119"/>
      <c r="AM353" s="121"/>
      <c r="AN353" s="119"/>
      <c r="AO353" s="119"/>
      <c r="AP353" s="119"/>
      <c r="AQ353" s="119"/>
      <c r="AR353" s="123"/>
      <c r="AS353" s="123"/>
      <c r="AT353" s="123"/>
      <c r="AU353" s="123"/>
      <c r="AV353" s="123"/>
      <c r="AW353" s="123"/>
      <c r="AX353" s="119"/>
      <c r="AY353" s="119"/>
      <c r="AZ353" s="119"/>
      <c r="BA353" s="119"/>
      <c r="BB353" s="119"/>
      <c r="BC353" s="119"/>
    </row>
    <row r="354" spans="1:55" s="45" customFormat="1" x14ac:dyDescent="0.3">
      <c r="A354" s="119"/>
      <c r="C354" s="46"/>
      <c r="V354" s="47"/>
      <c r="Y354" s="46"/>
      <c r="AG354" s="119"/>
      <c r="AH354" s="119"/>
      <c r="AI354" s="119"/>
      <c r="AJ354" s="121">
        <f ca="1">IF(B354&gt;0,OFFSET(RiseSet!$C$4,$B354-RiseSet!$B$4,0),0)</f>
        <v>0</v>
      </c>
      <c r="AK354" s="121">
        <f ca="1">IF(B354&gt;0,OFFSET(RiseSet!$C$4,$B354-RiseSet!$B$4,1),0)</f>
        <v>0</v>
      </c>
      <c r="AL354" s="119"/>
      <c r="AM354" s="121"/>
      <c r="AN354" s="119"/>
      <c r="AO354" s="119"/>
      <c r="AP354" s="119"/>
      <c r="AQ354" s="119"/>
      <c r="AR354" s="123"/>
      <c r="AS354" s="123"/>
      <c r="AT354" s="123"/>
      <c r="AU354" s="123"/>
      <c r="AV354" s="123"/>
      <c r="AW354" s="123"/>
      <c r="AX354" s="119"/>
      <c r="AY354" s="119"/>
      <c r="AZ354" s="119"/>
      <c r="BA354" s="119"/>
      <c r="BB354" s="119"/>
      <c r="BC354" s="119"/>
    </row>
    <row r="355" spans="1:55" s="45" customFormat="1" x14ac:dyDescent="0.3">
      <c r="A355" s="119"/>
      <c r="C355" s="46"/>
      <c r="V355" s="47"/>
      <c r="Y355" s="46"/>
      <c r="AG355" s="119"/>
      <c r="AH355" s="119"/>
      <c r="AI355" s="119"/>
      <c r="AJ355" s="121">
        <f ca="1">IF(B355&gt;0,OFFSET(RiseSet!$C$4,$B355-RiseSet!$B$4,0),0)</f>
        <v>0</v>
      </c>
      <c r="AK355" s="121">
        <f ca="1">IF(B355&gt;0,OFFSET(RiseSet!$C$4,$B355-RiseSet!$B$4,1),0)</f>
        <v>0</v>
      </c>
      <c r="AL355" s="119"/>
      <c r="AM355" s="121"/>
      <c r="AN355" s="119"/>
      <c r="AO355" s="119"/>
      <c r="AP355" s="119"/>
      <c r="AQ355" s="119"/>
      <c r="AR355" s="123"/>
      <c r="AS355" s="123"/>
      <c r="AT355" s="123"/>
      <c r="AU355" s="123"/>
      <c r="AV355" s="123"/>
      <c r="AW355" s="123"/>
      <c r="AX355" s="119"/>
      <c r="AY355" s="119"/>
      <c r="AZ355" s="119"/>
      <c r="BA355" s="119"/>
      <c r="BB355" s="119"/>
      <c r="BC355" s="119"/>
    </row>
    <row r="356" spans="1:55" s="45" customFormat="1" x14ac:dyDescent="0.3">
      <c r="A356" s="119"/>
      <c r="C356" s="46"/>
      <c r="V356" s="47"/>
      <c r="Y356" s="46"/>
      <c r="AG356" s="119"/>
      <c r="AH356" s="119"/>
      <c r="AI356" s="119"/>
      <c r="AJ356" s="121">
        <f ca="1">IF(B356&gt;0,OFFSET(RiseSet!$C$4,$B356-RiseSet!$B$4,0),0)</f>
        <v>0</v>
      </c>
      <c r="AK356" s="121">
        <f ca="1">IF(B356&gt;0,OFFSET(RiseSet!$C$4,$B356-RiseSet!$B$4,1),0)</f>
        <v>0</v>
      </c>
      <c r="AL356" s="119"/>
      <c r="AM356" s="121"/>
      <c r="AN356" s="119"/>
      <c r="AO356" s="119"/>
      <c r="AP356" s="119"/>
      <c r="AQ356" s="119"/>
      <c r="AR356" s="123"/>
      <c r="AS356" s="123"/>
      <c r="AT356" s="123"/>
      <c r="AU356" s="123"/>
      <c r="AV356" s="123"/>
      <c r="AW356" s="123"/>
      <c r="AX356" s="119"/>
      <c r="AY356" s="119"/>
      <c r="AZ356" s="119"/>
      <c r="BA356" s="119"/>
      <c r="BB356" s="119"/>
      <c r="BC356" s="119"/>
    </row>
    <row r="357" spans="1:55" s="45" customFormat="1" x14ac:dyDescent="0.3">
      <c r="A357" s="119"/>
      <c r="C357" s="46"/>
      <c r="V357" s="47"/>
      <c r="Y357" s="46"/>
      <c r="AG357" s="119"/>
      <c r="AH357" s="119"/>
      <c r="AI357" s="119"/>
      <c r="AJ357" s="121">
        <f ca="1">IF(B357&gt;0,OFFSET(RiseSet!$C$4,$B357-RiseSet!$B$4,0),0)</f>
        <v>0</v>
      </c>
      <c r="AK357" s="121">
        <f ca="1">IF(B357&gt;0,OFFSET(RiseSet!$C$4,$B357-RiseSet!$B$4,1),0)</f>
        <v>0</v>
      </c>
      <c r="AL357" s="119"/>
      <c r="AM357" s="121"/>
      <c r="AN357" s="119"/>
      <c r="AO357" s="119"/>
      <c r="AP357" s="119"/>
      <c r="AQ357" s="119"/>
      <c r="AR357" s="123"/>
      <c r="AS357" s="123"/>
      <c r="AT357" s="123"/>
      <c r="AU357" s="123"/>
      <c r="AV357" s="123"/>
      <c r="AW357" s="123"/>
      <c r="AX357" s="119"/>
      <c r="AY357" s="119"/>
      <c r="AZ357" s="119"/>
      <c r="BA357" s="119"/>
      <c r="BB357" s="119"/>
      <c r="BC357" s="119"/>
    </row>
    <row r="358" spans="1:55" s="45" customFormat="1" x14ac:dyDescent="0.3">
      <c r="A358" s="119"/>
      <c r="C358" s="46"/>
      <c r="V358" s="47"/>
      <c r="Y358" s="46"/>
      <c r="AG358" s="119"/>
      <c r="AH358" s="119"/>
      <c r="AI358" s="119"/>
      <c r="AJ358" s="121">
        <f ca="1">IF(B358&gt;0,OFFSET(RiseSet!$C$4,$B358-RiseSet!$B$4,0),0)</f>
        <v>0</v>
      </c>
      <c r="AK358" s="121">
        <f ca="1">IF(B358&gt;0,OFFSET(RiseSet!$C$4,$B358-RiseSet!$B$4,1),0)</f>
        <v>0</v>
      </c>
      <c r="AL358" s="119"/>
      <c r="AM358" s="121"/>
      <c r="AN358" s="119"/>
      <c r="AO358" s="119"/>
      <c r="AP358" s="119"/>
      <c r="AQ358" s="119"/>
      <c r="AR358" s="123"/>
      <c r="AS358" s="123"/>
      <c r="AT358" s="123"/>
      <c r="AU358" s="123"/>
      <c r="AV358" s="123"/>
      <c r="AW358" s="123"/>
      <c r="AX358" s="119"/>
      <c r="AY358" s="119"/>
      <c r="AZ358" s="119"/>
      <c r="BA358" s="119"/>
      <c r="BB358" s="119"/>
      <c r="BC358" s="119"/>
    </row>
    <row r="359" spans="1:55" s="45" customFormat="1" x14ac:dyDescent="0.3">
      <c r="A359" s="119"/>
      <c r="C359" s="46"/>
      <c r="V359" s="47"/>
      <c r="Y359" s="46"/>
      <c r="AG359" s="119"/>
      <c r="AH359" s="119"/>
      <c r="AI359" s="119"/>
      <c r="AJ359" s="121">
        <f ca="1">IF(B359&gt;0,OFFSET(RiseSet!$C$4,$B359-RiseSet!$B$4,0),0)</f>
        <v>0</v>
      </c>
      <c r="AK359" s="121">
        <f ca="1">IF(B359&gt;0,OFFSET(RiseSet!$C$4,$B359-RiseSet!$B$4,1),0)</f>
        <v>0</v>
      </c>
      <c r="AL359" s="119"/>
      <c r="AM359" s="121"/>
      <c r="AN359" s="119"/>
      <c r="AO359" s="119"/>
      <c r="AP359" s="119"/>
      <c r="AQ359" s="119"/>
      <c r="AR359" s="123"/>
      <c r="AS359" s="123"/>
      <c r="AT359" s="123"/>
      <c r="AU359" s="123"/>
      <c r="AV359" s="123"/>
      <c r="AW359" s="123"/>
      <c r="AX359" s="119"/>
      <c r="AY359" s="119"/>
      <c r="AZ359" s="119"/>
      <c r="BA359" s="119"/>
      <c r="BB359" s="119"/>
      <c r="BC359" s="119"/>
    </row>
    <row r="360" spans="1:55" s="45" customFormat="1" x14ac:dyDescent="0.3">
      <c r="A360" s="119"/>
      <c r="C360" s="46"/>
      <c r="V360" s="47"/>
      <c r="Y360" s="46"/>
      <c r="AG360" s="119"/>
      <c r="AH360" s="119"/>
      <c r="AI360" s="119"/>
      <c r="AJ360" s="121">
        <f ca="1">IF(B360&gt;0,OFFSET(RiseSet!$C$4,$B360-RiseSet!$B$4,0),0)</f>
        <v>0</v>
      </c>
      <c r="AK360" s="121">
        <f ca="1">IF(B360&gt;0,OFFSET(RiseSet!$C$4,$B360-RiseSet!$B$4,1),0)</f>
        <v>0</v>
      </c>
      <c r="AL360" s="119"/>
      <c r="AM360" s="121"/>
      <c r="AN360" s="119"/>
      <c r="AO360" s="119"/>
      <c r="AP360" s="119"/>
      <c r="AQ360" s="119"/>
      <c r="AR360" s="123"/>
      <c r="AS360" s="123"/>
      <c r="AT360" s="123"/>
      <c r="AU360" s="123"/>
      <c r="AV360" s="123"/>
      <c r="AW360" s="123"/>
      <c r="AX360" s="119"/>
      <c r="AY360" s="119"/>
      <c r="AZ360" s="119"/>
      <c r="BA360" s="119"/>
      <c r="BB360" s="119"/>
      <c r="BC360" s="119"/>
    </row>
    <row r="361" spans="1:55" s="45" customFormat="1" x14ac:dyDescent="0.3">
      <c r="A361" s="119"/>
      <c r="C361" s="46"/>
      <c r="V361" s="47"/>
      <c r="Y361" s="46"/>
      <c r="AG361" s="119"/>
      <c r="AH361" s="119"/>
      <c r="AI361" s="119"/>
      <c r="AJ361" s="121">
        <f ca="1">IF(B361&gt;0,OFFSET(RiseSet!$C$4,$B361-RiseSet!$B$4,0),0)</f>
        <v>0</v>
      </c>
      <c r="AK361" s="121">
        <f ca="1">IF(B361&gt;0,OFFSET(RiseSet!$C$4,$B361-RiseSet!$B$4,1),0)</f>
        <v>0</v>
      </c>
      <c r="AL361" s="119"/>
      <c r="AM361" s="121"/>
      <c r="AN361" s="119"/>
      <c r="AO361" s="119"/>
      <c r="AP361" s="119"/>
      <c r="AQ361" s="119"/>
      <c r="AR361" s="123"/>
      <c r="AS361" s="123"/>
      <c r="AT361" s="123"/>
      <c r="AU361" s="123"/>
      <c r="AV361" s="123"/>
      <c r="AW361" s="123"/>
      <c r="AX361" s="119"/>
      <c r="AY361" s="119"/>
      <c r="AZ361" s="119"/>
      <c r="BA361" s="119"/>
      <c r="BB361" s="119"/>
      <c r="BC361" s="119"/>
    </row>
    <row r="362" spans="1:55" s="45" customFormat="1" x14ac:dyDescent="0.3">
      <c r="A362" s="119"/>
      <c r="C362" s="46"/>
      <c r="V362" s="47"/>
      <c r="Y362" s="46"/>
      <c r="AG362" s="119"/>
      <c r="AH362" s="119"/>
      <c r="AI362" s="119"/>
      <c r="AJ362" s="121">
        <f ca="1">IF(B362&gt;0,OFFSET(RiseSet!$C$4,$B362-RiseSet!$B$4,0),0)</f>
        <v>0</v>
      </c>
      <c r="AK362" s="121">
        <f ca="1">IF(B362&gt;0,OFFSET(RiseSet!$C$4,$B362-RiseSet!$B$4,1),0)</f>
        <v>0</v>
      </c>
      <c r="AL362" s="119"/>
      <c r="AM362" s="121"/>
      <c r="AN362" s="119"/>
      <c r="AO362" s="119"/>
      <c r="AP362" s="119"/>
      <c r="AQ362" s="119"/>
      <c r="AR362" s="123"/>
      <c r="AS362" s="123"/>
      <c r="AT362" s="123"/>
      <c r="AU362" s="123"/>
      <c r="AV362" s="123"/>
      <c r="AW362" s="123"/>
      <c r="AX362" s="119"/>
      <c r="AY362" s="119"/>
      <c r="AZ362" s="119"/>
      <c r="BA362" s="119"/>
      <c r="BB362" s="119"/>
      <c r="BC362" s="119"/>
    </row>
    <row r="363" spans="1:55" s="45" customFormat="1" x14ac:dyDescent="0.3">
      <c r="A363" s="119"/>
      <c r="C363" s="46"/>
      <c r="V363" s="47"/>
      <c r="Y363" s="46"/>
      <c r="AG363" s="119"/>
      <c r="AH363" s="119"/>
      <c r="AI363" s="119"/>
      <c r="AJ363" s="121">
        <f ca="1">IF(B363&gt;0,OFFSET(RiseSet!$C$4,$B363-RiseSet!$B$4,0),0)</f>
        <v>0</v>
      </c>
      <c r="AK363" s="121">
        <f ca="1">IF(B363&gt;0,OFFSET(RiseSet!$C$4,$B363-RiseSet!$B$4,1),0)</f>
        <v>0</v>
      </c>
      <c r="AL363" s="119"/>
      <c r="AM363" s="121"/>
      <c r="AN363" s="119"/>
      <c r="AO363" s="119"/>
      <c r="AP363" s="119"/>
      <c r="AQ363" s="119"/>
      <c r="AR363" s="123"/>
      <c r="AS363" s="123"/>
      <c r="AT363" s="123"/>
      <c r="AU363" s="123"/>
      <c r="AV363" s="123"/>
      <c r="AW363" s="123"/>
      <c r="AX363" s="119"/>
      <c r="AY363" s="119"/>
      <c r="AZ363" s="119"/>
      <c r="BA363" s="119"/>
      <c r="BB363" s="119"/>
      <c r="BC363" s="119"/>
    </row>
    <row r="364" spans="1:55" s="45" customFormat="1" x14ac:dyDescent="0.3">
      <c r="A364" s="119"/>
      <c r="C364" s="46"/>
      <c r="V364" s="47"/>
      <c r="Y364" s="46"/>
      <c r="AG364" s="119"/>
      <c r="AH364" s="119"/>
      <c r="AI364" s="119"/>
      <c r="AJ364" s="121">
        <f ca="1">IF(B364&gt;0,OFFSET(RiseSet!$C$4,$B364-RiseSet!$B$4,0),0)</f>
        <v>0</v>
      </c>
      <c r="AK364" s="121">
        <f ca="1">IF(B364&gt;0,OFFSET(RiseSet!$C$4,$B364-RiseSet!$B$4,1),0)</f>
        <v>0</v>
      </c>
      <c r="AL364" s="119"/>
      <c r="AM364" s="121"/>
      <c r="AN364" s="119"/>
      <c r="AO364" s="119"/>
      <c r="AP364" s="119"/>
      <c r="AQ364" s="119"/>
      <c r="AR364" s="123"/>
      <c r="AS364" s="123"/>
      <c r="AT364" s="123"/>
      <c r="AU364" s="123"/>
      <c r="AV364" s="123"/>
      <c r="AW364" s="123"/>
      <c r="AX364" s="119"/>
      <c r="AY364" s="119"/>
      <c r="AZ364" s="119"/>
      <c r="BA364" s="119"/>
      <c r="BB364" s="119"/>
      <c r="BC364" s="119"/>
    </row>
    <row r="365" spans="1:55" s="45" customFormat="1" x14ac:dyDescent="0.3">
      <c r="A365" s="119"/>
      <c r="C365" s="46"/>
      <c r="V365" s="47"/>
      <c r="Y365" s="46"/>
      <c r="AG365" s="119"/>
      <c r="AH365" s="119"/>
      <c r="AI365" s="119"/>
      <c r="AJ365" s="121">
        <f ca="1">IF(B365&gt;0,OFFSET(RiseSet!$C$4,$B365-RiseSet!$B$4,0),0)</f>
        <v>0</v>
      </c>
      <c r="AK365" s="121">
        <f ca="1">IF(B365&gt;0,OFFSET(RiseSet!$C$4,$B365-RiseSet!$B$4,1),0)</f>
        <v>0</v>
      </c>
      <c r="AL365" s="119"/>
      <c r="AM365" s="121"/>
      <c r="AN365" s="119"/>
      <c r="AO365" s="119"/>
      <c r="AP365" s="119"/>
      <c r="AQ365" s="119"/>
      <c r="AR365" s="123"/>
      <c r="AS365" s="123"/>
      <c r="AT365" s="123"/>
      <c r="AU365" s="123"/>
      <c r="AV365" s="123"/>
      <c r="AW365" s="123"/>
      <c r="AX365" s="119"/>
      <c r="AY365" s="119"/>
      <c r="AZ365" s="119"/>
      <c r="BA365" s="119"/>
      <c r="BB365" s="119"/>
      <c r="BC365" s="119"/>
    </row>
    <row r="366" spans="1:55" s="45" customFormat="1" x14ac:dyDescent="0.3">
      <c r="A366" s="119"/>
      <c r="C366" s="46"/>
      <c r="V366" s="47"/>
      <c r="Y366" s="46"/>
      <c r="AG366" s="119"/>
      <c r="AH366" s="119"/>
      <c r="AI366" s="119"/>
      <c r="AJ366" s="121">
        <f ca="1">IF(B366&gt;0,OFFSET(RiseSet!$C$4,$B366-RiseSet!$B$4,0),0)</f>
        <v>0</v>
      </c>
      <c r="AK366" s="121">
        <f ca="1">IF(B366&gt;0,OFFSET(RiseSet!$C$4,$B366-RiseSet!$B$4,1),0)</f>
        <v>0</v>
      </c>
      <c r="AL366" s="119"/>
      <c r="AM366" s="121"/>
      <c r="AN366" s="119"/>
      <c r="AO366" s="119"/>
      <c r="AP366" s="119"/>
      <c r="AQ366" s="119"/>
      <c r="AR366" s="123"/>
      <c r="AS366" s="123"/>
      <c r="AT366" s="123"/>
      <c r="AU366" s="123"/>
      <c r="AV366" s="123"/>
      <c r="AW366" s="123"/>
      <c r="AX366" s="119"/>
      <c r="AY366" s="119"/>
      <c r="AZ366" s="119"/>
      <c r="BA366" s="119"/>
      <c r="BB366" s="119"/>
      <c r="BC366" s="119"/>
    </row>
    <row r="367" spans="1:55" s="45" customFormat="1" x14ac:dyDescent="0.3">
      <c r="A367" s="119"/>
      <c r="C367" s="46"/>
      <c r="V367" s="47"/>
      <c r="Y367" s="46"/>
      <c r="AG367" s="119"/>
      <c r="AH367" s="119"/>
      <c r="AI367" s="119"/>
      <c r="AJ367" s="121">
        <f ca="1">IF(B367&gt;0,OFFSET(RiseSet!$C$4,$B367-RiseSet!$B$4,0),0)</f>
        <v>0</v>
      </c>
      <c r="AK367" s="121">
        <f ca="1">IF(B367&gt;0,OFFSET(RiseSet!$C$4,$B367-RiseSet!$B$4,1),0)</f>
        <v>0</v>
      </c>
      <c r="AL367" s="119"/>
      <c r="AM367" s="121"/>
      <c r="AN367" s="119"/>
      <c r="AO367" s="119"/>
      <c r="AP367" s="119"/>
      <c r="AQ367" s="119"/>
      <c r="AR367" s="123"/>
      <c r="AS367" s="123"/>
      <c r="AT367" s="123"/>
      <c r="AU367" s="123"/>
      <c r="AV367" s="123"/>
      <c r="AW367" s="123"/>
      <c r="AX367" s="119"/>
      <c r="AY367" s="119"/>
      <c r="AZ367" s="119"/>
      <c r="BA367" s="119"/>
      <c r="BB367" s="119"/>
      <c r="BC367" s="119"/>
    </row>
    <row r="368" spans="1:55" s="45" customFormat="1" x14ac:dyDescent="0.3">
      <c r="A368" s="119"/>
      <c r="C368" s="46"/>
      <c r="V368" s="47"/>
      <c r="Y368" s="46"/>
      <c r="AG368" s="119"/>
      <c r="AH368" s="119"/>
      <c r="AI368" s="119"/>
      <c r="AJ368" s="121">
        <f ca="1">IF(B368&gt;0,OFFSET(RiseSet!$C$4,$B368-RiseSet!$B$4,0),0)</f>
        <v>0</v>
      </c>
      <c r="AK368" s="121">
        <f ca="1">IF(B368&gt;0,OFFSET(RiseSet!$C$4,$B368-RiseSet!$B$4,1),0)</f>
        <v>0</v>
      </c>
      <c r="AL368" s="119"/>
      <c r="AM368" s="121"/>
      <c r="AN368" s="119"/>
      <c r="AO368" s="119"/>
      <c r="AP368" s="119"/>
      <c r="AQ368" s="119"/>
      <c r="AR368" s="123"/>
      <c r="AS368" s="123"/>
      <c r="AT368" s="123"/>
      <c r="AU368" s="123"/>
      <c r="AV368" s="123"/>
      <c r="AW368" s="123"/>
      <c r="AX368" s="119"/>
      <c r="AY368" s="119"/>
      <c r="AZ368" s="119"/>
      <c r="BA368" s="119"/>
      <c r="BB368" s="119"/>
      <c r="BC368" s="119"/>
    </row>
    <row r="369" spans="1:55" s="45" customFormat="1" x14ac:dyDescent="0.3">
      <c r="A369" s="119"/>
      <c r="C369" s="46"/>
      <c r="V369" s="47"/>
      <c r="Y369" s="46"/>
      <c r="AG369" s="119"/>
      <c r="AH369" s="119"/>
      <c r="AI369" s="119"/>
      <c r="AJ369" s="121">
        <f ca="1">IF(B369&gt;0,OFFSET(RiseSet!$C$4,$B369-RiseSet!$B$4,0),0)</f>
        <v>0</v>
      </c>
      <c r="AK369" s="121">
        <f ca="1">IF(B369&gt;0,OFFSET(RiseSet!$C$4,$B369-RiseSet!$B$4,1),0)</f>
        <v>0</v>
      </c>
      <c r="AL369" s="119"/>
      <c r="AM369" s="121"/>
      <c r="AN369" s="119"/>
      <c r="AO369" s="119"/>
      <c r="AP369" s="119"/>
      <c r="AQ369" s="119"/>
      <c r="AR369" s="123"/>
      <c r="AS369" s="123"/>
      <c r="AT369" s="123"/>
      <c r="AU369" s="123"/>
      <c r="AV369" s="123"/>
      <c r="AW369" s="123"/>
      <c r="AX369" s="119"/>
      <c r="AY369" s="119"/>
      <c r="AZ369" s="119"/>
      <c r="BA369" s="119"/>
      <c r="BB369" s="119"/>
      <c r="BC369" s="119"/>
    </row>
    <row r="370" spans="1:55" s="45" customFormat="1" x14ac:dyDescent="0.3">
      <c r="A370" s="119"/>
      <c r="C370" s="46"/>
      <c r="V370" s="47"/>
      <c r="Y370" s="46"/>
      <c r="AG370" s="119"/>
      <c r="AH370" s="119"/>
      <c r="AI370" s="119"/>
      <c r="AJ370" s="121">
        <f ca="1">IF(B370&gt;0,OFFSET(RiseSet!$C$4,$B370-RiseSet!$B$4,0),0)</f>
        <v>0</v>
      </c>
      <c r="AK370" s="121">
        <f ca="1">IF(B370&gt;0,OFFSET(RiseSet!$C$4,$B370-RiseSet!$B$4,1),0)</f>
        <v>0</v>
      </c>
      <c r="AL370" s="119"/>
      <c r="AM370" s="121"/>
      <c r="AN370" s="119"/>
      <c r="AO370" s="119"/>
      <c r="AP370" s="119"/>
      <c r="AQ370" s="119"/>
      <c r="AR370" s="123"/>
      <c r="AS370" s="123"/>
      <c r="AT370" s="123"/>
      <c r="AU370" s="123"/>
      <c r="AV370" s="123"/>
      <c r="AW370" s="123"/>
      <c r="AX370" s="119"/>
      <c r="AY370" s="119"/>
      <c r="AZ370" s="119"/>
      <c r="BA370" s="119"/>
      <c r="BB370" s="119"/>
      <c r="BC370" s="119"/>
    </row>
    <row r="371" spans="1:55" s="45" customFormat="1" x14ac:dyDescent="0.3">
      <c r="A371" s="119"/>
      <c r="C371" s="46"/>
      <c r="V371" s="47"/>
      <c r="Y371" s="46"/>
      <c r="AG371" s="119"/>
      <c r="AH371" s="119"/>
      <c r="AI371" s="119"/>
      <c r="AJ371" s="121">
        <f ca="1">IF(B371&gt;0,OFFSET(RiseSet!$C$4,$B371-RiseSet!$B$4,0),0)</f>
        <v>0</v>
      </c>
      <c r="AK371" s="121">
        <f ca="1">IF(B371&gt;0,OFFSET(RiseSet!$C$4,$B371-RiseSet!$B$4,1),0)</f>
        <v>0</v>
      </c>
      <c r="AL371" s="119"/>
      <c r="AM371" s="121"/>
      <c r="AN371" s="119"/>
      <c r="AO371" s="119"/>
      <c r="AP371" s="119"/>
      <c r="AQ371" s="119"/>
      <c r="AR371" s="123"/>
      <c r="AS371" s="123"/>
      <c r="AT371" s="123"/>
      <c r="AU371" s="123"/>
      <c r="AV371" s="123"/>
      <c r="AW371" s="123"/>
      <c r="AX371" s="119"/>
      <c r="AY371" s="119"/>
      <c r="AZ371" s="119"/>
      <c r="BA371" s="119"/>
      <c r="BB371" s="119"/>
      <c r="BC371" s="119"/>
    </row>
    <row r="372" spans="1:55" s="45" customFormat="1" x14ac:dyDescent="0.3">
      <c r="A372" s="119"/>
      <c r="C372" s="46"/>
      <c r="V372" s="47"/>
      <c r="Y372" s="46"/>
      <c r="AG372" s="119"/>
      <c r="AH372" s="119"/>
      <c r="AI372" s="119"/>
      <c r="AJ372" s="121">
        <f ca="1">IF(B372&gt;0,OFFSET(RiseSet!$C$4,$B372-RiseSet!$B$4,0),0)</f>
        <v>0</v>
      </c>
      <c r="AK372" s="121">
        <f ca="1">IF(B372&gt;0,OFFSET(RiseSet!$C$4,$B372-RiseSet!$B$4,1),0)</f>
        <v>0</v>
      </c>
      <c r="AL372" s="119"/>
      <c r="AM372" s="121"/>
      <c r="AN372" s="119"/>
      <c r="AO372" s="119"/>
      <c r="AP372" s="119"/>
      <c r="AQ372" s="119"/>
      <c r="AR372" s="123"/>
      <c r="AS372" s="123"/>
      <c r="AT372" s="123"/>
      <c r="AU372" s="123"/>
      <c r="AV372" s="123"/>
      <c r="AW372" s="123"/>
      <c r="AX372" s="119"/>
      <c r="AY372" s="119"/>
      <c r="AZ372" s="119"/>
      <c r="BA372" s="119"/>
      <c r="BB372" s="119"/>
      <c r="BC372" s="119"/>
    </row>
    <row r="373" spans="1:55" s="45" customFormat="1" x14ac:dyDescent="0.3">
      <c r="A373" s="119"/>
      <c r="C373" s="46"/>
      <c r="V373" s="47"/>
      <c r="Y373" s="46"/>
      <c r="AG373" s="119"/>
      <c r="AH373" s="119"/>
      <c r="AI373" s="119"/>
      <c r="AJ373" s="121">
        <f ca="1">IF(B373&gt;0,OFFSET(RiseSet!$C$4,$B373-RiseSet!$B$4,0),0)</f>
        <v>0</v>
      </c>
      <c r="AK373" s="121">
        <f ca="1">IF(B373&gt;0,OFFSET(RiseSet!$C$4,$B373-RiseSet!$B$4,1),0)</f>
        <v>0</v>
      </c>
      <c r="AL373" s="119"/>
      <c r="AM373" s="121"/>
      <c r="AN373" s="119"/>
      <c r="AO373" s="119"/>
      <c r="AP373" s="119"/>
      <c r="AQ373" s="119"/>
      <c r="AR373" s="123"/>
      <c r="AS373" s="123"/>
      <c r="AT373" s="123"/>
      <c r="AU373" s="123"/>
      <c r="AV373" s="123"/>
      <c r="AW373" s="123"/>
      <c r="AX373" s="119"/>
      <c r="AY373" s="119"/>
      <c r="AZ373" s="119"/>
      <c r="BA373" s="119"/>
      <c r="BB373" s="119"/>
      <c r="BC373" s="119"/>
    </row>
    <row r="374" spans="1:55" s="45" customFormat="1" x14ac:dyDescent="0.3">
      <c r="A374" s="119"/>
      <c r="C374" s="46"/>
      <c r="V374" s="47"/>
      <c r="Y374" s="46"/>
      <c r="AG374" s="119"/>
      <c r="AH374" s="119"/>
      <c r="AI374" s="119"/>
      <c r="AJ374" s="121">
        <f ca="1">IF(B374&gt;0,OFFSET(RiseSet!$C$4,$B374-RiseSet!$B$4,0),0)</f>
        <v>0</v>
      </c>
      <c r="AK374" s="121">
        <f ca="1">IF(B374&gt;0,OFFSET(RiseSet!$C$4,$B374-RiseSet!$B$4,1),0)</f>
        <v>0</v>
      </c>
      <c r="AL374" s="119"/>
      <c r="AM374" s="121"/>
      <c r="AN374" s="119"/>
      <c r="AO374" s="119"/>
      <c r="AP374" s="119"/>
      <c r="AQ374" s="119"/>
      <c r="AR374" s="123"/>
      <c r="AS374" s="123"/>
      <c r="AT374" s="123"/>
      <c r="AU374" s="123"/>
      <c r="AV374" s="123"/>
      <c r="AW374" s="123"/>
      <c r="AX374" s="119"/>
      <c r="AY374" s="119"/>
      <c r="AZ374" s="119"/>
      <c r="BA374" s="119"/>
      <c r="BB374" s="119"/>
      <c r="BC374" s="119"/>
    </row>
    <row r="375" spans="1:55" s="45" customFormat="1" x14ac:dyDescent="0.3">
      <c r="A375" s="119"/>
      <c r="C375" s="46"/>
      <c r="V375" s="47"/>
      <c r="Y375" s="46"/>
      <c r="AG375" s="119"/>
      <c r="AH375" s="119"/>
      <c r="AI375" s="119"/>
      <c r="AJ375" s="121">
        <f ca="1">IF(B375&gt;0,OFFSET(RiseSet!$C$4,$B375-RiseSet!$B$4,0),0)</f>
        <v>0</v>
      </c>
      <c r="AK375" s="121">
        <f ca="1">IF(B375&gt;0,OFFSET(RiseSet!$C$4,$B375-RiseSet!$B$4,1),0)</f>
        <v>0</v>
      </c>
      <c r="AL375" s="119"/>
      <c r="AM375" s="121"/>
      <c r="AN375" s="119"/>
      <c r="AO375" s="119"/>
      <c r="AP375" s="119"/>
      <c r="AQ375" s="119"/>
      <c r="AR375" s="123"/>
      <c r="AS375" s="123"/>
      <c r="AT375" s="123"/>
      <c r="AU375" s="123"/>
      <c r="AV375" s="123"/>
      <c r="AW375" s="123"/>
      <c r="AX375" s="119"/>
      <c r="AY375" s="119"/>
      <c r="AZ375" s="119"/>
      <c r="BA375" s="119"/>
      <c r="BB375" s="119"/>
      <c r="BC375" s="119"/>
    </row>
    <row r="376" spans="1:55" s="45" customFormat="1" x14ac:dyDescent="0.3">
      <c r="A376" s="119"/>
      <c r="C376" s="46"/>
      <c r="V376" s="47"/>
      <c r="Y376" s="46"/>
      <c r="AG376" s="119"/>
      <c r="AH376" s="119"/>
      <c r="AI376" s="119"/>
      <c r="AJ376" s="121">
        <f ca="1">IF(B376&gt;0,OFFSET(RiseSet!$C$4,$B376-RiseSet!$B$4,0),0)</f>
        <v>0</v>
      </c>
      <c r="AK376" s="121">
        <f ca="1">IF(B376&gt;0,OFFSET(RiseSet!$C$4,$B376-RiseSet!$B$4,1),0)</f>
        <v>0</v>
      </c>
      <c r="AL376" s="119"/>
      <c r="AM376" s="121"/>
      <c r="AN376" s="119"/>
      <c r="AO376" s="119"/>
      <c r="AP376" s="119"/>
      <c r="AQ376" s="119"/>
      <c r="AR376" s="123"/>
      <c r="AS376" s="123"/>
      <c r="AT376" s="123"/>
      <c r="AU376" s="123"/>
      <c r="AV376" s="123"/>
      <c r="AW376" s="123"/>
      <c r="AX376" s="119"/>
      <c r="AY376" s="119"/>
      <c r="AZ376" s="119"/>
      <c r="BA376" s="119"/>
      <c r="BB376" s="119"/>
      <c r="BC376" s="119"/>
    </row>
    <row r="377" spans="1:55" s="45" customFormat="1" x14ac:dyDescent="0.3">
      <c r="A377" s="119"/>
      <c r="C377" s="46"/>
      <c r="V377" s="47"/>
      <c r="Y377" s="46"/>
      <c r="AG377" s="119"/>
      <c r="AH377" s="119"/>
      <c r="AI377" s="119"/>
      <c r="AJ377" s="121">
        <f ca="1">IF(B377&gt;0,OFFSET(RiseSet!$C$4,$B377-RiseSet!$B$4,0),0)</f>
        <v>0</v>
      </c>
      <c r="AK377" s="121">
        <f ca="1">IF(B377&gt;0,OFFSET(RiseSet!$C$4,$B377-RiseSet!$B$4,1),0)</f>
        <v>0</v>
      </c>
      <c r="AL377" s="119"/>
      <c r="AM377" s="121"/>
      <c r="AN377" s="119"/>
      <c r="AO377" s="119"/>
      <c r="AP377" s="119"/>
      <c r="AQ377" s="119"/>
      <c r="AR377" s="123"/>
      <c r="AS377" s="123"/>
      <c r="AT377" s="123"/>
      <c r="AU377" s="123"/>
      <c r="AV377" s="123"/>
      <c r="AW377" s="123"/>
      <c r="AX377" s="119"/>
      <c r="AY377" s="119"/>
      <c r="AZ377" s="119"/>
      <c r="BA377" s="119"/>
      <c r="BB377" s="119"/>
      <c r="BC377" s="119"/>
    </row>
    <row r="378" spans="1:55" s="45" customFormat="1" x14ac:dyDescent="0.3">
      <c r="A378" s="119"/>
      <c r="C378" s="46"/>
      <c r="V378" s="47"/>
      <c r="Y378" s="46"/>
      <c r="AG378" s="119"/>
      <c r="AH378" s="119"/>
      <c r="AI378" s="119"/>
      <c r="AJ378" s="121">
        <f ca="1">IF(B378&gt;0,OFFSET(RiseSet!$C$4,$B378-RiseSet!$B$4,0),0)</f>
        <v>0</v>
      </c>
      <c r="AK378" s="121">
        <f ca="1">IF(B378&gt;0,OFFSET(RiseSet!$C$4,$B378-RiseSet!$B$4,1),0)</f>
        <v>0</v>
      </c>
      <c r="AL378" s="119"/>
      <c r="AM378" s="121"/>
      <c r="AN378" s="119"/>
      <c r="AO378" s="119"/>
      <c r="AP378" s="119"/>
      <c r="AQ378" s="119"/>
      <c r="AR378" s="123"/>
      <c r="AS378" s="123"/>
      <c r="AT378" s="123"/>
      <c r="AU378" s="123"/>
      <c r="AV378" s="123"/>
      <c r="AW378" s="123"/>
      <c r="AX378" s="119"/>
      <c r="AY378" s="119"/>
      <c r="AZ378" s="119"/>
      <c r="BA378" s="119"/>
      <c r="BB378" s="119"/>
      <c r="BC378" s="119"/>
    </row>
    <row r="379" spans="1:55" s="45" customFormat="1" x14ac:dyDescent="0.3">
      <c r="A379" s="119"/>
      <c r="C379" s="46"/>
      <c r="V379" s="47"/>
      <c r="Y379" s="46"/>
      <c r="AG379" s="119"/>
      <c r="AH379" s="119"/>
      <c r="AI379" s="119"/>
      <c r="AJ379" s="121">
        <f ca="1">IF(B379&gt;0,OFFSET(RiseSet!$C$4,$B379-RiseSet!$B$4,0),0)</f>
        <v>0</v>
      </c>
      <c r="AK379" s="121">
        <f ca="1">IF(B379&gt;0,OFFSET(RiseSet!$C$4,$B379-RiseSet!$B$4,1),0)</f>
        <v>0</v>
      </c>
      <c r="AL379" s="119"/>
      <c r="AM379" s="121"/>
      <c r="AN379" s="119"/>
      <c r="AO379" s="119"/>
      <c r="AP379" s="119"/>
      <c r="AQ379" s="119"/>
      <c r="AR379" s="123"/>
      <c r="AS379" s="123"/>
      <c r="AT379" s="123"/>
      <c r="AU379" s="123"/>
      <c r="AV379" s="123"/>
      <c r="AW379" s="123"/>
      <c r="AX379" s="119"/>
      <c r="AY379" s="119"/>
      <c r="AZ379" s="119"/>
      <c r="BA379" s="119"/>
      <c r="BB379" s="119"/>
      <c r="BC379" s="119"/>
    </row>
    <row r="380" spans="1:55" s="45" customFormat="1" x14ac:dyDescent="0.3">
      <c r="A380" s="119"/>
      <c r="C380" s="46"/>
      <c r="V380" s="47"/>
      <c r="Y380" s="46"/>
      <c r="AG380" s="119"/>
      <c r="AH380" s="119"/>
      <c r="AI380" s="119"/>
      <c r="AJ380" s="121">
        <f ca="1">IF(B380&gt;0,OFFSET(RiseSet!$C$4,$B380-RiseSet!$B$4,0),0)</f>
        <v>0</v>
      </c>
      <c r="AK380" s="121">
        <f ca="1">IF(B380&gt;0,OFFSET(RiseSet!$C$4,$B380-RiseSet!$B$4,1),0)</f>
        <v>0</v>
      </c>
      <c r="AL380" s="119"/>
      <c r="AM380" s="121"/>
      <c r="AN380" s="119"/>
      <c r="AO380" s="119"/>
      <c r="AP380" s="119"/>
      <c r="AQ380" s="119"/>
      <c r="AR380" s="123"/>
      <c r="AS380" s="123"/>
      <c r="AT380" s="123"/>
      <c r="AU380" s="123"/>
      <c r="AV380" s="123"/>
      <c r="AW380" s="123"/>
      <c r="AX380" s="119"/>
      <c r="AY380" s="119"/>
      <c r="AZ380" s="119"/>
      <c r="BA380" s="119"/>
      <c r="BB380" s="119"/>
      <c r="BC380" s="119"/>
    </row>
    <row r="381" spans="1:55" s="45" customFormat="1" x14ac:dyDescent="0.3">
      <c r="A381" s="119"/>
      <c r="C381" s="46"/>
      <c r="V381" s="47"/>
      <c r="Y381" s="46"/>
      <c r="AG381" s="119"/>
      <c r="AH381" s="119"/>
      <c r="AI381" s="119"/>
      <c r="AJ381" s="121">
        <f ca="1">IF(B381&gt;0,OFFSET(RiseSet!$C$4,$B381-RiseSet!$B$4,0),0)</f>
        <v>0</v>
      </c>
      <c r="AK381" s="121">
        <f ca="1">IF(B381&gt;0,OFFSET(RiseSet!$C$4,$B381-RiseSet!$B$4,1),0)</f>
        <v>0</v>
      </c>
      <c r="AL381" s="119"/>
      <c r="AM381" s="121"/>
      <c r="AN381" s="119"/>
      <c r="AO381" s="119"/>
      <c r="AP381" s="119"/>
      <c r="AQ381" s="119"/>
      <c r="AR381" s="123"/>
      <c r="AS381" s="123"/>
      <c r="AT381" s="123"/>
      <c r="AU381" s="123"/>
      <c r="AV381" s="123"/>
      <c r="AW381" s="123"/>
      <c r="AX381" s="119"/>
      <c r="AY381" s="119"/>
      <c r="AZ381" s="119"/>
      <c r="BA381" s="119"/>
      <c r="BB381" s="119"/>
      <c r="BC381" s="119"/>
    </row>
    <row r="382" spans="1:55" s="45" customFormat="1" x14ac:dyDescent="0.3">
      <c r="A382" s="119"/>
      <c r="C382" s="46"/>
      <c r="V382" s="47"/>
      <c r="Y382" s="46"/>
      <c r="AG382" s="119"/>
      <c r="AH382" s="119"/>
      <c r="AI382" s="119"/>
      <c r="AJ382" s="121">
        <f ca="1">IF(B382&gt;0,OFFSET(RiseSet!$C$4,$B382-RiseSet!$B$4,0),0)</f>
        <v>0</v>
      </c>
      <c r="AK382" s="121">
        <f ca="1">IF(B382&gt;0,OFFSET(RiseSet!$C$4,$B382-RiseSet!$B$4,1),0)</f>
        <v>0</v>
      </c>
      <c r="AL382" s="119"/>
      <c r="AM382" s="121"/>
      <c r="AN382" s="119"/>
      <c r="AO382" s="119"/>
      <c r="AP382" s="119"/>
      <c r="AQ382" s="119"/>
      <c r="AR382" s="123"/>
      <c r="AS382" s="123"/>
      <c r="AT382" s="123"/>
      <c r="AU382" s="123"/>
      <c r="AV382" s="123"/>
      <c r="AW382" s="123"/>
      <c r="AX382" s="119"/>
      <c r="AY382" s="119"/>
      <c r="AZ382" s="119"/>
      <c r="BA382" s="119"/>
      <c r="BB382" s="119"/>
      <c r="BC382" s="119"/>
    </row>
    <row r="383" spans="1:55" s="45" customFormat="1" x14ac:dyDescent="0.3">
      <c r="A383" s="119"/>
      <c r="C383" s="46"/>
      <c r="V383" s="47"/>
      <c r="Y383" s="46"/>
      <c r="AG383" s="119"/>
      <c r="AH383" s="119"/>
      <c r="AI383" s="119"/>
      <c r="AJ383" s="121">
        <f ca="1">IF(B383&gt;0,OFFSET(RiseSet!$C$4,$B383-RiseSet!$B$4,0),0)</f>
        <v>0</v>
      </c>
      <c r="AK383" s="121">
        <f ca="1">IF(B383&gt;0,OFFSET(RiseSet!$C$4,$B383-RiseSet!$B$4,1),0)</f>
        <v>0</v>
      </c>
      <c r="AL383" s="119"/>
      <c r="AM383" s="121"/>
      <c r="AN383" s="119"/>
      <c r="AO383" s="119"/>
      <c r="AP383" s="119"/>
      <c r="AQ383" s="119"/>
      <c r="AR383" s="123"/>
      <c r="AS383" s="123"/>
      <c r="AT383" s="123"/>
      <c r="AU383" s="123"/>
      <c r="AV383" s="123"/>
      <c r="AW383" s="123"/>
      <c r="AX383" s="119"/>
      <c r="AY383" s="119"/>
      <c r="AZ383" s="119"/>
      <c r="BA383" s="119"/>
      <c r="BB383" s="119"/>
      <c r="BC383" s="119"/>
    </row>
    <row r="384" spans="1:55" s="45" customFormat="1" x14ac:dyDescent="0.3">
      <c r="A384" s="119"/>
      <c r="C384" s="46"/>
      <c r="V384" s="47"/>
      <c r="Y384" s="46"/>
      <c r="AG384" s="119"/>
      <c r="AH384" s="119"/>
      <c r="AI384" s="119"/>
      <c r="AJ384" s="121">
        <f ca="1">IF(B384&gt;0,OFFSET(RiseSet!$C$4,$B384-RiseSet!$B$4,0),0)</f>
        <v>0</v>
      </c>
      <c r="AK384" s="121">
        <f ca="1">IF(B384&gt;0,OFFSET(RiseSet!$C$4,$B384-RiseSet!$B$4,1),0)</f>
        <v>0</v>
      </c>
      <c r="AL384" s="119"/>
      <c r="AM384" s="121"/>
      <c r="AN384" s="119"/>
      <c r="AO384" s="119"/>
      <c r="AP384" s="119"/>
      <c r="AQ384" s="119"/>
      <c r="AR384" s="123"/>
      <c r="AS384" s="123"/>
      <c r="AT384" s="123"/>
      <c r="AU384" s="123"/>
      <c r="AV384" s="123"/>
      <c r="AW384" s="123"/>
      <c r="AX384" s="119"/>
      <c r="AY384" s="119"/>
      <c r="AZ384" s="119"/>
      <c r="BA384" s="119"/>
      <c r="BB384" s="119"/>
      <c r="BC384" s="119"/>
    </row>
    <row r="385" spans="1:55" s="45" customFormat="1" x14ac:dyDescent="0.3">
      <c r="A385" s="119"/>
      <c r="C385" s="46"/>
      <c r="V385" s="47"/>
      <c r="Y385" s="46"/>
      <c r="AG385" s="119"/>
      <c r="AH385" s="119"/>
      <c r="AI385" s="119"/>
      <c r="AJ385" s="121">
        <f ca="1">IF(B385&gt;0,OFFSET(RiseSet!$C$4,$B385-RiseSet!$B$4,0),0)</f>
        <v>0</v>
      </c>
      <c r="AK385" s="121">
        <f ca="1">IF(B385&gt;0,OFFSET(RiseSet!$C$4,$B385-RiseSet!$B$4,1),0)</f>
        <v>0</v>
      </c>
      <c r="AL385" s="119"/>
      <c r="AM385" s="121"/>
      <c r="AN385" s="119"/>
      <c r="AO385" s="119"/>
      <c r="AP385" s="119"/>
      <c r="AQ385" s="119"/>
      <c r="AR385" s="123"/>
      <c r="AS385" s="123"/>
      <c r="AT385" s="123"/>
      <c r="AU385" s="123"/>
      <c r="AV385" s="123"/>
      <c r="AW385" s="123"/>
      <c r="AX385" s="119"/>
      <c r="AY385" s="119"/>
      <c r="AZ385" s="119"/>
      <c r="BA385" s="119"/>
      <c r="BB385" s="119"/>
      <c r="BC385" s="119"/>
    </row>
    <row r="386" spans="1:55" s="45" customFormat="1" x14ac:dyDescent="0.3">
      <c r="A386" s="119"/>
      <c r="C386" s="46"/>
      <c r="V386" s="47"/>
      <c r="Y386" s="46"/>
      <c r="AG386" s="119"/>
      <c r="AH386" s="119"/>
      <c r="AI386" s="119"/>
      <c r="AJ386" s="121">
        <f ca="1">IF(B386&gt;0,OFFSET(RiseSet!$C$4,$B386-RiseSet!$B$4,0),0)</f>
        <v>0</v>
      </c>
      <c r="AK386" s="121">
        <f ca="1">IF(B386&gt;0,OFFSET(RiseSet!$C$4,$B386-RiseSet!$B$4,1),0)</f>
        <v>0</v>
      </c>
      <c r="AL386" s="119"/>
      <c r="AM386" s="121"/>
      <c r="AN386" s="119"/>
      <c r="AO386" s="119"/>
      <c r="AP386" s="119"/>
      <c r="AQ386" s="119"/>
      <c r="AR386" s="123"/>
      <c r="AS386" s="123"/>
      <c r="AT386" s="123"/>
      <c r="AU386" s="123"/>
      <c r="AV386" s="123"/>
      <c r="AW386" s="123"/>
      <c r="AX386" s="119"/>
      <c r="AY386" s="119"/>
      <c r="AZ386" s="119"/>
      <c r="BA386" s="119"/>
      <c r="BB386" s="119"/>
      <c r="BC386" s="119"/>
    </row>
    <row r="387" spans="1:55" s="45" customFormat="1" x14ac:dyDescent="0.3">
      <c r="A387" s="119"/>
      <c r="C387" s="46"/>
      <c r="V387" s="47"/>
      <c r="Y387" s="46"/>
      <c r="AG387" s="119"/>
      <c r="AH387" s="119"/>
      <c r="AI387" s="119"/>
      <c r="AJ387" s="121">
        <f ca="1">IF(B387&gt;0,OFFSET(RiseSet!$C$4,$B387-RiseSet!$B$4,0),0)</f>
        <v>0</v>
      </c>
      <c r="AK387" s="121">
        <f ca="1">IF(B387&gt;0,OFFSET(RiseSet!$C$4,$B387-RiseSet!$B$4,1),0)</f>
        <v>0</v>
      </c>
      <c r="AL387" s="119"/>
      <c r="AM387" s="121"/>
      <c r="AN387" s="119"/>
      <c r="AO387" s="119"/>
      <c r="AP387" s="119"/>
      <c r="AQ387" s="119"/>
      <c r="AR387" s="123"/>
      <c r="AS387" s="123"/>
      <c r="AT387" s="123"/>
      <c r="AU387" s="123"/>
      <c r="AV387" s="123"/>
      <c r="AW387" s="123"/>
      <c r="AX387" s="119"/>
      <c r="AY387" s="119"/>
      <c r="AZ387" s="119"/>
      <c r="BA387" s="119"/>
      <c r="BB387" s="119"/>
      <c r="BC387" s="119"/>
    </row>
    <row r="388" spans="1:55" s="45" customFormat="1" x14ac:dyDescent="0.3">
      <c r="A388" s="119"/>
      <c r="C388" s="46"/>
      <c r="V388" s="47"/>
      <c r="Y388" s="46"/>
      <c r="AG388" s="119"/>
      <c r="AH388" s="119"/>
      <c r="AI388" s="119"/>
      <c r="AJ388" s="121">
        <f ca="1">IF(B388&gt;0,OFFSET(RiseSet!$C$4,$B388-RiseSet!$B$4,0),0)</f>
        <v>0</v>
      </c>
      <c r="AK388" s="121">
        <f ca="1">IF(B388&gt;0,OFFSET(RiseSet!$C$4,$B388-RiseSet!$B$4,1),0)</f>
        <v>0</v>
      </c>
      <c r="AL388" s="119"/>
      <c r="AM388" s="121"/>
      <c r="AN388" s="119"/>
      <c r="AO388" s="119"/>
      <c r="AP388" s="119"/>
      <c r="AQ388" s="119"/>
      <c r="AR388" s="123"/>
      <c r="AS388" s="123"/>
      <c r="AT388" s="123"/>
      <c r="AU388" s="123"/>
      <c r="AV388" s="123"/>
      <c r="AW388" s="123"/>
      <c r="AX388" s="119"/>
      <c r="AY388" s="119"/>
      <c r="AZ388" s="119"/>
      <c r="BA388" s="119"/>
      <c r="BB388" s="119"/>
      <c r="BC388" s="119"/>
    </row>
    <row r="389" spans="1:55" s="45" customFormat="1" x14ac:dyDescent="0.3">
      <c r="A389" s="119"/>
      <c r="C389" s="46"/>
      <c r="V389" s="47"/>
      <c r="Y389" s="46"/>
      <c r="AG389" s="119"/>
      <c r="AH389" s="119"/>
      <c r="AI389" s="119"/>
      <c r="AJ389" s="121">
        <f ca="1">IF(B389&gt;0,OFFSET(RiseSet!$C$4,$B389-RiseSet!$B$4,0),0)</f>
        <v>0</v>
      </c>
      <c r="AK389" s="121">
        <f ca="1">IF(B389&gt;0,OFFSET(RiseSet!$C$4,$B389-RiseSet!$B$4,1),0)</f>
        <v>0</v>
      </c>
      <c r="AL389" s="119"/>
      <c r="AM389" s="121"/>
      <c r="AN389" s="119"/>
      <c r="AO389" s="119"/>
      <c r="AP389" s="119"/>
      <c r="AQ389" s="119"/>
      <c r="AR389" s="123"/>
      <c r="AS389" s="123"/>
      <c r="AT389" s="123"/>
      <c r="AU389" s="123"/>
      <c r="AV389" s="123"/>
      <c r="AW389" s="123"/>
      <c r="AX389" s="119"/>
      <c r="AY389" s="119"/>
      <c r="AZ389" s="119"/>
      <c r="BA389" s="119"/>
      <c r="BB389" s="119"/>
      <c r="BC389" s="119"/>
    </row>
    <row r="390" spans="1:55" s="45" customFormat="1" x14ac:dyDescent="0.3">
      <c r="A390" s="119"/>
      <c r="C390" s="46"/>
      <c r="V390" s="47"/>
      <c r="Y390" s="46"/>
      <c r="AG390" s="119"/>
      <c r="AH390" s="119"/>
      <c r="AI390" s="119"/>
      <c r="AJ390" s="121">
        <f ca="1">IF(B390&gt;0,OFFSET(RiseSet!$C$4,$B390-RiseSet!$B$4,0),0)</f>
        <v>0</v>
      </c>
      <c r="AK390" s="121">
        <f ca="1">IF(B390&gt;0,OFFSET(RiseSet!$C$4,$B390-RiseSet!$B$4,1),0)</f>
        <v>0</v>
      </c>
      <c r="AL390" s="119"/>
      <c r="AM390" s="121"/>
      <c r="AN390" s="119"/>
      <c r="AO390" s="119"/>
      <c r="AP390" s="119"/>
      <c r="AQ390" s="119"/>
      <c r="AR390" s="123"/>
      <c r="AS390" s="123"/>
      <c r="AT390" s="123"/>
      <c r="AU390" s="123"/>
      <c r="AV390" s="123"/>
      <c r="AW390" s="123"/>
      <c r="AX390" s="119"/>
      <c r="AY390" s="119"/>
      <c r="AZ390" s="119"/>
      <c r="BA390" s="119"/>
      <c r="BB390" s="119"/>
      <c r="BC390" s="119"/>
    </row>
    <row r="391" spans="1:55" s="45" customFormat="1" x14ac:dyDescent="0.3">
      <c r="A391" s="119"/>
      <c r="C391" s="46"/>
      <c r="V391" s="47"/>
      <c r="Y391" s="46"/>
      <c r="AG391" s="119"/>
      <c r="AH391" s="119"/>
      <c r="AI391" s="119"/>
      <c r="AJ391" s="121">
        <f ca="1">IF(B391&gt;0,OFFSET(RiseSet!$C$4,$B391-RiseSet!$B$4,0),0)</f>
        <v>0</v>
      </c>
      <c r="AK391" s="121">
        <f ca="1">IF(B391&gt;0,OFFSET(RiseSet!$C$4,$B391-RiseSet!$B$4,1),0)</f>
        <v>0</v>
      </c>
      <c r="AL391" s="119"/>
      <c r="AM391" s="121"/>
      <c r="AN391" s="119"/>
      <c r="AO391" s="119"/>
      <c r="AP391" s="119"/>
      <c r="AQ391" s="119"/>
      <c r="AR391" s="123"/>
      <c r="AS391" s="123"/>
      <c r="AT391" s="123"/>
      <c r="AU391" s="123"/>
      <c r="AV391" s="123"/>
      <c r="AW391" s="123"/>
      <c r="AX391" s="119"/>
      <c r="AY391" s="119"/>
      <c r="AZ391" s="119"/>
      <c r="BA391" s="119"/>
      <c r="BB391" s="119"/>
      <c r="BC391" s="119"/>
    </row>
    <row r="392" spans="1:55" s="45" customFormat="1" x14ac:dyDescent="0.3">
      <c r="A392" s="119"/>
      <c r="C392" s="46"/>
      <c r="V392" s="47"/>
      <c r="Y392" s="46"/>
      <c r="AG392" s="119"/>
      <c r="AH392" s="119"/>
      <c r="AI392" s="119"/>
      <c r="AJ392" s="121">
        <f ca="1">IF(B392&gt;0,OFFSET(RiseSet!$C$4,$B392-RiseSet!$B$4,0),0)</f>
        <v>0</v>
      </c>
      <c r="AK392" s="121">
        <f ca="1">IF(B392&gt;0,OFFSET(RiseSet!$C$4,$B392-RiseSet!$B$4,1),0)</f>
        <v>0</v>
      </c>
      <c r="AL392" s="119"/>
      <c r="AM392" s="121"/>
      <c r="AN392" s="119"/>
      <c r="AO392" s="119"/>
      <c r="AP392" s="119"/>
      <c r="AQ392" s="119"/>
      <c r="AR392" s="123"/>
      <c r="AS392" s="123"/>
      <c r="AT392" s="123"/>
      <c r="AU392" s="123"/>
      <c r="AV392" s="123"/>
      <c r="AW392" s="123"/>
      <c r="AX392" s="119"/>
      <c r="AY392" s="119"/>
      <c r="AZ392" s="119"/>
      <c r="BA392" s="119"/>
      <c r="BB392" s="119"/>
      <c r="BC392" s="119"/>
    </row>
    <row r="393" spans="1:55" s="45" customFormat="1" x14ac:dyDescent="0.3">
      <c r="A393" s="119"/>
      <c r="C393" s="46"/>
      <c r="V393" s="47"/>
      <c r="Y393" s="46"/>
      <c r="AG393" s="119"/>
      <c r="AH393" s="119"/>
      <c r="AI393" s="119"/>
      <c r="AJ393" s="121">
        <f ca="1">IF(B393&gt;0,OFFSET(RiseSet!$C$4,$B393-RiseSet!$B$4,0),0)</f>
        <v>0</v>
      </c>
      <c r="AK393" s="121">
        <f ca="1">IF(B393&gt;0,OFFSET(RiseSet!$C$4,$B393-RiseSet!$B$4,1),0)</f>
        <v>0</v>
      </c>
      <c r="AL393" s="119"/>
      <c r="AM393" s="121"/>
      <c r="AN393" s="119"/>
      <c r="AO393" s="119"/>
      <c r="AP393" s="119"/>
      <c r="AQ393" s="119"/>
      <c r="AR393" s="123"/>
      <c r="AS393" s="123"/>
      <c r="AT393" s="123"/>
      <c r="AU393" s="123"/>
      <c r="AV393" s="123"/>
      <c r="AW393" s="123"/>
      <c r="AX393" s="119"/>
      <c r="AY393" s="119"/>
      <c r="AZ393" s="119"/>
      <c r="BA393" s="119"/>
      <c r="BB393" s="119"/>
      <c r="BC393" s="119"/>
    </row>
    <row r="394" spans="1:55" s="45" customFormat="1" x14ac:dyDescent="0.3">
      <c r="A394" s="119"/>
      <c r="C394" s="46"/>
      <c r="V394" s="47"/>
      <c r="Y394" s="46"/>
      <c r="AG394" s="119"/>
      <c r="AH394" s="119"/>
      <c r="AI394" s="119"/>
      <c r="AJ394" s="121">
        <f ca="1">IF(B394&gt;0,OFFSET(RiseSet!$C$4,$B394-RiseSet!$B$4,0),0)</f>
        <v>0</v>
      </c>
      <c r="AK394" s="121">
        <f ca="1">IF(B394&gt;0,OFFSET(RiseSet!$C$4,$B394-RiseSet!$B$4,1),0)</f>
        <v>0</v>
      </c>
      <c r="AL394" s="119"/>
      <c r="AM394" s="121"/>
      <c r="AN394" s="119"/>
      <c r="AO394" s="119"/>
      <c r="AP394" s="119"/>
      <c r="AQ394" s="119"/>
      <c r="AR394" s="123"/>
      <c r="AS394" s="123"/>
      <c r="AT394" s="123"/>
      <c r="AU394" s="123"/>
      <c r="AV394" s="123"/>
      <c r="AW394" s="123"/>
      <c r="AX394" s="119"/>
      <c r="AY394" s="119"/>
      <c r="AZ394" s="119"/>
      <c r="BA394" s="119"/>
      <c r="BB394" s="119"/>
      <c r="BC394" s="119"/>
    </row>
    <row r="395" spans="1:55" s="45" customFormat="1" x14ac:dyDescent="0.3">
      <c r="A395" s="119"/>
      <c r="C395" s="46"/>
      <c r="V395" s="47"/>
      <c r="Y395" s="46"/>
      <c r="AG395" s="119"/>
      <c r="AH395" s="119"/>
      <c r="AI395" s="119"/>
      <c r="AJ395" s="121">
        <f ca="1">IF(B395&gt;0,OFFSET(RiseSet!$C$4,$B395-RiseSet!$B$4,0),0)</f>
        <v>0</v>
      </c>
      <c r="AK395" s="121">
        <f ca="1">IF(B395&gt;0,OFFSET(RiseSet!$C$4,$B395-RiseSet!$B$4,1),0)</f>
        <v>0</v>
      </c>
      <c r="AL395" s="119"/>
      <c r="AM395" s="121"/>
      <c r="AN395" s="119"/>
      <c r="AO395" s="119"/>
      <c r="AP395" s="119"/>
      <c r="AQ395" s="119"/>
      <c r="AR395" s="123"/>
      <c r="AS395" s="123"/>
      <c r="AT395" s="123"/>
      <c r="AU395" s="123"/>
      <c r="AV395" s="123"/>
      <c r="AW395" s="123"/>
      <c r="AX395" s="119"/>
      <c r="AY395" s="119"/>
      <c r="AZ395" s="119"/>
      <c r="BA395" s="119"/>
      <c r="BB395" s="119"/>
      <c r="BC395" s="119"/>
    </row>
    <row r="396" spans="1:55" s="45" customFormat="1" x14ac:dyDescent="0.3">
      <c r="A396" s="119"/>
      <c r="C396" s="46"/>
      <c r="V396" s="47"/>
      <c r="Y396" s="46"/>
      <c r="AG396" s="119"/>
      <c r="AH396" s="119"/>
      <c r="AI396" s="119"/>
      <c r="AJ396" s="121">
        <f ca="1">IF(B396&gt;0,OFFSET(RiseSet!$C$4,$B396-RiseSet!$B$4,0),0)</f>
        <v>0</v>
      </c>
      <c r="AK396" s="121">
        <f ca="1">IF(B396&gt;0,OFFSET(RiseSet!$C$4,$B396-RiseSet!$B$4,1),0)</f>
        <v>0</v>
      </c>
      <c r="AL396" s="119"/>
      <c r="AM396" s="121"/>
      <c r="AN396" s="119"/>
      <c r="AO396" s="119"/>
      <c r="AP396" s="119"/>
      <c r="AQ396" s="119"/>
      <c r="AR396" s="123"/>
      <c r="AS396" s="123"/>
      <c r="AT396" s="123"/>
      <c r="AU396" s="123"/>
      <c r="AV396" s="123"/>
      <c r="AW396" s="123"/>
      <c r="AX396" s="119"/>
      <c r="AY396" s="119"/>
      <c r="AZ396" s="119"/>
      <c r="BA396" s="119"/>
      <c r="BB396" s="119"/>
      <c r="BC396" s="119"/>
    </row>
    <row r="397" spans="1:55" s="45" customFormat="1" x14ac:dyDescent="0.3">
      <c r="A397" s="119"/>
      <c r="C397" s="46"/>
      <c r="V397" s="47"/>
      <c r="Y397" s="46"/>
      <c r="AG397" s="119"/>
      <c r="AH397" s="119"/>
      <c r="AI397" s="119"/>
      <c r="AJ397" s="121">
        <f ca="1">IF(B397&gt;0,OFFSET(RiseSet!$C$4,$B397-RiseSet!$B$4,0),0)</f>
        <v>0</v>
      </c>
      <c r="AK397" s="121">
        <f ca="1">IF(B397&gt;0,OFFSET(RiseSet!$C$4,$B397-RiseSet!$B$4,1),0)</f>
        <v>0</v>
      </c>
      <c r="AL397" s="119"/>
      <c r="AM397" s="121"/>
      <c r="AN397" s="119"/>
      <c r="AO397" s="119"/>
      <c r="AP397" s="119"/>
      <c r="AQ397" s="119"/>
      <c r="AR397" s="123"/>
      <c r="AS397" s="123"/>
      <c r="AT397" s="123"/>
      <c r="AU397" s="123"/>
      <c r="AV397" s="123"/>
      <c r="AW397" s="123"/>
      <c r="AX397" s="119"/>
      <c r="AY397" s="119"/>
      <c r="AZ397" s="119"/>
      <c r="BA397" s="119"/>
      <c r="BB397" s="119"/>
      <c r="BC397" s="119"/>
    </row>
    <row r="398" spans="1:55" s="45" customFormat="1" x14ac:dyDescent="0.3">
      <c r="A398" s="119"/>
      <c r="C398" s="46"/>
      <c r="V398" s="47"/>
      <c r="Y398" s="46"/>
      <c r="AG398" s="119"/>
      <c r="AH398" s="119"/>
      <c r="AI398" s="119"/>
      <c r="AJ398" s="121">
        <f ca="1">IF(B398&gt;0,OFFSET(RiseSet!$C$4,$B398-RiseSet!$B$4,0),0)</f>
        <v>0</v>
      </c>
      <c r="AK398" s="121">
        <f ca="1">IF(B398&gt;0,OFFSET(RiseSet!$C$4,$B398-RiseSet!$B$4,1),0)</f>
        <v>0</v>
      </c>
      <c r="AL398" s="119"/>
      <c r="AM398" s="121"/>
      <c r="AN398" s="119"/>
      <c r="AO398" s="119"/>
      <c r="AP398" s="119"/>
      <c r="AQ398" s="119"/>
      <c r="AR398" s="123"/>
      <c r="AS398" s="123"/>
      <c r="AT398" s="123"/>
      <c r="AU398" s="123"/>
      <c r="AV398" s="123"/>
      <c r="AW398" s="123"/>
      <c r="AX398" s="119"/>
      <c r="AY398" s="119"/>
      <c r="AZ398" s="119"/>
      <c r="BA398" s="119"/>
      <c r="BB398" s="119"/>
      <c r="BC398" s="119"/>
    </row>
    <row r="399" spans="1:55" s="45" customFormat="1" x14ac:dyDescent="0.3">
      <c r="A399" s="119"/>
      <c r="C399" s="46"/>
      <c r="V399" s="47"/>
      <c r="Y399" s="46"/>
      <c r="AG399" s="119"/>
      <c r="AH399" s="119"/>
      <c r="AI399" s="119"/>
      <c r="AJ399" s="121">
        <f ca="1">IF(B399&gt;0,OFFSET(RiseSet!$C$4,$B399-RiseSet!$B$4,0),0)</f>
        <v>0</v>
      </c>
      <c r="AK399" s="121">
        <f ca="1">IF(B399&gt;0,OFFSET(RiseSet!$C$4,$B399-RiseSet!$B$4,1),0)</f>
        <v>0</v>
      </c>
      <c r="AL399" s="119"/>
      <c r="AM399" s="121"/>
      <c r="AN399" s="119"/>
      <c r="AO399" s="119"/>
      <c r="AP399" s="119"/>
      <c r="AQ399" s="119"/>
      <c r="AR399" s="123"/>
      <c r="AS399" s="123"/>
      <c r="AT399" s="123"/>
      <c r="AU399" s="123"/>
      <c r="AV399" s="123"/>
      <c r="AW399" s="123"/>
      <c r="AX399" s="119"/>
      <c r="AY399" s="119"/>
      <c r="AZ399" s="119"/>
      <c r="BA399" s="119"/>
      <c r="BB399" s="119"/>
      <c r="BC399" s="119"/>
    </row>
    <row r="400" spans="1:55" s="45" customFormat="1" x14ac:dyDescent="0.3">
      <c r="A400" s="119"/>
      <c r="C400" s="46"/>
      <c r="V400" s="47"/>
      <c r="Y400" s="46"/>
      <c r="AG400" s="119"/>
      <c r="AH400" s="119"/>
      <c r="AI400" s="119"/>
      <c r="AJ400" s="121">
        <f ca="1">IF(B400&gt;0,OFFSET(RiseSet!$C$4,$B400-RiseSet!$B$4,0),0)</f>
        <v>0</v>
      </c>
      <c r="AK400" s="121">
        <f ca="1">IF(B400&gt;0,OFFSET(RiseSet!$C$4,$B400-RiseSet!$B$4,1),0)</f>
        <v>0</v>
      </c>
      <c r="AL400" s="119"/>
      <c r="AM400" s="121"/>
      <c r="AN400" s="119"/>
      <c r="AO400" s="119"/>
      <c r="AP400" s="119"/>
      <c r="AQ400" s="119"/>
      <c r="AR400" s="123"/>
      <c r="AS400" s="123"/>
      <c r="AT400" s="123"/>
      <c r="AU400" s="123"/>
      <c r="AV400" s="123"/>
      <c r="AW400" s="123"/>
      <c r="AX400" s="119"/>
      <c r="AY400" s="119"/>
      <c r="AZ400" s="119"/>
      <c r="BA400" s="119"/>
      <c r="BB400" s="119"/>
      <c r="BC400" s="119"/>
    </row>
    <row r="401" spans="1:55" s="45" customFormat="1" x14ac:dyDescent="0.3">
      <c r="A401" s="119"/>
      <c r="C401" s="46"/>
      <c r="V401" s="47"/>
      <c r="Y401" s="46"/>
      <c r="AG401" s="119"/>
      <c r="AH401" s="119"/>
      <c r="AI401" s="119"/>
      <c r="AJ401" s="121">
        <f ca="1">IF(B401&gt;0,OFFSET(RiseSet!$C$4,$B401-RiseSet!$B$4,0),0)</f>
        <v>0</v>
      </c>
      <c r="AK401" s="121">
        <f ca="1">IF(B401&gt;0,OFFSET(RiseSet!$C$4,$B401-RiseSet!$B$4,1),0)</f>
        <v>0</v>
      </c>
      <c r="AL401" s="119"/>
      <c r="AM401" s="121"/>
      <c r="AN401" s="119"/>
      <c r="AO401" s="119"/>
      <c r="AP401" s="119"/>
      <c r="AQ401" s="119"/>
      <c r="AR401" s="123"/>
      <c r="AS401" s="123"/>
      <c r="AT401" s="123"/>
      <c r="AU401" s="123"/>
      <c r="AV401" s="123"/>
      <c r="AW401" s="123"/>
      <c r="AX401" s="119"/>
      <c r="AY401" s="119"/>
      <c r="AZ401" s="119"/>
      <c r="BA401" s="119"/>
      <c r="BB401" s="119"/>
      <c r="BC401" s="119"/>
    </row>
    <row r="402" spans="1:55" s="45" customFormat="1" x14ac:dyDescent="0.3">
      <c r="A402" s="119"/>
      <c r="C402" s="46"/>
      <c r="V402" s="47"/>
      <c r="Y402" s="46"/>
      <c r="AG402" s="119"/>
      <c r="AH402" s="119"/>
      <c r="AI402" s="119"/>
      <c r="AJ402" s="121">
        <f ca="1">IF(B402&gt;0,OFFSET(RiseSet!$C$4,$B402-RiseSet!$B$4,0),0)</f>
        <v>0</v>
      </c>
      <c r="AK402" s="121">
        <f ca="1">IF(B402&gt;0,OFFSET(RiseSet!$C$4,$B402-RiseSet!$B$4,1),0)</f>
        <v>0</v>
      </c>
      <c r="AL402" s="119"/>
      <c r="AM402" s="121"/>
      <c r="AN402" s="119"/>
      <c r="AO402" s="119"/>
      <c r="AP402" s="119"/>
      <c r="AQ402" s="119"/>
      <c r="AR402" s="123"/>
      <c r="AS402" s="123"/>
      <c r="AT402" s="123"/>
      <c r="AU402" s="123"/>
      <c r="AV402" s="123"/>
      <c r="AW402" s="123"/>
      <c r="AX402" s="119"/>
      <c r="AY402" s="119"/>
      <c r="AZ402" s="119"/>
      <c r="BA402" s="119"/>
      <c r="BB402" s="119"/>
      <c r="BC402" s="119"/>
    </row>
    <row r="403" spans="1:55" s="45" customFormat="1" x14ac:dyDescent="0.3">
      <c r="A403" s="119"/>
      <c r="C403" s="46"/>
      <c r="V403" s="47"/>
      <c r="Y403" s="46"/>
      <c r="AG403" s="119"/>
      <c r="AH403" s="119"/>
      <c r="AI403" s="119"/>
      <c r="AJ403" s="121">
        <f ca="1">IF(B403&gt;0,OFFSET(RiseSet!$C$4,$B403-RiseSet!$B$4,0),0)</f>
        <v>0</v>
      </c>
      <c r="AK403" s="121">
        <f ca="1">IF(B403&gt;0,OFFSET(RiseSet!$C$4,$B403-RiseSet!$B$4,1),0)</f>
        <v>0</v>
      </c>
      <c r="AL403" s="119"/>
      <c r="AM403" s="121"/>
      <c r="AN403" s="119"/>
      <c r="AO403" s="119"/>
      <c r="AP403" s="119"/>
      <c r="AQ403" s="119"/>
      <c r="AR403" s="123"/>
      <c r="AS403" s="123"/>
      <c r="AT403" s="123"/>
      <c r="AU403" s="123"/>
      <c r="AV403" s="123"/>
      <c r="AW403" s="123"/>
      <c r="AX403" s="119"/>
      <c r="AY403" s="119"/>
      <c r="AZ403" s="119"/>
      <c r="BA403" s="119"/>
      <c r="BB403" s="119"/>
      <c r="BC403" s="119"/>
    </row>
    <row r="404" spans="1:55" s="45" customFormat="1" x14ac:dyDescent="0.3">
      <c r="A404" s="119"/>
      <c r="C404" s="46"/>
      <c r="V404" s="47"/>
      <c r="Y404" s="46"/>
      <c r="AG404" s="119"/>
      <c r="AH404" s="119"/>
      <c r="AI404" s="119"/>
      <c r="AJ404" s="121">
        <f ca="1">IF(B404&gt;0,OFFSET(RiseSet!$C$4,$B404-RiseSet!$B$4,0),0)</f>
        <v>0</v>
      </c>
      <c r="AK404" s="121">
        <f ca="1">IF(B404&gt;0,OFFSET(RiseSet!$C$4,$B404-RiseSet!$B$4,1),0)</f>
        <v>0</v>
      </c>
      <c r="AL404" s="119"/>
      <c r="AM404" s="121"/>
      <c r="AN404" s="119"/>
      <c r="AO404" s="119"/>
      <c r="AP404" s="119"/>
      <c r="AQ404" s="119"/>
      <c r="AR404" s="123"/>
      <c r="AS404" s="123"/>
      <c r="AT404" s="123"/>
      <c r="AU404" s="123"/>
      <c r="AV404" s="123"/>
      <c r="AW404" s="123"/>
      <c r="AX404" s="119"/>
      <c r="AY404" s="119"/>
      <c r="AZ404" s="119"/>
      <c r="BA404" s="119"/>
      <c r="BB404" s="119"/>
      <c r="BC404" s="119"/>
    </row>
    <row r="405" spans="1:55" s="45" customFormat="1" x14ac:dyDescent="0.3">
      <c r="A405" s="119"/>
      <c r="C405" s="46"/>
      <c r="V405" s="47"/>
      <c r="Y405" s="46"/>
      <c r="AG405" s="119"/>
      <c r="AH405" s="119"/>
      <c r="AI405" s="119"/>
      <c r="AJ405" s="121">
        <f ca="1">IF(B405&gt;0,OFFSET(RiseSet!$C$4,$B405-RiseSet!$B$4,0),0)</f>
        <v>0</v>
      </c>
      <c r="AK405" s="121">
        <f ca="1">IF(B405&gt;0,OFFSET(RiseSet!$C$4,$B405-RiseSet!$B$4,1),0)</f>
        <v>0</v>
      </c>
      <c r="AL405" s="119"/>
      <c r="AM405" s="121"/>
      <c r="AN405" s="119"/>
      <c r="AO405" s="119"/>
      <c r="AP405" s="119"/>
      <c r="AQ405" s="119"/>
      <c r="AR405" s="123"/>
      <c r="AS405" s="123"/>
      <c r="AT405" s="123"/>
      <c r="AU405" s="123"/>
      <c r="AV405" s="123"/>
      <c r="AW405" s="123"/>
      <c r="AX405" s="119"/>
      <c r="AY405" s="119"/>
      <c r="AZ405" s="119"/>
      <c r="BA405" s="119"/>
      <c r="BB405" s="119"/>
      <c r="BC405" s="119"/>
    </row>
    <row r="406" spans="1:55" s="45" customFormat="1" x14ac:dyDescent="0.3">
      <c r="A406" s="119"/>
      <c r="C406" s="46"/>
      <c r="V406" s="47"/>
      <c r="Y406" s="46"/>
      <c r="AG406" s="119"/>
      <c r="AH406" s="119"/>
      <c r="AI406" s="119"/>
      <c r="AJ406" s="121">
        <f ca="1">IF(B406&gt;0,OFFSET(RiseSet!$C$4,$B406-RiseSet!$B$4,0),0)</f>
        <v>0</v>
      </c>
      <c r="AK406" s="121">
        <f ca="1">IF(B406&gt;0,OFFSET(RiseSet!$C$4,$B406-RiseSet!$B$4,1),0)</f>
        <v>0</v>
      </c>
      <c r="AL406" s="119"/>
      <c r="AM406" s="121"/>
      <c r="AN406" s="119"/>
      <c r="AO406" s="119"/>
      <c r="AP406" s="119"/>
      <c r="AQ406" s="119"/>
      <c r="AR406" s="123"/>
      <c r="AS406" s="123"/>
      <c r="AT406" s="123"/>
      <c r="AU406" s="123"/>
      <c r="AV406" s="123"/>
      <c r="AW406" s="123"/>
      <c r="AX406" s="119"/>
      <c r="AY406" s="119"/>
      <c r="AZ406" s="119"/>
      <c r="BA406" s="119"/>
      <c r="BB406" s="119"/>
      <c r="BC406" s="119"/>
    </row>
    <row r="407" spans="1:55" s="45" customFormat="1" x14ac:dyDescent="0.3">
      <c r="A407" s="119"/>
      <c r="C407" s="46"/>
      <c r="V407" s="47"/>
      <c r="Y407" s="46"/>
      <c r="AG407" s="119"/>
      <c r="AH407" s="119"/>
      <c r="AI407" s="119"/>
      <c r="AJ407" s="121">
        <f ca="1">IF(B407&gt;0,OFFSET(RiseSet!$C$4,$B407-RiseSet!$B$4,0),0)</f>
        <v>0</v>
      </c>
      <c r="AK407" s="121">
        <f ca="1">IF(B407&gt;0,OFFSET(RiseSet!$C$4,$B407-RiseSet!$B$4,1),0)</f>
        <v>0</v>
      </c>
      <c r="AL407" s="119"/>
      <c r="AM407" s="121"/>
      <c r="AN407" s="119"/>
      <c r="AO407" s="119"/>
      <c r="AP407" s="119"/>
      <c r="AQ407" s="119"/>
      <c r="AR407" s="123"/>
      <c r="AS407" s="123"/>
      <c r="AT407" s="123"/>
      <c r="AU407" s="123"/>
      <c r="AV407" s="123"/>
      <c r="AW407" s="123"/>
      <c r="AX407" s="119"/>
      <c r="AY407" s="119"/>
      <c r="AZ407" s="119"/>
      <c r="BA407" s="119"/>
      <c r="BB407" s="119"/>
      <c r="BC407" s="119"/>
    </row>
    <row r="408" spans="1:55" s="45" customFormat="1" x14ac:dyDescent="0.3">
      <c r="A408" s="119"/>
      <c r="C408" s="46"/>
      <c r="V408" s="47"/>
      <c r="Y408" s="46"/>
      <c r="AG408" s="119"/>
      <c r="AH408" s="119"/>
      <c r="AI408" s="119"/>
      <c r="AJ408" s="121">
        <f ca="1">IF(B408&gt;0,OFFSET(RiseSet!$C$4,$B408-RiseSet!$B$4,0),0)</f>
        <v>0</v>
      </c>
      <c r="AK408" s="121">
        <f ca="1">IF(B408&gt;0,OFFSET(RiseSet!$C$4,$B408-RiseSet!$B$4,1),0)</f>
        <v>0</v>
      </c>
      <c r="AL408" s="119"/>
      <c r="AM408" s="121"/>
      <c r="AN408" s="119"/>
      <c r="AO408" s="119"/>
      <c r="AP408" s="119"/>
      <c r="AQ408" s="119"/>
      <c r="AR408" s="123"/>
      <c r="AS408" s="123"/>
      <c r="AT408" s="123"/>
      <c r="AU408" s="123"/>
      <c r="AV408" s="123"/>
      <c r="AW408" s="123"/>
      <c r="AX408" s="119"/>
      <c r="AY408" s="119"/>
      <c r="AZ408" s="119"/>
      <c r="BA408" s="119"/>
      <c r="BB408" s="119"/>
      <c r="BC408" s="119"/>
    </row>
    <row r="409" spans="1:55" s="45" customFormat="1" x14ac:dyDescent="0.3">
      <c r="A409" s="119"/>
      <c r="C409" s="46"/>
      <c r="V409" s="47"/>
      <c r="Y409" s="46"/>
      <c r="AG409" s="119"/>
      <c r="AH409" s="119"/>
      <c r="AI409" s="119"/>
      <c r="AJ409" s="121">
        <f ca="1">IF(B409&gt;0,OFFSET(RiseSet!$C$4,$B409-RiseSet!$B$4,0),0)</f>
        <v>0</v>
      </c>
      <c r="AK409" s="121">
        <f ca="1">IF(B409&gt;0,OFFSET(RiseSet!$C$4,$B409-RiseSet!$B$4,1),0)</f>
        <v>0</v>
      </c>
      <c r="AL409" s="119"/>
      <c r="AM409" s="121"/>
      <c r="AN409" s="119"/>
      <c r="AO409" s="119"/>
      <c r="AP409" s="119"/>
      <c r="AQ409" s="119"/>
      <c r="AR409" s="123"/>
      <c r="AS409" s="123"/>
      <c r="AT409" s="123"/>
      <c r="AU409" s="123"/>
      <c r="AV409" s="123"/>
      <c r="AW409" s="123"/>
      <c r="AX409" s="119"/>
      <c r="AY409" s="119"/>
      <c r="AZ409" s="119"/>
      <c r="BA409" s="119"/>
      <c r="BB409" s="119"/>
      <c r="BC409" s="119"/>
    </row>
    <row r="410" spans="1:55" s="45" customFormat="1" x14ac:dyDescent="0.3">
      <c r="A410" s="119"/>
      <c r="C410" s="46"/>
      <c r="V410" s="47"/>
      <c r="Y410" s="46"/>
      <c r="AG410" s="119"/>
      <c r="AH410" s="119"/>
      <c r="AI410" s="119"/>
      <c r="AJ410" s="121">
        <f ca="1">IF(B410&gt;0,OFFSET(RiseSet!$C$4,$B410-RiseSet!$B$4,0),0)</f>
        <v>0</v>
      </c>
      <c r="AK410" s="121">
        <f ca="1">IF(B410&gt;0,OFFSET(RiseSet!$C$4,$B410-RiseSet!$B$4,1),0)</f>
        <v>0</v>
      </c>
      <c r="AL410" s="119"/>
      <c r="AM410" s="121"/>
      <c r="AN410" s="119"/>
      <c r="AO410" s="119"/>
      <c r="AP410" s="119"/>
      <c r="AQ410" s="119"/>
      <c r="AR410" s="123"/>
      <c r="AS410" s="123"/>
      <c r="AT410" s="123"/>
      <c r="AU410" s="123"/>
      <c r="AV410" s="123"/>
      <c r="AW410" s="123"/>
      <c r="AX410" s="119"/>
      <c r="AY410" s="119"/>
      <c r="AZ410" s="119"/>
      <c r="BA410" s="119"/>
      <c r="BB410" s="119"/>
      <c r="BC410" s="119"/>
    </row>
    <row r="411" spans="1:55" s="45" customFormat="1" x14ac:dyDescent="0.3">
      <c r="A411" s="119"/>
      <c r="C411" s="46"/>
      <c r="V411" s="47"/>
      <c r="Y411" s="46"/>
      <c r="AG411" s="119"/>
      <c r="AH411" s="119"/>
      <c r="AI411" s="119"/>
      <c r="AJ411" s="121">
        <f ca="1">IF(B411&gt;0,OFFSET(RiseSet!$C$4,$B411-RiseSet!$B$4,0),0)</f>
        <v>0</v>
      </c>
      <c r="AK411" s="121">
        <f ca="1">IF(B411&gt;0,OFFSET(RiseSet!$C$4,$B411-RiseSet!$B$4,1),0)</f>
        <v>0</v>
      </c>
      <c r="AL411" s="119"/>
      <c r="AM411" s="121"/>
      <c r="AN411" s="119"/>
      <c r="AO411" s="119"/>
      <c r="AP411" s="119"/>
      <c r="AQ411" s="119"/>
      <c r="AR411" s="123"/>
      <c r="AS411" s="123"/>
      <c r="AT411" s="123"/>
      <c r="AU411" s="123"/>
      <c r="AV411" s="123"/>
      <c r="AW411" s="123"/>
      <c r="AX411" s="119"/>
      <c r="AY411" s="119"/>
      <c r="AZ411" s="119"/>
      <c r="BA411" s="119"/>
      <c r="BB411" s="119"/>
      <c r="BC411" s="119"/>
    </row>
    <row r="412" spans="1:55" s="45" customFormat="1" x14ac:dyDescent="0.3">
      <c r="A412" s="119"/>
      <c r="C412" s="46"/>
      <c r="V412" s="47"/>
      <c r="Y412" s="46"/>
      <c r="AG412" s="119"/>
      <c r="AH412" s="119"/>
      <c r="AI412" s="119"/>
      <c r="AJ412" s="121">
        <f ca="1">IF(B412&gt;0,OFFSET(RiseSet!$C$4,$B412-RiseSet!$B$4,0),0)</f>
        <v>0</v>
      </c>
      <c r="AK412" s="121">
        <f ca="1">IF(B412&gt;0,OFFSET(RiseSet!$C$4,$B412-RiseSet!$B$4,1),0)</f>
        <v>0</v>
      </c>
      <c r="AL412" s="119"/>
      <c r="AM412" s="121"/>
      <c r="AN412" s="119"/>
      <c r="AO412" s="119"/>
      <c r="AP412" s="119"/>
      <c r="AQ412" s="119"/>
      <c r="AR412" s="123"/>
      <c r="AS412" s="123"/>
      <c r="AT412" s="123"/>
      <c r="AU412" s="123"/>
      <c r="AV412" s="123"/>
      <c r="AW412" s="123"/>
      <c r="AX412" s="119"/>
      <c r="AY412" s="119"/>
      <c r="AZ412" s="119"/>
      <c r="BA412" s="119"/>
      <c r="BB412" s="119"/>
      <c r="BC412" s="119"/>
    </row>
    <row r="413" spans="1:55" s="45" customFormat="1" x14ac:dyDescent="0.3">
      <c r="A413" s="119"/>
      <c r="C413" s="46"/>
      <c r="V413" s="47"/>
      <c r="Y413" s="46"/>
      <c r="AG413" s="119"/>
      <c r="AH413" s="119"/>
      <c r="AI413" s="119"/>
      <c r="AJ413" s="121">
        <f ca="1">IF(B413&gt;0,OFFSET(RiseSet!$C$4,$B413-RiseSet!$B$4,0),0)</f>
        <v>0</v>
      </c>
      <c r="AK413" s="121">
        <f ca="1">IF(B413&gt;0,OFFSET(RiseSet!$C$4,$B413-RiseSet!$B$4,1),0)</f>
        <v>0</v>
      </c>
      <c r="AL413" s="119"/>
      <c r="AM413" s="121"/>
      <c r="AN413" s="119"/>
      <c r="AO413" s="119"/>
      <c r="AP413" s="119"/>
      <c r="AQ413" s="119"/>
      <c r="AR413" s="123"/>
      <c r="AS413" s="123"/>
      <c r="AT413" s="123"/>
      <c r="AU413" s="123"/>
      <c r="AV413" s="123"/>
      <c r="AW413" s="123"/>
      <c r="AX413" s="119"/>
      <c r="AY413" s="119"/>
      <c r="AZ413" s="119"/>
      <c r="BA413" s="119"/>
      <c r="BB413" s="119"/>
      <c r="BC413" s="119"/>
    </row>
    <row r="414" spans="1:55" s="45" customFormat="1" x14ac:dyDescent="0.3">
      <c r="A414" s="119"/>
      <c r="C414" s="46"/>
      <c r="V414" s="47"/>
      <c r="Y414" s="46"/>
      <c r="AG414" s="119"/>
      <c r="AH414" s="119"/>
      <c r="AI414" s="119"/>
      <c r="AJ414" s="121">
        <f ca="1">IF(B414&gt;0,OFFSET(RiseSet!$C$4,$B414-RiseSet!$B$4,0),0)</f>
        <v>0</v>
      </c>
      <c r="AK414" s="121">
        <f ca="1">IF(B414&gt;0,OFFSET(RiseSet!$C$4,$B414-RiseSet!$B$4,1),0)</f>
        <v>0</v>
      </c>
      <c r="AL414" s="119"/>
      <c r="AM414" s="121"/>
      <c r="AN414" s="119"/>
      <c r="AO414" s="119"/>
      <c r="AP414" s="119"/>
      <c r="AQ414" s="119"/>
      <c r="AR414" s="123"/>
      <c r="AS414" s="123"/>
      <c r="AT414" s="123"/>
      <c r="AU414" s="123"/>
      <c r="AV414" s="123"/>
      <c r="AW414" s="123"/>
      <c r="AX414" s="119"/>
      <c r="AY414" s="119"/>
      <c r="AZ414" s="119"/>
      <c r="BA414" s="119"/>
      <c r="BB414" s="119"/>
      <c r="BC414" s="119"/>
    </row>
    <row r="415" spans="1:55" s="45" customFormat="1" x14ac:dyDescent="0.3">
      <c r="A415" s="119"/>
      <c r="C415" s="46"/>
      <c r="V415" s="47"/>
      <c r="Y415" s="46"/>
      <c r="AG415" s="119"/>
      <c r="AH415" s="119"/>
      <c r="AI415" s="119"/>
      <c r="AJ415" s="121">
        <f ca="1">IF(B415&gt;0,OFFSET(RiseSet!$C$4,$B415-RiseSet!$B$4,0),0)</f>
        <v>0</v>
      </c>
      <c r="AK415" s="121">
        <f ca="1">IF(B415&gt;0,OFFSET(RiseSet!$C$4,$B415-RiseSet!$B$4,1),0)</f>
        <v>0</v>
      </c>
      <c r="AL415" s="119"/>
      <c r="AM415" s="121"/>
      <c r="AN415" s="119"/>
      <c r="AO415" s="119"/>
      <c r="AP415" s="119"/>
      <c r="AQ415" s="119"/>
      <c r="AR415" s="123"/>
      <c r="AS415" s="123"/>
      <c r="AT415" s="123"/>
      <c r="AU415" s="123"/>
      <c r="AV415" s="123"/>
      <c r="AW415" s="123"/>
      <c r="AX415" s="119"/>
      <c r="AY415" s="119"/>
      <c r="AZ415" s="119"/>
      <c r="BA415" s="119"/>
      <c r="BB415" s="119"/>
      <c r="BC415" s="119"/>
    </row>
    <row r="416" spans="1:55" s="45" customFormat="1" x14ac:dyDescent="0.3">
      <c r="A416" s="119"/>
      <c r="C416" s="46"/>
      <c r="V416" s="47"/>
      <c r="Y416" s="46"/>
      <c r="AG416" s="119"/>
      <c r="AH416" s="119"/>
      <c r="AI416" s="119"/>
      <c r="AJ416" s="121">
        <f ca="1">IF(B416&gt;0,OFFSET(RiseSet!$C$4,$B416-RiseSet!$B$4,0),0)</f>
        <v>0</v>
      </c>
      <c r="AK416" s="121">
        <f ca="1">IF(B416&gt;0,OFFSET(RiseSet!$C$4,$B416-RiseSet!$B$4,1),0)</f>
        <v>0</v>
      </c>
      <c r="AL416" s="119"/>
      <c r="AM416" s="121"/>
      <c r="AN416" s="119"/>
      <c r="AO416" s="119"/>
      <c r="AP416" s="119"/>
      <c r="AQ416" s="119"/>
      <c r="AR416" s="123"/>
      <c r="AS416" s="123"/>
      <c r="AT416" s="123"/>
      <c r="AU416" s="123"/>
      <c r="AV416" s="123"/>
      <c r="AW416" s="123"/>
      <c r="AX416" s="119"/>
      <c r="AY416" s="119"/>
      <c r="AZ416" s="119"/>
      <c r="BA416" s="119"/>
      <c r="BB416" s="119"/>
      <c r="BC416" s="119"/>
    </row>
    <row r="417" spans="1:55" s="45" customFormat="1" x14ac:dyDescent="0.3">
      <c r="A417" s="119"/>
      <c r="C417" s="46"/>
      <c r="V417" s="47"/>
      <c r="Y417" s="46"/>
      <c r="AG417" s="119"/>
      <c r="AH417" s="119"/>
      <c r="AI417" s="119"/>
      <c r="AJ417" s="121">
        <f ca="1">IF(B417&gt;0,OFFSET(RiseSet!$C$4,$B417-RiseSet!$B$4,0),0)</f>
        <v>0</v>
      </c>
      <c r="AK417" s="121">
        <f ca="1">IF(B417&gt;0,OFFSET(RiseSet!$C$4,$B417-RiseSet!$B$4,1),0)</f>
        <v>0</v>
      </c>
      <c r="AL417" s="119"/>
      <c r="AM417" s="121"/>
      <c r="AN417" s="119"/>
      <c r="AO417" s="119"/>
      <c r="AP417" s="119"/>
      <c r="AQ417" s="119"/>
      <c r="AR417" s="123"/>
      <c r="AS417" s="123"/>
      <c r="AT417" s="123"/>
      <c r="AU417" s="123"/>
      <c r="AV417" s="123"/>
      <c r="AW417" s="123"/>
      <c r="AX417" s="119"/>
      <c r="AY417" s="119"/>
      <c r="AZ417" s="119"/>
      <c r="BA417" s="119"/>
      <c r="BB417" s="119"/>
      <c r="BC417" s="119"/>
    </row>
    <row r="418" spans="1:55" s="45" customFormat="1" x14ac:dyDescent="0.3">
      <c r="A418" s="119"/>
      <c r="C418" s="46"/>
      <c r="V418" s="47"/>
      <c r="Y418" s="46"/>
      <c r="AG418" s="119"/>
      <c r="AH418" s="119"/>
      <c r="AI418" s="119"/>
      <c r="AJ418" s="121">
        <f ca="1">IF(B418&gt;0,OFFSET(RiseSet!$C$4,$B418-RiseSet!$B$4,0),0)</f>
        <v>0</v>
      </c>
      <c r="AK418" s="121">
        <f ca="1">IF(B418&gt;0,OFFSET(RiseSet!$C$4,$B418-RiseSet!$B$4,1),0)</f>
        <v>0</v>
      </c>
      <c r="AL418" s="119"/>
      <c r="AM418" s="121"/>
      <c r="AN418" s="119"/>
      <c r="AO418" s="119"/>
      <c r="AP418" s="119"/>
      <c r="AQ418" s="119"/>
      <c r="AR418" s="123"/>
      <c r="AS418" s="123"/>
      <c r="AT418" s="123"/>
      <c r="AU418" s="123"/>
      <c r="AV418" s="123"/>
      <c r="AW418" s="123"/>
      <c r="AX418" s="119"/>
      <c r="AY418" s="119"/>
      <c r="AZ418" s="119"/>
      <c r="BA418" s="119"/>
      <c r="BB418" s="119"/>
      <c r="BC418" s="119"/>
    </row>
    <row r="419" spans="1:55" s="45" customFormat="1" x14ac:dyDescent="0.3">
      <c r="A419" s="119"/>
      <c r="C419" s="46"/>
      <c r="V419" s="47"/>
      <c r="Y419" s="46"/>
      <c r="AG419" s="119"/>
      <c r="AH419" s="119"/>
      <c r="AI419" s="119"/>
      <c r="AJ419" s="121">
        <f ca="1">IF(B419&gt;0,OFFSET(RiseSet!$C$4,$B419-RiseSet!$B$4,0),0)</f>
        <v>0</v>
      </c>
      <c r="AK419" s="121">
        <f ca="1">IF(B419&gt;0,OFFSET(RiseSet!$C$4,$B419-RiseSet!$B$4,1),0)</f>
        <v>0</v>
      </c>
      <c r="AL419" s="119"/>
      <c r="AM419" s="121"/>
      <c r="AN419" s="119"/>
      <c r="AO419" s="119"/>
      <c r="AP419" s="119"/>
      <c r="AQ419" s="119"/>
      <c r="AR419" s="123"/>
      <c r="AS419" s="123"/>
      <c r="AT419" s="123"/>
      <c r="AU419" s="123"/>
      <c r="AV419" s="123"/>
      <c r="AW419" s="123"/>
      <c r="AX419" s="119"/>
      <c r="AY419" s="119"/>
      <c r="AZ419" s="119"/>
      <c r="BA419" s="119"/>
      <c r="BB419" s="119"/>
      <c r="BC419" s="119"/>
    </row>
    <row r="420" spans="1:55" s="45" customFormat="1" x14ac:dyDescent="0.3">
      <c r="A420" s="119"/>
      <c r="C420" s="46"/>
      <c r="V420" s="47"/>
      <c r="Y420" s="46"/>
      <c r="AG420" s="119"/>
      <c r="AH420" s="119"/>
      <c r="AI420" s="119"/>
      <c r="AJ420" s="121">
        <f ca="1">IF(B420&gt;0,OFFSET(RiseSet!$C$4,$B420-RiseSet!$B$4,0),0)</f>
        <v>0</v>
      </c>
      <c r="AK420" s="121">
        <f ca="1">IF(B420&gt;0,OFFSET(RiseSet!$C$4,$B420-RiseSet!$B$4,1),0)</f>
        <v>0</v>
      </c>
      <c r="AL420" s="119"/>
      <c r="AM420" s="121"/>
      <c r="AN420" s="119"/>
      <c r="AO420" s="119"/>
      <c r="AP420" s="119"/>
      <c r="AQ420" s="119"/>
      <c r="AR420" s="123"/>
      <c r="AS420" s="123"/>
      <c r="AT420" s="123"/>
      <c r="AU420" s="123"/>
      <c r="AV420" s="123"/>
      <c r="AW420" s="123"/>
      <c r="AX420" s="119"/>
      <c r="AY420" s="119"/>
      <c r="AZ420" s="119"/>
      <c r="BA420" s="119"/>
      <c r="BB420" s="119"/>
      <c r="BC420" s="119"/>
    </row>
    <row r="421" spans="1:55" s="45" customFormat="1" x14ac:dyDescent="0.3">
      <c r="A421" s="119"/>
      <c r="C421" s="46"/>
      <c r="V421" s="47"/>
      <c r="Y421" s="46"/>
      <c r="AG421" s="119"/>
      <c r="AH421" s="119"/>
      <c r="AI421" s="119"/>
      <c r="AJ421" s="121">
        <f ca="1">IF(B421&gt;0,OFFSET(RiseSet!$C$4,$B421-RiseSet!$B$4,0),0)</f>
        <v>0</v>
      </c>
      <c r="AK421" s="121">
        <f ca="1">IF(B421&gt;0,OFFSET(RiseSet!$C$4,$B421-RiseSet!$B$4,1),0)</f>
        <v>0</v>
      </c>
      <c r="AL421" s="119"/>
      <c r="AM421" s="121"/>
      <c r="AN421" s="119"/>
      <c r="AO421" s="119"/>
      <c r="AP421" s="119"/>
      <c r="AQ421" s="119"/>
      <c r="AR421" s="123"/>
      <c r="AS421" s="123"/>
      <c r="AT421" s="123"/>
      <c r="AU421" s="123"/>
      <c r="AV421" s="123"/>
      <c r="AW421" s="123"/>
      <c r="AX421" s="119"/>
      <c r="AY421" s="119"/>
      <c r="AZ421" s="119"/>
      <c r="BA421" s="119"/>
      <c r="BB421" s="119"/>
      <c r="BC421" s="119"/>
    </row>
    <row r="422" spans="1:55" s="45" customFormat="1" x14ac:dyDescent="0.3">
      <c r="A422" s="119"/>
      <c r="C422" s="46"/>
      <c r="V422" s="47"/>
      <c r="Y422" s="46"/>
      <c r="AG422" s="119"/>
      <c r="AH422" s="119"/>
      <c r="AI422" s="119"/>
      <c r="AJ422" s="121">
        <f ca="1">IF(B422&gt;0,OFFSET(RiseSet!$C$4,$B422-RiseSet!$B$4,0),0)</f>
        <v>0</v>
      </c>
      <c r="AK422" s="121">
        <f ca="1">IF(B422&gt;0,OFFSET(RiseSet!$C$4,$B422-RiseSet!$B$4,1),0)</f>
        <v>0</v>
      </c>
      <c r="AL422" s="119"/>
      <c r="AM422" s="121"/>
      <c r="AN422" s="119"/>
      <c r="AO422" s="119"/>
      <c r="AP422" s="119"/>
      <c r="AQ422" s="119"/>
      <c r="AR422" s="123"/>
      <c r="AS422" s="123"/>
      <c r="AT422" s="123"/>
      <c r="AU422" s="123"/>
      <c r="AV422" s="123"/>
      <c r="AW422" s="123"/>
      <c r="AX422" s="119"/>
      <c r="AY422" s="119"/>
      <c r="AZ422" s="119"/>
      <c r="BA422" s="119"/>
      <c r="BB422" s="119"/>
      <c r="BC422" s="119"/>
    </row>
    <row r="423" spans="1:55" s="45" customFormat="1" x14ac:dyDescent="0.3">
      <c r="A423" s="119"/>
      <c r="C423" s="46"/>
      <c r="V423" s="47"/>
      <c r="Y423" s="46"/>
      <c r="AG423" s="119"/>
      <c r="AH423" s="119"/>
      <c r="AI423" s="119"/>
      <c r="AJ423" s="121">
        <f ca="1">IF(B423&gt;0,OFFSET(RiseSet!$C$4,$B423-RiseSet!$B$4,0),0)</f>
        <v>0</v>
      </c>
      <c r="AK423" s="121">
        <f ca="1">IF(B423&gt;0,OFFSET(RiseSet!$C$4,$B423-RiseSet!$B$4,1),0)</f>
        <v>0</v>
      </c>
      <c r="AL423" s="119"/>
      <c r="AM423" s="121"/>
      <c r="AN423" s="119"/>
      <c r="AO423" s="119"/>
      <c r="AP423" s="119"/>
      <c r="AQ423" s="119"/>
      <c r="AR423" s="123"/>
      <c r="AS423" s="123"/>
      <c r="AT423" s="123"/>
      <c r="AU423" s="123"/>
      <c r="AV423" s="123"/>
      <c r="AW423" s="123"/>
      <c r="AX423" s="119"/>
      <c r="AY423" s="119"/>
      <c r="AZ423" s="119"/>
      <c r="BA423" s="119"/>
      <c r="BB423" s="119"/>
      <c r="BC423" s="119"/>
    </row>
    <row r="424" spans="1:55" s="45" customFormat="1" x14ac:dyDescent="0.3">
      <c r="A424" s="119"/>
      <c r="C424" s="46"/>
      <c r="V424" s="47"/>
      <c r="Y424" s="46"/>
      <c r="AG424" s="119"/>
      <c r="AH424" s="119"/>
      <c r="AI424" s="119"/>
      <c r="AJ424" s="121">
        <f ca="1">IF(B424&gt;0,OFFSET(RiseSet!$C$4,$B424-RiseSet!$B$4,0),0)</f>
        <v>0</v>
      </c>
      <c r="AK424" s="121">
        <f ca="1">IF(B424&gt;0,OFFSET(RiseSet!$C$4,$B424-RiseSet!$B$4,1),0)</f>
        <v>0</v>
      </c>
      <c r="AL424" s="119"/>
      <c r="AM424" s="121"/>
      <c r="AN424" s="119"/>
      <c r="AO424" s="119"/>
      <c r="AP424" s="119"/>
      <c r="AQ424" s="119"/>
      <c r="AR424" s="123"/>
      <c r="AS424" s="123"/>
      <c r="AT424" s="123"/>
      <c r="AU424" s="123"/>
      <c r="AV424" s="123"/>
      <c r="AW424" s="123"/>
      <c r="AX424" s="119"/>
      <c r="AY424" s="119"/>
      <c r="AZ424" s="119"/>
      <c r="BA424" s="119"/>
      <c r="BB424" s="119"/>
      <c r="BC424" s="119"/>
    </row>
    <row r="425" spans="1:55" s="45" customFormat="1" x14ac:dyDescent="0.3">
      <c r="A425" s="119"/>
      <c r="C425" s="46"/>
      <c r="V425" s="47"/>
      <c r="Y425" s="46"/>
      <c r="AG425" s="119"/>
      <c r="AH425" s="119"/>
      <c r="AI425" s="119"/>
      <c r="AJ425" s="121">
        <f ca="1">IF(B425&gt;0,OFFSET(RiseSet!$C$4,$B425-RiseSet!$B$4,0),0)</f>
        <v>0</v>
      </c>
      <c r="AK425" s="121">
        <f ca="1">IF(B425&gt;0,OFFSET(RiseSet!$C$4,$B425-RiseSet!$B$4,1),0)</f>
        <v>0</v>
      </c>
      <c r="AL425" s="119"/>
      <c r="AM425" s="121"/>
      <c r="AN425" s="119"/>
      <c r="AO425" s="119"/>
      <c r="AP425" s="119"/>
      <c r="AQ425" s="119"/>
      <c r="AR425" s="123"/>
      <c r="AS425" s="123"/>
      <c r="AT425" s="123"/>
      <c r="AU425" s="123"/>
      <c r="AV425" s="123"/>
      <c r="AW425" s="123"/>
      <c r="AX425" s="119"/>
      <c r="AY425" s="119"/>
      <c r="AZ425" s="119"/>
      <c r="BA425" s="119"/>
      <c r="BB425" s="119"/>
      <c r="BC425" s="119"/>
    </row>
    <row r="426" spans="1:55" s="45" customFormat="1" x14ac:dyDescent="0.3">
      <c r="A426" s="119"/>
      <c r="C426" s="46"/>
      <c r="V426" s="47"/>
      <c r="Y426" s="46"/>
      <c r="AG426" s="119"/>
      <c r="AH426" s="119"/>
      <c r="AI426" s="119"/>
      <c r="AJ426" s="121">
        <f ca="1">IF(B426&gt;0,OFFSET(RiseSet!$C$4,$B426-RiseSet!$B$4,0),0)</f>
        <v>0</v>
      </c>
      <c r="AK426" s="121">
        <f ca="1">IF(B426&gt;0,OFFSET(RiseSet!$C$4,$B426-RiseSet!$B$4,1),0)</f>
        <v>0</v>
      </c>
      <c r="AL426" s="119"/>
      <c r="AM426" s="121"/>
      <c r="AN426" s="119"/>
      <c r="AO426" s="119"/>
      <c r="AP426" s="119"/>
      <c r="AQ426" s="119"/>
      <c r="AR426" s="123"/>
      <c r="AS426" s="123"/>
      <c r="AT426" s="123"/>
      <c r="AU426" s="123"/>
      <c r="AV426" s="123"/>
      <c r="AW426" s="123"/>
      <c r="AX426" s="119"/>
      <c r="AY426" s="119"/>
      <c r="AZ426" s="119"/>
      <c r="BA426" s="119"/>
      <c r="BB426" s="119"/>
      <c r="BC426" s="119"/>
    </row>
    <row r="427" spans="1:55" s="45" customFormat="1" x14ac:dyDescent="0.3">
      <c r="A427" s="119"/>
      <c r="C427" s="46"/>
      <c r="V427" s="47"/>
      <c r="Y427" s="46"/>
      <c r="AG427" s="119"/>
      <c r="AH427" s="119"/>
      <c r="AI427" s="119"/>
      <c r="AJ427" s="121">
        <f ca="1">IF(B427&gt;0,OFFSET(RiseSet!$C$4,$B427-RiseSet!$B$4,0),0)</f>
        <v>0</v>
      </c>
      <c r="AK427" s="121">
        <f ca="1">IF(B427&gt;0,OFFSET(RiseSet!$C$4,$B427-RiseSet!$B$4,1),0)</f>
        <v>0</v>
      </c>
      <c r="AL427" s="119"/>
      <c r="AM427" s="121"/>
      <c r="AN427" s="119"/>
      <c r="AO427" s="119"/>
      <c r="AP427" s="119"/>
      <c r="AQ427" s="119"/>
      <c r="AR427" s="123"/>
      <c r="AS427" s="123"/>
      <c r="AT427" s="123"/>
      <c r="AU427" s="123"/>
      <c r="AV427" s="123"/>
      <c r="AW427" s="123"/>
      <c r="AX427" s="119"/>
      <c r="AY427" s="119"/>
      <c r="AZ427" s="119"/>
      <c r="BA427" s="119"/>
      <c r="BB427" s="119"/>
      <c r="BC427" s="119"/>
    </row>
    <row r="428" spans="1:55" s="45" customFormat="1" x14ac:dyDescent="0.3">
      <c r="A428" s="119"/>
      <c r="C428" s="46"/>
      <c r="V428" s="47"/>
      <c r="Y428" s="46"/>
      <c r="AG428" s="119"/>
      <c r="AH428" s="119"/>
      <c r="AI428" s="119"/>
      <c r="AJ428" s="121">
        <f ca="1">IF(B428&gt;0,OFFSET(RiseSet!$C$4,$B428-RiseSet!$B$4,0),0)</f>
        <v>0</v>
      </c>
      <c r="AK428" s="121">
        <f ca="1">IF(B428&gt;0,OFFSET(RiseSet!$C$4,$B428-RiseSet!$B$4,1),0)</f>
        <v>0</v>
      </c>
      <c r="AL428" s="119"/>
      <c r="AM428" s="121"/>
      <c r="AN428" s="119"/>
      <c r="AO428" s="119"/>
      <c r="AP428" s="119"/>
      <c r="AQ428" s="119"/>
      <c r="AR428" s="123"/>
      <c r="AS428" s="123"/>
      <c r="AT428" s="123"/>
      <c r="AU428" s="123"/>
      <c r="AV428" s="123"/>
      <c r="AW428" s="123"/>
      <c r="AX428" s="119"/>
      <c r="AY428" s="119"/>
      <c r="AZ428" s="119"/>
      <c r="BA428" s="119"/>
      <c r="BB428" s="119"/>
      <c r="BC428" s="119"/>
    </row>
    <row r="429" spans="1:55" s="45" customFormat="1" x14ac:dyDescent="0.3">
      <c r="A429" s="119"/>
      <c r="C429" s="46"/>
      <c r="V429" s="47"/>
      <c r="Y429" s="46"/>
      <c r="AG429" s="119"/>
      <c r="AH429" s="119"/>
      <c r="AI429" s="119"/>
      <c r="AJ429" s="121">
        <f ca="1">IF(B429&gt;0,OFFSET(RiseSet!$C$4,$B429-RiseSet!$B$4,0),0)</f>
        <v>0</v>
      </c>
      <c r="AK429" s="121">
        <f ca="1">IF(B429&gt;0,OFFSET(RiseSet!$C$4,$B429-RiseSet!$B$4,1),0)</f>
        <v>0</v>
      </c>
      <c r="AL429" s="119"/>
      <c r="AM429" s="121"/>
      <c r="AN429" s="119"/>
      <c r="AO429" s="119"/>
      <c r="AP429" s="119"/>
      <c r="AQ429" s="119"/>
      <c r="AR429" s="123"/>
      <c r="AS429" s="123"/>
      <c r="AT429" s="123"/>
      <c r="AU429" s="123"/>
      <c r="AV429" s="123"/>
      <c r="AW429" s="123"/>
      <c r="AX429" s="119"/>
      <c r="AY429" s="119"/>
      <c r="AZ429" s="119"/>
      <c r="BA429" s="119"/>
      <c r="BB429" s="119"/>
      <c r="BC429" s="119"/>
    </row>
    <row r="430" spans="1:55" s="45" customFormat="1" x14ac:dyDescent="0.3">
      <c r="A430" s="119"/>
      <c r="C430" s="46"/>
      <c r="V430" s="47"/>
      <c r="Y430" s="46"/>
      <c r="AG430" s="119"/>
      <c r="AH430" s="119"/>
      <c r="AI430" s="119"/>
      <c r="AJ430" s="121">
        <f ca="1">IF(B430&gt;0,OFFSET(RiseSet!$C$4,$B430-RiseSet!$B$4,0),0)</f>
        <v>0</v>
      </c>
      <c r="AK430" s="121">
        <f ca="1">IF(B430&gt;0,OFFSET(RiseSet!$C$4,$B430-RiseSet!$B$4,1),0)</f>
        <v>0</v>
      </c>
      <c r="AL430" s="119"/>
      <c r="AM430" s="121"/>
      <c r="AN430" s="119"/>
      <c r="AO430" s="119"/>
      <c r="AP430" s="119"/>
      <c r="AQ430" s="119"/>
      <c r="AR430" s="123"/>
      <c r="AS430" s="123"/>
      <c r="AT430" s="123"/>
      <c r="AU430" s="123"/>
      <c r="AV430" s="123"/>
      <c r="AW430" s="123"/>
      <c r="AX430" s="119"/>
      <c r="AY430" s="119"/>
      <c r="AZ430" s="119"/>
      <c r="BA430" s="119"/>
      <c r="BB430" s="119"/>
      <c r="BC430" s="119"/>
    </row>
    <row r="431" spans="1:55" s="45" customFormat="1" x14ac:dyDescent="0.3">
      <c r="A431" s="119"/>
      <c r="C431" s="46"/>
      <c r="V431" s="47"/>
      <c r="Y431" s="46"/>
      <c r="AG431" s="119"/>
      <c r="AH431" s="119"/>
      <c r="AI431" s="119"/>
      <c r="AJ431" s="121">
        <f ca="1">IF(B431&gt;0,OFFSET(RiseSet!$C$4,$B431-RiseSet!$B$4,0),0)</f>
        <v>0</v>
      </c>
      <c r="AK431" s="121">
        <f ca="1">IF(B431&gt;0,OFFSET(RiseSet!$C$4,$B431-RiseSet!$B$4,1),0)</f>
        <v>0</v>
      </c>
      <c r="AL431" s="119"/>
      <c r="AM431" s="121"/>
      <c r="AN431" s="119"/>
      <c r="AO431" s="119"/>
      <c r="AP431" s="119"/>
      <c r="AQ431" s="119"/>
      <c r="AR431" s="123"/>
      <c r="AS431" s="123"/>
      <c r="AT431" s="123"/>
      <c r="AU431" s="123"/>
      <c r="AV431" s="123"/>
      <c r="AW431" s="123"/>
      <c r="AX431" s="119"/>
      <c r="AY431" s="119"/>
      <c r="AZ431" s="119"/>
      <c r="BA431" s="119"/>
      <c r="BB431" s="119"/>
      <c r="BC431" s="119"/>
    </row>
    <row r="432" spans="1:55" s="45" customFormat="1" x14ac:dyDescent="0.3">
      <c r="A432" s="119"/>
      <c r="C432" s="46"/>
      <c r="V432" s="47"/>
      <c r="Y432" s="46"/>
      <c r="AG432" s="119"/>
      <c r="AH432" s="119"/>
      <c r="AI432" s="119"/>
      <c r="AJ432" s="121">
        <f ca="1">IF(B432&gt;0,OFFSET(RiseSet!$C$4,$B432-RiseSet!$B$4,0),0)</f>
        <v>0</v>
      </c>
      <c r="AK432" s="121">
        <f ca="1">IF(B432&gt;0,OFFSET(RiseSet!$C$4,$B432-RiseSet!$B$4,1),0)</f>
        <v>0</v>
      </c>
      <c r="AL432" s="119"/>
      <c r="AM432" s="121"/>
      <c r="AN432" s="119"/>
      <c r="AO432" s="119"/>
      <c r="AP432" s="119"/>
      <c r="AQ432" s="119"/>
      <c r="AR432" s="123"/>
      <c r="AS432" s="123"/>
      <c r="AT432" s="123"/>
      <c r="AU432" s="123"/>
      <c r="AV432" s="123"/>
      <c r="AW432" s="123"/>
      <c r="AX432" s="119"/>
      <c r="AY432" s="119"/>
      <c r="AZ432" s="119"/>
      <c r="BA432" s="119"/>
      <c r="BB432" s="119"/>
      <c r="BC432" s="119"/>
    </row>
    <row r="433" spans="1:55" s="45" customFormat="1" x14ac:dyDescent="0.3">
      <c r="A433" s="119"/>
      <c r="C433" s="46"/>
      <c r="V433" s="47"/>
      <c r="Y433" s="46"/>
      <c r="AG433" s="119"/>
      <c r="AH433" s="119"/>
      <c r="AI433" s="119"/>
      <c r="AJ433" s="121">
        <f ca="1">IF(B433&gt;0,OFFSET(RiseSet!$C$4,$B433-RiseSet!$B$4,0),0)</f>
        <v>0</v>
      </c>
      <c r="AK433" s="121">
        <f ca="1">IF(B433&gt;0,OFFSET(RiseSet!$C$4,$B433-RiseSet!$B$4,1),0)</f>
        <v>0</v>
      </c>
      <c r="AL433" s="119"/>
      <c r="AM433" s="121"/>
      <c r="AN433" s="119"/>
      <c r="AO433" s="119"/>
      <c r="AP433" s="119"/>
      <c r="AQ433" s="119"/>
      <c r="AR433" s="123"/>
      <c r="AS433" s="123"/>
      <c r="AT433" s="123"/>
      <c r="AU433" s="123"/>
      <c r="AV433" s="123"/>
      <c r="AW433" s="123"/>
      <c r="AX433" s="119"/>
      <c r="AY433" s="119"/>
      <c r="AZ433" s="119"/>
      <c r="BA433" s="119"/>
      <c r="BB433" s="119"/>
      <c r="BC433" s="119"/>
    </row>
    <row r="434" spans="1:55" s="45" customFormat="1" x14ac:dyDescent="0.3">
      <c r="A434" s="119"/>
      <c r="C434" s="46"/>
      <c r="V434" s="47"/>
      <c r="Y434" s="46"/>
      <c r="AG434" s="119"/>
      <c r="AH434" s="119"/>
      <c r="AI434" s="119"/>
      <c r="AJ434" s="121">
        <f ca="1">IF(B434&gt;0,OFFSET(RiseSet!$C$4,$B434-RiseSet!$B$4,0),0)</f>
        <v>0</v>
      </c>
      <c r="AK434" s="121">
        <f ca="1">IF(B434&gt;0,OFFSET(RiseSet!$C$4,$B434-RiseSet!$B$4,1),0)</f>
        <v>0</v>
      </c>
      <c r="AL434" s="119"/>
      <c r="AM434" s="121"/>
      <c r="AN434" s="119"/>
      <c r="AO434" s="119"/>
      <c r="AP434" s="119"/>
      <c r="AQ434" s="119"/>
      <c r="AR434" s="123"/>
      <c r="AS434" s="123"/>
      <c r="AT434" s="123"/>
      <c r="AU434" s="123"/>
      <c r="AV434" s="123"/>
      <c r="AW434" s="123"/>
      <c r="AX434" s="119"/>
      <c r="AY434" s="119"/>
      <c r="AZ434" s="119"/>
      <c r="BA434" s="119"/>
      <c r="BB434" s="119"/>
      <c r="BC434" s="119"/>
    </row>
    <row r="435" spans="1:55" s="45" customFormat="1" x14ac:dyDescent="0.3">
      <c r="A435" s="119"/>
      <c r="C435" s="46"/>
      <c r="V435" s="47"/>
      <c r="Y435" s="46"/>
      <c r="AG435" s="119"/>
      <c r="AH435" s="119"/>
      <c r="AI435" s="119"/>
      <c r="AJ435" s="121">
        <f ca="1">IF(B435&gt;0,OFFSET(RiseSet!$C$4,$B435-RiseSet!$B$4,0),0)</f>
        <v>0</v>
      </c>
      <c r="AK435" s="121">
        <f ca="1">IF(B435&gt;0,OFFSET(RiseSet!$C$4,$B435-RiseSet!$B$4,1),0)</f>
        <v>0</v>
      </c>
      <c r="AL435" s="119"/>
      <c r="AM435" s="121"/>
      <c r="AN435" s="119"/>
      <c r="AO435" s="119"/>
      <c r="AP435" s="119"/>
      <c r="AQ435" s="119"/>
      <c r="AR435" s="123"/>
      <c r="AS435" s="123"/>
      <c r="AT435" s="123"/>
      <c r="AU435" s="123"/>
      <c r="AV435" s="123"/>
      <c r="AW435" s="123"/>
      <c r="AX435" s="119"/>
      <c r="AY435" s="119"/>
      <c r="AZ435" s="119"/>
      <c r="BA435" s="119"/>
      <c r="BB435" s="119"/>
      <c r="BC435" s="119"/>
    </row>
    <row r="436" spans="1:55" s="45" customFormat="1" x14ac:dyDescent="0.3">
      <c r="A436" s="119"/>
      <c r="C436" s="46"/>
      <c r="V436" s="47"/>
      <c r="Y436" s="46"/>
      <c r="AG436" s="119"/>
      <c r="AH436" s="119"/>
      <c r="AI436" s="119"/>
      <c r="AJ436" s="121">
        <f ca="1">IF(B436&gt;0,OFFSET(RiseSet!$C$4,$B436-RiseSet!$B$4,0),0)</f>
        <v>0</v>
      </c>
      <c r="AK436" s="121">
        <f ca="1">IF(B436&gt;0,OFFSET(RiseSet!$C$4,$B436-RiseSet!$B$4,1),0)</f>
        <v>0</v>
      </c>
      <c r="AL436" s="119"/>
      <c r="AM436" s="121"/>
      <c r="AN436" s="119"/>
      <c r="AO436" s="119"/>
      <c r="AP436" s="119"/>
      <c r="AQ436" s="119"/>
      <c r="AR436" s="123"/>
      <c r="AS436" s="123"/>
      <c r="AT436" s="123"/>
      <c r="AU436" s="123"/>
      <c r="AV436" s="123"/>
      <c r="AW436" s="123"/>
      <c r="AX436" s="119"/>
      <c r="AY436" s="119"/>
      <c r="AZ436" s="119"/>
      <c r="BA436" s="119"/>
      <c r="BB436" s="119"/>
      <c r="BC436" s="119"/>
    </row>
    <row r="437" spans="1:55" s="45" customFormat="1" x14ac:dyDescent="0.3">
      <c r="A437" s="119"/>
      <c r="C437" s="46"/>
      <c r="V437" s="47"/>
      <c r="Y437" s="46"/>
      <c r="AG437" s="119"/>
      <c r="AH437" s="119"/>
      <c r="AI437" s="119"/>
      <c r="AJ437" s="121">
        <f ca="1">IF(B437&gt;0,OFFSET(RiseSet!$C$4,$B437-RiseSet!$B$4,0),0)</f>
        <v>0</v>
      </c>
      <c r="AK437" s="121">
        <f ca="1">IF(B437&gt;0,OFFSET(RiseSet!$C$4,$B437-RiseSet!$B$4,1),0)</f>
        <v>0</v>
      </c>
      <c r="AL437" s="119"/>
      <c r="AM437" s="121"/>
      <c r="AN437" s="119"/>
      <c r="AO437" s="119"/>
      <c r="AP437" s="119"/>
      <c r="AQ437" s="119"/>
      <c r="AR437" s="123"/>
      <c r="AS437" s="123"/>
      <c r="AT437" s="123"/>
      <c r="AU437" s="123"/>
      <c r="AV437" s="123"/>
      <c r="AW437" s="123"/>
      <c r="AX437" s="119"/>
      <c r="AY437" s="119"/>
      <c r="AZ437" s="119"/>
      <c r="BA437" s="119"/>
      <c r="BB437" s="119"/>
      <c r="BC437" s="119"/>
    </row>
    <row r="438" spans="1:55" s="45" customFormat="1" x14ac:dyDescent="0.3">
      <c r="A438" s="119"/>
      <c r="C438" s="46"/>
      <c r="V438" s="47"/>
      <c r="Y438" s="46"/>
      <c r="AG438" s="119"/>
      <c r="AH438" s="119"/>
      <c r="AI438" s="119"/>
      <c r="AJ438" s="121">
        <f ca="1">IF(B438&gt;0,OFFSET(RiseSet!$C$4,$B438-RiseSet!$B$4,0),0)</f>
        <v>0</v>
      </c>
      <c r="AK438" s="121">
        <f ca="1">IF(B438&gt;0,OFFSET(RiseSet!$C$4,$B438-RiseSet!$B$4,1),0)</f>
        <v>0</v>
      </c>
      <c r="AL438" s="119"/>
      <c r="AM438" s="121"/>
      <c r="AN438" s="119"/>
      <c r="AO438" s="119"/>
      <c r="AP438" s="119"/>
      <c r="AQ438" s="119"/>
      <c r="AR438" s="123"/>
      <c r="AS438" s="123"/>
      <c r="AT438" s="123"/>
      <c r="AU438" s="123"/>
      <c r="AV438" s="123"/>
      <c r="AW438" s="123"/>
      <c r="AX438" s="119"/>
      <c r="AY438" s="119"/>
      <c r="AZ438" s="119"/>
      <c r="BA438" s="119"/>
      <c r="BB438" s="119"/>
      <c r="BC438" s="119"/>
    </row>
    <row r="439" spans="1:55" s="45" customFormat="1" x14ac:dyDescent="0.3">
      <c r="A439" s="119"/>
      <c r="C439" s="46"/>
      <c r="V439" s="47"/>
      <c r="Y439" s="46"/>
      <c r="AG439" s="119"/>
      <c r="AH439" s="119"/>
      <c r="AI439" s="119"/>
      <c r="AJ439" s="121">
        <f ca="1">IF(B439&gt;0,OFFSET(RiseSet!$C$4,$B439-RiseSet!$B$4,0),0)</f>
        <v>0</v>
      </c>
      <c r="AK439" s="121">
        <f ca="1">IF(B439&gt;0,OFFSET(RiseSet!$C$4,$B439-RiseSet!$B$4,1),0)</f>
        <v>0</v>
      </c>
      <c r="AL439" s="119"/>
      <c r="AM439" s="121"/>
      <c r="AN439" s="119"/>
      <c r="AO439" s="119"/>
      <c r="AP439" s="119"/>
      <c r="AQ439" s="119"/>
      <c r="AR439" s="123"/>
      <c r="AS439" s="123"/>
      <c r="AT439" s="123"/>
      <c r="AU439" s="123"/>
      <c r="AV439" s="123"/>
      <c r="AW439" s="123"/>
      <c r="AX439" s="119"/>
      <c r="AY439" s="119"/>
      <c r="AZ439" s="119"/>
      <c r="BA439" s="119"/>
      <c r="BB439" s="119"/>
      <c r="BC439" s="119"/>
    </row>
    <row r="440" spans="1:55" s="45" customFormat="1" x14ac:dyDescent="0.3">
      <c r="A440" s="119"/>
      <c r="C440" s="46"/>
      <c r="V440" s="47"/>
      <c r="Y440" s="46"/>
      <c r="AG440" s="119"/>
      <c r="AH440" s="119"/>
      <c r="AI440" s="119"/>
      <c r="AJ440" s="121">
        <f ca="1">IF(B440&gt;0,OFFSET(RiseSet!$C$4,$B440-RiseSet!$B$4,0),0)</f>
        <v>0</v>
      </c>
      <c r="AK440" s="121">
        <f ca="1">IF(B440&gt;0,OFFSET(RiseSet!$C$4,$B440-RiseSet!$B$4,1),0)</f>
        <v>0</v>
      </c>
      <c r="AL440" s="119"/>
      <c r="AM440" s="121"/>
      <c r="AN440" s="119"/>
      <c r="AO440" s="119"/>
      <c r="AP440" s="119"/>
      <c r="AQ440" s="119"/>
      <c r="AR440" s="123"/>
      <c r="AS440" s="123"/>
      <c r="AT440" s="123"/>
      <c r="AU440" s="123"/>
      <c r="AV440" s="123"/>
      <c r="AW440" s="123"/>
      <c r="AX440" s="119"/>
      <c r="AY440" s="119"/>
      <c r="AZ440" s="119"/>
      <c r="BA440" s="119"/>
      <c r="BB440" s="119"/>
      <c r="BC440" s="119"/>
    </row>
    <row r="441" spans="1:55" s="45" customFormat="1" x14ac:dyDescent="0.3">
      <c r="A441" s="119"/>
      <c r="C441" s="46"/>
      <c r="V441" s="47"/>
      <c r="Y441" s="46"/>
      <c r="AG441" s="119"/>
      <c r="AH441" s="119"/>
      <c r="AI441" s="119"/>
      <c r="AJ441" s="121">
        <f ca="1">IF(B441&gt;0,OFFSET(RiseSet!$C$4,$B441-RiseSet!$B$4,0),0)</f>
        <v>0</v>
      </c>
      <c r="AK441" s="121">
        <f ca="1">IF(B441&gt;0,OFFSET(RiseSet!$C$4,$B441-RiseSet!$B$4,1),0)</f>
        <v>0</v>
      </c>
      <c r="AL441" s="119"/>
      <c r="AM441" s="121"/>
      <c r="AN441" s="119"/>
      <c r="AO441" s="119"/>
      <c r="AP441" s="119"/>
      <c r="AQ441" s="119"/>
      <c r="AR441" s="123"/>
      <c r="AS441" s="123"/>
      <c r="AT441" s="123"/>
      <c r="AU441" s="123"/>
      <c r="AV441" s="123"/>
      <c r="AW441" s="123"/>
      <c r="AX441" s="119"/>
      <c r="AY441" s="119"/>
      <c r="AZ441" s="119"/>
      <c r="BA441" s="119"/>
      <c r="BB441" s="119"/>
      <c r="BC441" s="119"/>
    </row>
    <row r="442" spans="1:55" s="45" customFormat="1" x14ac:dyDescent="0.3">
      <c r="A442" s="119"/>
      <c r="C442" s="46"/>
      <c r="V442" s="47"/>
      <c r="Y442" s="46"/>
      <c r="AG442" s="119"/>
      <c r="AH442" s="119"/>
      <c r="AI442" s="119"/>
      <c r="AJ442" s="121">
        <f ca="1">IF(B442&gt;0,OFFSET(RiseSet!$C$4,$B442-RiseSet!$B$4,0),0)</f>
        <v>0</v>
      </c>
      <c r="AK442" s="121">
        <f ca="1">IF(B442&gt;0,OFFSET(RiseSet!$C$4,$B442-RiseSet!$B$4,1),0)</f>
        <v>0</v>
      </c>
      <c r="AL442" s="119"/>
      <c r="AM442" s="121"/>
      <c r="AN442" s="119"/>
      <c r="AO442" s="119"/>
      <c r="AP442" s="119"/>
      <c r="AQ442" s="119"/>
      <c r="AR442" s="123"/>
      <c r="AS442" s="123"/>
      <c r="AT442" s="123"/>
      <c r="AU442" s="123"/>
      <c r="AV442" s="123"/>
      <c r="AW442" s="123"/>
      <c r="AX442" s="119"/>
      <c r="AY442" s="119"/>
      <c r="AZ442" s="119"/>
      <c r="BA442" s="119"/>
      <c r="BB442" s="119"/>
      <c r="BC442" s="119"/>
    </row>
    <row r="443" spans="1:55" s="45" customFormat="1" x14ac:dyDescent="0.3">
      <c r="A443" s="119"/>
      <c r="C443" s="46"/>
      <c r="V443" s="47"/>
      <c r="Y443" s="46"/>
      <c r="AG443" s="119"/>
      <c r="AH443" s="119"/>
      <c r="AI443" s="119"/>
      <c r="AJ443" s="121">
        <f ca="1">IF(B443&gt;0,OFFSET(RiseSet!$C$4,$B443-RiseSet!$B$4,0),0)</f>
        <v>0</v>
      </c>
      <c r="AK443" s="121">
        <f ca="1">IF(B443&gt;0,OFFSET(RiseSet!$C$4,$B443-RiseSet!$B$4,1),0)</f>
        <v>0</v>
      </c>
      <c r="AL443" s="119"/>
      <c r="AM443" s="121"/>
      <c r="AN443" s="119"/>
      <c r="AO443" s="119"/>
      <c r="AP443" s="119"/>
      <c r="AQ443" s="119"/>
      <c r="AR443" s="123"/>
      <c r="AS443" s="123"/>
      <c r="AT443" s="123"/>
      <c r="AU443" s="123"/>
      <c r="AV443" s="123"/>
      <c r="AW443" s="123"/>
      <c r="AX443" s="119"/>
      <c r="AY443" s="119"/>
      <c r="AZ443" s="119"/>
      <c r="BA443" s="119"/>
      <c r="BB443" s="119"/>
      <c r="BC443" s="119"/>
    </row>
    <row r="444" spans="1:55" s="45" customFormat="1" x14ac:dyDescent="0.3">
      <c r="A444" s="119"/>
      <c r="C444" s="46"/>
      <c r="V444" s="47"/>
      <c r="Y444" s="46"/>
      <c r="AG444" s="119"/>
      <c r="AH444" s="119"/>
      <c r="AI444" s="119"/>
      <c r="AJ444" s="121">
        <f ca="1">IF(B444&gt;0,OFFSET(RiseSet!$C$4,$B444-RiseSet!$B$4,0),0)</f>
        <v>0</v>
      </c>
      <c r="AK444" s="121">
        <f ca="1">IF(B444&gt;0,OFFSET(RiseSet!$C$4,$B444-RiseSet!$B$4,1),0)</f>
        <v>0</v>
      </c>
      <c r="AL444" s="119"/>
      <c r="AM444" s="121"/>
      <c r="AN444" s="119"/>
      <c r="AO444" s="119"/>
      <c r="AP444" s="119"/>
      <c r="AQ444" s="119"/>
      <c r="AR444" s="123"/>
      <c r="AS444" s="123"/>
      <c r="AT444" s="123"/>
      <c r="AU444" s="123"/>
      <c r="AV444" s="123"/>
      <c r="AW444" s="123"/>
      <c r="AX444" s="119"/>
      <c r="AY444" s="119"/>
      <c r="AZ444" s="119"/>
      <c r="BA444" s="119"/>
      <c r="BB444" s="119"/>
      <c r="BC444" s="119"/>
    </row>
    <row r="445" spans="1:55" s="45" customFormat="1" x14ac:dyDescent="0.3">
      <c r="A445" s="119"/>
      <c r="C445" s="46"/>
      <c r="V445" s="47"/>
      <c r="Y445" s="46"/>
      <c r="AG445" s="119"/>
      <c r="AH445" s="119"/>
      <c r="AI445" s="119"/>
      <c r="AJ445" s="121">
        <f ca="1">IF(B445&gt;0,OFFSET(RiseSet!$C$4,$B445-RiseSet!$B$4,0),0)</f>
        <v>0</v>
      </c>
      <c r="AK445" s="121">
        <f ca="1">IF(B445&gt;0,OFFSET(RiseSet!$C$4,$B445-RiseSet!$B$4,1),0)</f>
        <v>0</v>
      </c>
      <c r="AL445" s="119"/>
      <c r="AM445" s="121"/>
      <c r="AN445" s="119"/>
      <c r="AO445" s="119"/>
      <c r="AP445" s="119"/>
      <c r="AQ445" s="119"/>
      <c r="AR445" s="123"/>
      <c r="AS445" s="123"/>
      <c r="AT445" s="123"/>
      <c r="AU445" s="123"/>
      <c r="AV445" s="123"/>
      <c r="AW445" s="123"/>
      <c r="AX445" s="119"/>
      <c r="AY445" s="119"/>
      <c r="AZ445" s="119"/>
      <c r="BA445" s="119"/>
      <c r="BB445" s="119"/>
      <c r="BC445" s="119"/>
    </row>
    <row r="446" spans="1:55" s="45" customFormat="1" x14ac:dyDescent="0.3">
      <c r="A446" s="119"/>
      <c r="C446" s="46"/>
      <c r="V446" s="47"/>
      <c r="Y446" s="46"/>
      <c r="AG446" s="119"/>
      <c r="AH446" s="119"/>
      <c r="AI446" s="119"/>
      <c r="AJ446" s="121">
        <f ca="1">IF(B446&gt;0,OFFSET(RiseSet!$C$4,$B446-RiseSet!$B$4,0),0)</f>
        <v>0</v>
      </c>
      <c r="AK446" s="121">
        <f ca="1">IF(B446&gt;0,OFFSET(RiseSet!$C$4,$B446-RiseSet!$B$4,1),0)</f>
        <v>0</v>
      </c>
      <c r="AL446" s="119"/>
      <c r="AM446" s="121"/>
      <c r="AN446" s="119"/>
      <c r="AO446" s="119"/>
      <c r="AP446" s="119"/>
      <c r="AQ446" s="119"/>
      <c r="AR446" s="123"/>
      <c r="AS446" s="123"/>
      <c r="AT446" s="123"/>
      <c r="AU446" s="123"/>
      <c r="AV446" s="123"/>
      <c r="AW446" s="123"/>
      <c r="AX446" s="119"/>
      <c r="AY446" s="119"/>
      <c r="AZ446" s="119"/>
      <c r="BA446" s="119"/>
      <c r="BB446" s="119"/>
      <c r="BC446" s="119"/>
    </row>
    <row r="447" spans="1:55" s="45" customFormat="1" x14ac:dyDescent="0.3">
      <c r="A447" s="119"/>
      <c r="C447" s="46"/>
      <c r="V447" s="47"/>
      <c r="Y447" s="46"/>
      <c r="AG447" s="119"/>
      <c r="AH447" s="119"/>
      <c r="AI447" s="119"/>
      <c r="AJ447" s="121">
        <f ca="1">IF(B447&gt;0,OFFSET(RiseSet!$C$4,$B447-RiseSet!$B$4,0),0)</f>
        <v>0</v>
      </c>
      <c r="AK447" s="121">
        <f ca="1">IF(B447&gt;0,OFFSET(RiseSet!$C$4,$B447-RiseSet!$B$4,1),0)</f>
        <v>0</v>
      </c>
      <c r="AL447" s="119"/>
      <c r="AM447" s="121"/>
      <c r="AN447" s="119"/>
      <c r="AO447" s="119"/>
      <c r="AP447" s="119"/>
      <c r="AQ447" s="119"/>
      <c r="AR447" s="123"/>
      <c r="AS447" s="123"/>
      <c r="AT447" s="123"/>
      <c r="AU447" s="123"/>
      <c r="AV447" s="123"/>
      <c r="AW447" s="123"/>
      <c r="AX447" s="119"/>
      <c r="AY447" s="119"/>
      <c r="AZ447" s="119"/>
      <c r="BA447" s="119"/>
      <c r="BB447" s="119"/>
      <c r="BC447" s="119"/>
    </row>
    <row r="448" spans="1:55" s="45" customFormat="1" x14ac:dyDescent="0.3">
      <c r="A448" s="119"/>
      <c r="C448" s="46"/>
      <c r="V448" s="47"/>
      <c r="Y448" s="46"/>
      <c r="AG448" s="119"/>
      <c r="AH448" s="119"/>
      <c r="AI448" s="119"/>
      <c r="AJ448" s="121">
        <f ca="1">IF(B448&gt;0,OFFSET(RiseSet!$C$4,$B448-RiseSet!$B$4,0),0)</f>
        <v>0</v>
      </c>
      <c r="AK448" s="121">
        <f ca="1">IF(B448&gt;0,OFFSET(RiseSet!$C$4,$B448-RiseSet!$B$4,1),0)</f>
        <v>0</v>
      </c>
      <c r="AL448" s="119"/>
      <c r="AM448" s="121"/>
      <c r="AN448" s="119"/>
      <c r="AO448" s="119"/>
      <c r="AP448" s="119"/>
      <c r="AQ448" s="119"/>
      <c r="AR448" s="123"/>
      <c r="AS448" s="123"/>
      <c r="AT448" s="123"/>
      <c r="AU448" s="123"/>
      <c r="AV448" s="123"/>
      <c r="AW448" s="123"/>
      <c r="AX448" s="119"/>
      <c r="AY448" s="119"/>
      <c r="AZ448" s="119"/>
      <c r="BA448" s="119"/>
      <c r="BB448" s="119"/>
      <c r="BC448" s="119"/>
    </row>
    <row r="449" spans="1:55" s="45" customFormat="1" x14ac:dyDescent="0.3">
      <c r="A449" s="119"/>
      <c r="C449" s="46"/>
      <c r="V449" s="47"/>
      <c r="Y449" s="46"/>
      <c r="AG449" s="119"/>
      <c r="AH449" s="119"/>
      <c r="AI449" s="119"/>
      <c r="AJ449" s="121">
        <f ca="1">IF(B449&gt;0,OFFSET(RiseSet!$C$4,$B449-RiseSet!$B$4,0),0)</f>
        <v>0</v>
      </c>
      <c r="AK449" s="121">
        <f ca="1">IF(B449&gt;0,OFFSET(RiseSet!$C$4,$B449-RiseSet!$B$4,1),0)</f>
        <v>0</v>
      </c>
      <c r="AL449" s="119"/>
      <c r="AM449" s="121"/>
      <c r="AN449" s="119"/>
      <c r="AO449" s="119"/>
      <c r="AP449" s="119"/>
      <c r="AQ449" s="119"/>
      <c r="AR449" s="123"/>
      <c r="AS449" s="123"/>
      <c r="AT449" s="123"/>
      <c r="AU449" s="123"/>
      <c r="AV449" s="123"/>
      <c r="AW449" s="123"/>
      <c r="AX449" s="119"/>
      <c r="AY449" s="119"/>
      <c r="AZ449" s="119"/>
      <c r="BA449" s="119"/>
      <c r="BB449" s="119"/>
      <c r="BC449" s="119"/>
    </row>
    <row r="450" spans="1:55" s="45" customFormat="1" x14ac:dyDescent="0.3">
      <c r="A450" s="119"/>
      <c r="C450" s="46"/>
      <c r="V450" s="47"/>
      <c r="Y450" s="46"/>
      <c r="AG450" s="119"/>
      <c r="AH450" s="119"/>
      <c r="AI450" s="119"/>
      <c r="AJ450" s="121">
        <f ca="1">IF(B450&gt;0,OFFSET(RiseSet!$C$4,$B450-RiseSet!$B$4,0),0)</f>
        <v>0</v>
      </c>
      <c r="AK450" s="121">
        <f ca="1">IF(B450&gt;0,OFFSET(RiseSet!$C$4,$B450-RiseSet!$B$4,1),0)</f>
        <v>0</v>
      </c>
      <c r="AL450" s="119"/>
      <c r="AM450" s="121"/>
      <c r="AN450" s="119"/>
      <c r="AO450" s="119"/>
      <c r="AP450" s="119"/>
      <c r="AQ450" s="119"/>
      <c r="AR450" s="123"/>
      <c r="AS450" s="123"/>
      <c r="AT450" s="123"/>
      <c r="AU450" s="123"/>
      <c r="AV450" s="123"/>
      <c r="AW450" s="123"/>
      <c r="AX450" s="119"/>
      <c r="AY450" s="119"/>
      <c r="AZ450" s="119"/>
      <c r="BA450" s="119"/>
      <c r="BB450" s="119"/>
      <c r="BC450" s="119"/>
    </row>
    <row r="451" spans="1:55" s="45" customFormat="1" x14ac:dyDescent="0.3">
      <c r="A451" s="119"/>
      <c r="C451" s="46"/>
      <c r="V451" s="47"/>
      <c r="Y451" s="46"/>
      <c r="AG451" s="119"/>
      <c r="AH451" s="119"/>
      <c r="AI451" s="119"/>
      <c r="AJ451" s="121">
        <f ca="1">IF(B451&gt;0,OFFSET(RiseSet!$C$4,$B451-RiseSet!$B$4,0),0)</f>
        <v>0</v>
      </c>
      <c r="AK451" s="121">
        <f ca="1">IF(B451&gt;0,OFFSET(RiseSet!$C$4,$B451-RiseSet!$B$4,1),0)</f>
        <v>0</v>
      </c>
      <c r="AL451" s="119"/>
      <c r="AM451" s="121"/>
      <c r="AN451" s="119"/>
      <c r="AO451" s="119"/>
      <c r="AP451" s="119"/>
      <c r="AQ451" s="119"/>
      <c r="AR451" s="123"/>
      <c r="AS451" s="123"/>
      <c r="AT451" s="123"/>
      <c r="AU451" s="123"/>
      <c r="AV451" s="123"/>
      <c r="AW451" s="123"/>
      <c r="AX451" s="119"/>
      <c r="AY451" s="119"/>
      <c r="AZ451" s="119"/>
      <c r="BA451" s="119"/>
      <c r="BB451" s="119"/>
      <c r="BC451" s="119"/>
    </row>
    <row r="452" spans="1:55" s="45" customFormat="1" x14ac:dyDescent="0.3">
      <c r="A452" s="119"/>
      <c r="C452" s="46"/>
      <c r="V452" s="47"/>
      <c r="Y452" s="46"/>
      <c r="AG452" s="119"/>
      <c r="AH452" s="119"/>
      <c r="AI452" s="119"/>
      <c r="AJ452" s="121">
        <f ca="1">IF(B452&gt;0,OFFSET(RiseSet!$C$4,$B452-RiseSet!$B$4,0),0)</f>
        <v>0</v>
      </c>
      <c r="AK452" s="121">
        <f ca="1">IF(B452&gt;0,OFFSET(RiseSet!$C$4,$B452-RiseSet!$B$4,1),0)</f>
        <v>0</v>
      </c>
      <c r="AL452" s="119"/>
      <c r="AM452" s="121"/>
      <c r="AN452" s="119"/>
      <c r="AO452" s="119"/>
      <c r="AP452" s="119"/>
      <c r="AQ452" s="119"/>
      <c r="AR452" s="123"/>
      <c r="AS452" s="123"/>
      <c r="AT452" s="123"/>
      <c r="AU452" s="123"/>
      <c r="AV452" s="123"/>
      <c r="AW452" s="123"/>
      <c r="AX452" s="119"/>
      <c r="AY452" s="119"/>
      <c r="AZ452" s="119"/>
      <c r="BA452" s="119"/>
      <c r="BB452" s="119"/>
      <c r="BC452" s="119"/>
    </row>
    <row r="453" spans="1:55" s="45" customFormat="1" x14ac:dyDescent="0.3">
      <c r="A453" s="119"/>
      <c r="C453" s="46"/>
      <c r="V453" s="47"/>
      <c r="Y453" s="46"/>
      <c r="AG453" s="119"/>
      <c r="AH453" s="119"/>
      <c r="AI453" s="119"/>
      <c r="AJ453" s="121">
        <f ca="1">IF(B453&gt;0,OFFSET(RiseSet!$C$4,$B453-RiseSet!$B$4,0),0)</f>
        <v>0</v>
      </c>
      <c r="AK453" s="121">
        <f ca="1">IF(B453&gt;0,OFFSET(RiseSet!$C$4,$B453-RiseSet!$B$4,1),0)</f>
        <v>0</v>
      </c>
      <c r="AL453" s="119"/>
      <c r="AM453" s="121"/>
      <c r="AN453" s="119"/>
      <c r="AO453" s="119"/>
      <c r="AP453" s="119"/>
      <c r="AQ453" s="119"/>
      <c r="AR453" s="123"/>
      <c r="AS453" s="123"/>
      <c r="AT453" s="123"/>
      <c r="AU453" s="123"/>
      <c r="AV453" s="123"/>
      <c r="AW453" s="123"/>
      <c r="AX453" s="119"/>
      <c r="AY453" s="119"/>
      <c r="AZ453" s="119"/>
      <c r="BA453" s="119"/>
      <c r="BB453" s="119"/>
      <c r="BC453" s="119"/>
    </row>
    <row r="454" spans="1:55" s="45" customFormat="1" x14ac:dyDescent="0.3">
      <c r="A454" s="119"/>
      <c r="C454" s="46"/>
      <c r="V454" s="47"/>
      <c r="Y454" s="46"/>
      <c r="AG454" s="119"/>
      <c r="AH454" s="119"/>
      <c r="AI454" s="119"/>
      <c r="AJ454" s="121">
        <f ca="1">IF(B454&gt;0,OFFSET(RiseSet!$C$4,$B454-RiseSet!$B$4,0),0)</f>
        <v>0</v>
      </c>
      <c r="AK454" s="121">
        <f ca="1">IF(B454&gt;0,OFFSET(RiseSet!$C$4,$B454-RiseSet!$B$4,1),0)</f>
        <v>0</v>
      </c>
      <c r="AL454" s="119"/>
      <c r="AM454" s="121"/>
      <c r="AN454" s="119"/>
      <c r="AO454" s="119"/>
      <c r="AP454" s="119"/>
      <c r="AQ454" s="119"/>
      <c r="AR454" s="123"/>
      <c r="AS454" s="123"/>
      <c r="AT454" s="123"/>
      <c r="AU454" s="123"/>
      <c r="AV454" s="123"/>
      <c r="AW454" s="123"/>
      <c r="AX454" s="119"/>
      <c r="AY454" s="119"/>
      <c r="AZ454" s="119"/>
      <c r="BA454" s="119"/>
      <c r="BB454" s="119"/>
      <c r="BC454" s="119"/>
    </row>
    <row r="455" spans="1:55" s="45" customFormat="1" x14ac:dyDescent="0.3">
      <c r="A455" s="119"/>
      <c r="C455" s="46"/>
      <c r="V455" s="47"/>
      <c r="Y455" s="46"/>
      <c r="AG455" s="119"/>
      <c r="AH455" s="119"/>
      <c r="AI455" s="119"/>
      <c r="AJ455" s="121">
        <f ca="1">IF(B455&gt;0,OFFSET(RiseSet!$C$4,$B455-RiseSet!$B$4,0),0)</f>
        <v>0</v>
      </c>
      <c r="AK455" s="121">
        <f ca="1">IF(B455&gt;0,OFFSET(RiseSet!$C$4,$B455-RiseSet!$B$4,1),0)</f>
        <v>0</v>
      </c>
      <c r="AL455" s="119"/>
      <c r="AM455" s="121"/>
      <c r="AN455" s="119"/>
      <c r="AO455" s="119"/>
      <c r="AP455" s="119"/>
      <c r="AQ455" s="119"/>
      <c r="AR455" s="123"/>
      <c r="AS455" s="123"/>
      <c r="AT455" s="123"/>
      <c r="AU455" s="123"/>
      <c r="AV455" s="123"/>
      <c r="AW455" s="123"/>
      <c r="AX455" s="119"/>
      <c r="AY455" s="119"/>
      <c r="AZ455" s="119"/>
      <c r="BA455" s="119"/>
      <c r="BB455" s="119"/>
      <c r="BC455" s="119"/>
    </row>
    <row r="456" spans="1:55" s="45" customFormat="1" x14ac:dyDescent="0.3">
      <c r="A456" s="119"/>
      <c r="C456" s="46"/>
      <c r="V456" s="47"/>
      <c r="Y456" s="46"/>
      <c r="AG456" s="119"/>
      <c r="AH456" s="119"/>
      <c r="AI456" s="119"/>
      <c r="AJ456" s="121">
        <f ca="1">IF(B456&gt;0,OFFSET(RiseSet!$C$4,$B456-RiseSet!$B$4,0),0)</f>
        <v>0</v>
      </c>
      <c r="AK456" s="121">
        <f ca="1">IF(B456&gt;0,OFFSET(RiseSet!$C$4,$B456-RiseSet!$B$4,1),0)</f>
        <v>0</v>
      </c>
      <c r="AL456" s="119"/>
      <c r="AM456" s="121"/>
      <c r="AN456" s="119"/>
      <c r="AO456" s="119"/>
      <c r="AP456" s="119"/>
      <c r="AQ456" s="119"/>
      <c r="AR456" s="123"/>
      <c r="AS456" s="123"/>
      <c r="AT456" s="123"/>
      <c r="AU456" s="123"/>
      <c r="AV456" s="123"/>
      <c r="AW456" s="123"/>
      <c r="AX456" s="119"/>
      <c r="AY456" s="119"/>
      <c r="AZ456" s="119"/>
      <c r="BA456" s="119"/>
      <c r="BB456" s="119"/>
      <c r="BC456" s="119"/>
    </row>
    <row r="457" spans="1:55" s="45" customFormat="1" x14ac:dyDescent="0.3">
      <c r="A457" s="119"/>
      <c r="C457" s="46"/>
      <c r="V457" s="47"/>
      <c r="Y457" s="46"/>
      <c r="AG457" s="119"/>
      <c r="AH457" s="119"/>
      <c r="AI457" s="119"/>
      <c r="AJ457" s="121">
        <f ca="1">IF(B457&gt;0,OFFSET(RiseSet!$C$4,$B457-RiseSet!$B$4,0),0)</f>
        <v>0</v>
      </c>
      <c r="AK457" s="121">
        <f ca="1">IF(B457&gt;0,OFFSET(RiseSet!$C$4,$B457-RiseSet!$B$4,1),0)</f>
        <v>0</v>
      </c>
      <c r="AL457" s="119"/>
      <c r="AM457" s="121"/>
      <c r="AN457" s="119"/>
      <c r="AO457" s="119"/>
      <c r="AP457" s="119"/>
      <c r="AQ457" s="119"/>
      <c r="AR457" s="123"/>
      <c r="AS457" s="123"/>
      <c r="AT457" s="123"/>
      <c r="AU457" s="123"/>
      <c r="AV457" s="123"/>
      <c r="AW457" s="123"/>
      <c r="AX457" s="119"/>
      <c r="AY457" s="119"/>
      <c r="AZ457" s="119"/>
      <c r="BA457" s="119"/>
      <c r="BB457" s="119"/>
      <c r="BC457" s="119"/>
    </row>
    <row r="458" spans="1:55" s="45" customFormat="1" x14ac:dyDescent="0.3">
      <c r="A458" s="119"/>
      <c r="C458" s="46"/>
      <c r="V458" s="47"/>
      <c r="Y458" s="46"/>
      <c r="AG458" s="119"/>
      <c r="AH458" s="119"/>
      <c r="AI458" s="119"/>
      <c r="AJ458" s="121">
        <f ca="1">IF(B458&gt;0,OFFSET(RiseSet!$C$4,$B458-RiseSet!$B$4,0),0)</f>
        <v>0</v>
      </c>
      <c r="AK458" s="121">
        <f ca="1">IF(B458&gt;0,OFFSET(RiseSet!$C$4,$B458-RiseSet!$B$4,1),0)</f>
        <v>0</v>
      </c>
      <c r="AL458" s="119"/>
      <c r="AM458" s="121"/>
      <c r="AN458" s="119"/>
      <c r="AO458" s="119"/>
      <c r="AP458" s="119"/>
      <c r="AQ458" s="119"/>
      <c r="AR458" s="123"/>
      <c r="AS458" s="123"/>
      <c r="AT458" s="123"/>
      <c r="AU458" s="123"/>
      <c r="AV458" s="123"/>
      <c r="AW458" s="123"/>
      <c r="AX458" s="119"/>
      <c r="AY458" s="119"/>
      <c r="AZ458" s="119"/>
      <c r="BA458" s="119"/>
      <c r="BB458" s="119"/>
      <c r="BC458" s="119"/>
    </row>
    <row r="459" spans="1:55" s="45" customFormat="1" x14ac:dyDescent="0.3">
      <c r="A459" s="119"/>
      <c r="C459" s="46"/>
      <c r="V459" s="47"/>
      <c r="Y459" s="46"/>
      <c r="AG459" s="119"/>
      <c r="AH459" s="119"/>
      <c r="AI459" s="119"/>
      <c r="AJ459" s="121">
        <f ca="1">IF(B459&gt;0,OFFSET(RiseSet!$C$4,$B459-RiseSet!$B$4,0),0)</f>
        <v>0</v>
      </c>
      <c r="AK459" s="121">
        <f ca="1">IF(B459&gt;0,OFFSET(RiseSet!$C$4,$B459-RiseSet!$B$4,1),0)</f>
        <v>0</v>
      </c>
      <c r="AL459" s="119"/>
      <c r="AM459" s="121"/>
      <c r="AN459" s="119"/>
      <c r="AO459" s="119"/>
      <c r="AP459" s="119"/>
      <c r="AQ459" s="119"/>
      <c r="AR459" s="123"/>
      <c r="AS459" s="123"/>
      <c r="AT459" s="123"/>
      <c r="AU459" s="123"/>
      <c r="AV459" s="123"/>
      <c r="AW459" s="123"/>
      <c r="AX459" s="119"/>
      <c r="AY459" s="119"/>
      <c r="AZ459" s="119"/>
      <c r="BA459" s="119"/>
      <c r="BB459" s="119"/>
      <c r="BC459" s="119"/>
    </row>
    <row r="460" spans="1:55" s="45" customFormat="1" x14ac:dyDescent="0.3">
      <c r="A460" s="119"/>
      <c r="C460" s="46"/>
      <c r="V460" s="47"/>
      <c r="Y460" s="46"/>
      <c r="AG460" s="119"/>
      <c r="AH460" s="119"/>
      <c r="AI460" s="119"/>
      <c r="AJ460" s="121">
        <f ca="1">IF(B460&gt;0,OFFSET(RiseSet!$C$4,$B460-RiseSet!$B$4,0),0)</f>
        <v>0</v>
      </c>
      <c r="AK460" s="121">
        <f ca="1">IF(B460&gt;0,OFFSET(RiseSet!$C$4,$B460-RiseSet!$B$4,1),0)</f>
        <v>0</v>
      </c>
      <c r="AL460" s="119"/>
      <c r="AM460" s="121"/>
      <c r="AN460" s="119"/>
      <c r="AO460" s="119"/>
      <c r="AP460" s="119"/>
      <c r="AQ460" s="119"/>
      <c r="AR460" s="123"/>
      <c r="AS460" s="123"/>
      <c r="AT460" s="123"/>
      <c r="AU460" s="123"/>
      <c r="AV460" s="123"/>
      <c r="AW460" s="123"/>
      <c r="AX460" s="119"/>
      <c r="AY460" s="119"/>
      <c r="AZ460" s="119"/>
      <c r="BA460" s="119"/>
      <c r="BB460" s="119"/>
      <c r="BC460" s="119"/>
    </row>
    <row r="461" spans="1:55" s="45" customFormat="1" x14ac:dyDescent="0.3">
      <c r="A461" s="119"/>
      <c r="C461" s="46"/>
      <c r="V461" s="47"/>
      <c r="Y461" s="46"/>
      <c r="AG461" s="119"/>
      <c r="AH461" s="119"/>
      <c r="AI461" s="119"/>
      <c r="AJ461" s="121">
        <f ca="1">IF(B461&gt;0,OFFSET(RiseSet!$C$4,$B461-RiseSet!$B$4,0),0)</f>
        <v>0</v>
      </c>
      <c r="AK461" s="121">
        <f ca="1">IF(B461&gt;0,OFFSET(RiseSet!$C$4,$B461-RiseSet!$B$4,1),0)</f>
        <v>0</v>
      </c>
      <c r="AL461" s="119"/>
      <c r="AM461" s="121"/>
      <c r="AN461" s="119"/>
      <c r="AO461" s="119"/>
      <c r="AP461" s="119"/>
      <c r="AQ461" s="119"/>
      <c r="AR461" s="123"/>
      <c r="AS461" s="123"/>
      <c r="AT461" s="123"/>
      <c r="AU461" s="123"/>
      <c r="AV461" s="123"/>
      <c r="AW461" s="123"/>
      <c r="AX461" s="119"/>
      <c r="AY461" s="119"/>
      <c r="AZ461" s="119"/>
      <c r="BA461" s="119"/>
      <c r="BB461" s="119"/>
      <c r="BC461" s="119"/>
    </row>
    <row r="462" spans="1:55" s="45" customFormat="1" x14ac:dyDescent="0.3">
      <c r="A462" s="119"/>
      <c r="C462" s="46"/>
      <c r="V462" s="47"/>
      <c r="Y462" s="46"/>
      <c r="AG462" s="119"/>
      <c r="AH462" s="119"/>
      <c r="AI462" s="119"/>
      <c r="AJ462" s="121">
        <f ca="1">IF(B462&gt;0,OFFSET(RiseSet!$C$4,$B462-RiseSet!$B$4,0),0)</f>
        <v>0</v>
      </c>
      <c r="AK462" s="121">
        <f ca="1">IF(B462&gt;0,OFFSET(RiseSet!$C$4,$B462-RiseSet!$B$4,1),0)</f>
        <v>0</v>
      </c>
      <c r="AL462" s="119"/>
      <c r="AM462" s="121"/>
      <c r="AN462" s="119"/>
      <c r="AO462" s="119"/>
      <c r="AP462" s="119"/>
      <c r="AQ462" s="119"/>
      <c r="AR462" s="123"/>
      <c r="AS462" s="123"/>
      <c r="AT462" s="123"/>
      <c r="AU462" s="123"/>
      <c r="AV462" s="123"/>
      <c r="AW462" s="123"/>
      <c r="AX462" s="119"/>
      <c r="AY462" s="119"/>
      <c r="AZ462" s="119"/>
      <c r="BA462" s="119"/>
      <c r="BB462" s="119"/>
      <c r="BC462" s="119"/>
    </row>
    <row r="463" spans="1:55" s="45" customFormat="1" x14ac:dyDescent="0.3">
      <c r="A463" s="119"/>
      <c r="C463" s="46"/>
      <c r="V463" s="47"/>
      <c r="Y463" s="46"/>
      <c r="AG463" s="119"/>
      <c r="AH463" s="119"/>
      <c r="AI463" s="119"/>
      <c r="AJ463" s="121">
        <f ca="1">IF(B463&gt;0,OFFSET(RiseSet!$C$4,$B463-RiseSet!$B$4,0),0)</f>
        <v>0</v>
      </c>
      <c r="AK463" s="121">
        <f ca="1">IF(B463&gt;0,OFFSET(RiseSet!$C$4,$B463-RiseSet!$B$4,1),0)</f>
        <v>0</v>
      </c>
      <c r="AL463" s="119"/>
      <c r="AM463" s="121"/>
      <c r="AN463" s="119"/>
      <c r="AO463" s="119"/>
      <c r="AP463" s="119"/>
      <c r="AQ463" s="119"/>
      <c r="AR463" s="123"/>
      <c r="AS463" s="123"/>
      <c r="AT463" s="123"/>
      <c r="AU463" s="123"/>
      <c r="AV463" s="123"/>
      <c r="AW463" s="123"/>
      <c r="AX463" s="119"/>
      <c r="AY463" s="119"/>
      <c r="AZ463" s="119"/>
      <c r="BA463" s="119"/>
      <c r="BB463" s="119"/>
      <c r="BC463" s="119"/>
    </row>
    <row r="464" spans="1:55" s="45" customFormat="1" x14ac:dyDescent="0.3">
      <c r="A464" s="119"/>
      <c r="C464" s="46"/>
      <c r="V464" s="47"/>
      <c r="Y464" s="46"/>
      <c r="AG464" s="119"/>
      <c r="AH464" s="119"/>
      <c r="AI464" s="119"/>
      <c r="AJ464" s="121">
        <f ca="1">IF(B464&gt;0,OFFSET(RiseSet!$C$4,$B464-RiseSet!$B$4,0),0)</f>
        <v>0</v>
      </c>
      <c r="AK464" s="121">
        <f ca="1">IF(B464&gt;0,OFFSET(RiseSet!$C$4,$B464-RiseSet!$B$4,1),0)</f>
        <v>0</v>
      </c>
      <c r="AL464" s="119"/>
      <c r="AM464" s="121"/>
      <c r="AN464" s="119"/>
      <c r="AO464" s="119"/>
      <c r="AP464" s="119"/>
      <c r="AQ464" s="119"/>
      <c r="AR464" s="123"/>
      <c r="AS464" s="123"/>
      <c r="AT464" s="123"/>
      <c r="AU464" s="123"/>
      <c r="AV464" s="123"/>
      <c r="AW464" s="123"/>
      <c r="AX464" s="119"/>
      <c r="AY464" s="119"/>
      <c r="AZ464" s="119"/>
      <c r="BA464" s="119"/>
      <c r="BB464" s="119"/>
      <c r="BC464" s="119"/>
    </row>
    <row r="465" spans="1:55" s="45" customFormat="1" x14ac:dyDescent="0.3">
      <c r="A465" s="119"/>
      <c r="C465" s="46"/>
      <c r="V465" s="47"/>
      <c r="Y465" s="46"/>
      <c r="AG465" s="119"/>
      <c r="AH465" s="119"/>
      <c r="AI465" s="119"/>
      <c r="AJ465" s="121">
        <f ca="1">IF(B465&gt;0,OFFSET(RiseSet!$C$4,$B465-RiseSet!$B$4,0),0)</f>
        <v>0</v>
      </c>
      <c r="AK465" s="121">
        <f ca="1">IF(B465&gt;0,OFFSET(RiseSet!$C$4,$B465-RiseSet!$B$4,1),0)</f>
        <v>0</v>
      </c>
      <c r="AL465" s="119"/>
      <c r="AM465" s="121"/>
      <c r="AN465" s="119"/>
      <c r="AO465" s="119"/>
      <c r="AP465" s="119"/>
      <c r="AQ465" s="119"/>
      <c r="AR465" s="123"/>
      <c r="AS465" s="123"/>
      <c r="AT465" s="123"/>
      <c r="AU465" s="123"/>
      <c r="AV465" s="123"/>
      <c r="AW465" s="123"/>
      <c r="AX465" s="119"/>
      <c r="AY465" s="119"/>
      <c r="AZ465" s="119"/>
      <c r="BA465" s="119"/>
      <c r="BB465" s="119"/>
      <c r="BC465" s="119"/>
    </row>
    <row r="466" spans="1:55" s="45" customFormat="1" x14ac:dyDescent="0.3">
      <c r="A466" s="119"/>
      <c r="C466" s="46"/>
      <c r="V466" s="47"/>
      <c r="Y466" s="46"/>
      <c r="AG466" s="119"/>
      <c r="AH466" s="119"/>
      <c r="AI466" s="119"/>
      <c r="AJ466" s="121">
        <f ca="1">IF(B466&gt;0,OFFSET(RiseSet!$C$4,$B466-RiseSet!$B$4,0),0)</f>
        <v>0</v>
      </c>
      <c r="AK466" s="121">
        <f ca="1">IF(B466&gt;0,OFFSET(RiseSet!$C$4,$B466-RiseSet!$B$4,1),0)</f>
        <v>0</v>
      </c>
      <c r="AL466" s="119"/>
      <c r="AM466" s="121"/>
      <c r="AN466" s="119"/>
      <c r="AO466" s="119"/>
      <c r="AP466" s="119"/>
      <c r="AQ466" s="119"/>
      <c r="AR466" s="123"/>
      <c r="AS466" s="123"/>
      <c r="AT466" s="123"/>
      <c r="AU466" s="123"/>
      <c r="AV466" s="123"/>
      <c r="AW466" s="123"/>
      <c r="AX466" s="119"/>
      <c r="AY466" s="119"/>
      <c r="AZ466" s="119"/>
      <c r="BA466" s="119"/>
      <c r="BB466" s="119"/>
      <c r="BC466" s="119"/>
    </row>
    <row r="467" spans="1:55" s="45" customFormat="1" x14ac:dyDescent="0.3">
      <c r="A467" s="119"/>
      <c r="C467" s="46"/>
      <c r="V467" s="47"/>
      <c r="Y467" s="46"/>
      <c r="AG467" s="119"/>
      <c r="AH467" s="119"/>
      <c r="AI467" s="119"/>
      <c r="AJ467" s="121">
        <f ca="1">IF(B467&gt;0,OFFSET(RiseSet!$C$4,$B467-RiseSet!$B$4,0),0)</f>
        <v>0</v>
      </c>
      <c r="AK467" s="121">
        <f ca="1">IF(B467&gt;0,OFFSET(RiseSet!$C$4,$B467-RiseSet!$B$4,1),0)</f>
        <v>0</v>
      </c>
      <c r="AL467" s="119"/>
      <c r="AM467" s="121"/>
      <c r="AN467" s="119"/>
      <c r="AO467" s="119"/>
      <c r="AP467" s="119"/>
      <c r="AQ467" s="119"/>
      <c r="AR467" s="123"/>
      <c r="AS467" s="123"/>
      <c r="AT467" s="123"/>
      <c r="AU467" s="123"/>
      <c r="AV467" s="123"/>
      <c r="AW467" s="123"/>
      <c r="AX467" s="119"/>
      <c r="AY467" s="119"/>
      <c r="AZ467" s="119"/>
      <c r="BA467" s="119"/>
      <c r="BB467" s="119"/>
      <c r="BC467" s="119"/>
    </row>
    <row r="468" spans="1:55" s="45" customFormat="1" x14ac:dyDescent="0.3">
      <c r="A468" s="119"/>
      <c r="C468" s="46"/>
      <c r="V468" s="47"/>
      <c r="Y468" s="46"/>
      <c r="AG468" s="119"/>
      <c r="AH468" s="119"/>
      <c r="AI468" s="119"/>
      <c r="AJ468" s="121">
        <f ca="1">IF(B468&gt;0,OFFSET(RiseSet!$C$4,$B468-RiseSet!$B$4,0),0)</f>
        <v>0</v>
      </c>
      <c r="AK468" s="121">
        <f ca="1">IF(B468&gt;0,OFFSET(RiseSet!$C$4,$B468-RiseSet!$B$4,1),0)</f>
        <v>0</v>
      </c>
      <c r="AL468" s="119"/>
      <c r="AM468" s="121"/>
      <c r="AN468" s="119"/>
      <c r="AO468" s="119"/>
      <c r="AP468" s="119"/>
      <c r="AQ468" s="119"/>
      <c r="AR468" s="123"/>
      <c r="AS468" s="123"/>
      <c r="AT468" s="123"/>
      <c r="AU468" s="123"/>
      <c r="AV468" s="123"/>
      <c r="AW468" s="123"/>
      <c r="AX468" s="119"/>
      <c r="AY468" s="119"/>
      <c r="AZ468" s="119"/>
      <c r="BA468" s="119"/>
      <c r="BB468" s="119"/>
      <c r="BC468" s="119"/>
    </row>
    <row r="469" spans="1:55" s="45" customFormat="1" x14ac:dyDescent="0.3">
      <c r="A469" s="119"/>
      <c r="C469" s="46"/>
      <c r="V469" s="47"/>
      <c r="Y469" s="46"/>
      <c r="AG469" s="119"/>
      <c r="AH469" s="119"/>
      <c r="AI469" s="119"/>
      <c r="AJ469" s="121">
        <f ca="1">IF(B469&gt;0,OFFSET(RiseSet!$C$4,$B469-RiseSet!$B$4,0),0)</f>
        <v>0</v>
      </c>
      <c r="AK469" s="121">
        <f ca="1">IF(B469&gt;0,OFFSET(RiseSet!$C$4,$B469-RiseSet!$B$4,1),0)</f>
        <v>0</v>
      </c>
      <c r="AL469" s="119"/>
      <c r="AM469" s="121"/>
      <c r="AN469" s="119"/>
      <c r="AO469" s="119"/>
      <c r="AP469" s="119"/>
      <c r="AQ469" s="119"/>
      <c r="AR469" s="123"/>
      <c r="AS469" s="123"/>
      <c r="AT469" s="123"/>
      <c r="AU469" s="123"/>
      <c r="AV469" s="123"/>
      <c r="AW469" s="123"/>
      <c r="AX469" s="119"/>
      <c r="AY469" s="119"/>
      <c r="AZ469" s="119"/>
      <c r="BA469" s="119"/>
      <c r="BB469" s="119"/>
      <c r="BC469" s="119"/>
    </row>
    <row r="470" spans="1:55" s="45" customFormat="1" x14ac:dyDescent="0.3">
      <c r="A470" s="119"/>
      <c r="C470" s="46"/>
      <c r="V470" s="47"/>
      <c r="Y470" s="46"/>
      <c r="AG470" s="119"/>
      <c r="AH470" s="119"/>
      <c r="AI470" s="119"/>
      <c r="AJ470" s="121">
        <f ca="1">IF(B470&gt;0,OFFSET(RiseSet!$C$4,$B470-RiseSet!$B$4,0),0)</f>
        <v>0</v>
      </c>
      <c r="AK470" s="121">
        <f ca="1">IF(B470&gt;0,OFFSET(RiseSet!$C$4,$B470-RiseSet!$B$4,1),0)</f>
        <v>0</v>
      </c>
      <c r="AL470" s="119"/>
      <c r="AM470" s="121"/>
      <c r="AN470" s="119"/>
      <c r="AO470" s="119"/>
      <c r="AP470" s="119"/>
      <c r="AQ470" s="119"/>
      <c r="AR470" s="123"/>
      <c r="AS470" s="123"/>
      <c r="AT470" s="123"/>
      <c r="AU470" s="123"/>
      <c r="AV470" s="123"/>
      <c r="AW470" s="123"/>
      <c r="AX470" s="119"/>
      <c r="AY470" s="119"/>
      <c r="AZ470" s="119"/>
      <c r="BA470" s="119"/>
      <c r="BB470" s="119"/>
      <c r="BC470" s="119"/>
    </row>
    <row r="471" spans="1:55" s="45" customFormat="1" x14ac:dyDescent="0.3">
      <c r="A471" s="119"/>
      <c r="C471" s="46"/>
      <c r="V471" s="47"/>
      <c r="Y471" s="46"/>
      <c r="AG471" s="119"/>
      <c r="AH471" s="119"/>
      <c r="AI471" s="119"/>
      <c r="AJ471" s="121">
        <f ca="1">IF(B471&gt;0,OFFSET(RiseSet!$C$4,$B471-RiseSet!$B$4,0),0)</f>
        <v>0</v>
      </c>
      <c r="AK471" s="121">
        <f ca="1">IF(B471&gt;0,OFFSET(RiseSet!$C$4,$B471-RiseSet!$B$4,1),0)</f>
        <v>0</v>
      </c>
      <c r="AL471" s="119"/>
      <c r="AM471" s="121"/>
      <c r="AN471" s="119"/>
      <c r="AO471" s="119"/>
      <c r="AP471" s="119"/>
      <c r="AQ471" s="119"/>
      <c r="AR471" s="123"/>
      <c r="AS471" s="123"/>
      <c r="AT471" s="123"/>
      <c r="AU471" s="123"/>
      <c r="AV471" s="123"/>
      <c r="AW471" s="123"/>
      <c r="AX471" s="119"/>
      <c r="AY471" s="119"/>
      <c r="AZ471" s="119"/>
      <c r="BA471" s="119"/>
      <c r="BB471" s="119"/>
      <c r="BC471" s="119"/>
    </row>
    <row r="472" spans="1:55" s="45" customFormat="1" x14ac:dyDescent="0.3">
      <c r="A472" s="119"/>
      <c r="C472" s="46"/>
      <c r="V472" s="47"/>
      <c r="Y472" s="46"/>
      <c r="AG472" s="119"/>
      <c r="AH472" s="119"/>
      <c r="AI472" s="119"/>
      <c r="AJ472" s="121">
        <f ca="1">IF(B472&gt;0,OFFSET(RiseSet!$C$4,$B472-RiseSet!$B$4,0),0)</f>
        <v>0</v>
      </c>
      <c r="AK472" s="121">
        <f ca="1">IF(B472&gt;0,OFFSET(RiseSet!$C$4,$B472-RiseSet!$B$4,1),0)</f>
        <v>0</v>
      </c>
      <c r="AL472" s="119"/>
      <c r="AM472" s="121"/>
      <c r="AN472" s="119"/>
      <c r="AO472" s="119"/>
      <c r="AP472" s="119"/>
      <c r="AQ472" s="119"/>
      <c r="AR472" s="123"/>
      <c r="AS472" s="123"/>
      <c r="AT472" s="123"/>
      <c r="AU472" s="123"/>
      <c r="AV472" s="123"/>
      <c r="AW472" s="123"/>
      <c r="AX472" s="119"/>
      <c r="AY472" s="119"/>
      <c r="AZ472" s="119"/>
      <c r="BA472" s="119"/>
      <c r="BB472" s="119"/>
      <c r="BC472" s="119"/>
    </row>
    <row r="473" spans="1:55" s="45" customFormat="1" x14ac:dyDescent="0.3">
      <c r="A473" s="119"/>
      <c r="C473" s="46"/>
      <c r="V473" s="47"/>
      <c r="Y473" s="46"/>
      <c r="AG473" s="119"/>
      <c r="AH473" s="119"/>
      <c r="AI473" s="119"/>
      <c r="AJ473" s="121">
        <f ca="1">IF(B473&gt;0,OFFSET(RiseSet!$C$4,$B473-RiseSet!$B$4,0),0)</f>
        <v>0</v>
      </c>
      <c r="AK473" s="121">
        <f ca="1">IF(B473&gt;0,OFFSET(RiseSet!$C$4,$B473-RiseSet!$B$4,1),0)</f>
        <v>0</v>
      </c>
      <c r="AL473" s="119"/>
      <c r="AM473" s="121"/>
      <c r="AN473" s="119"/>
      <c r="AO473" s="119"/>
      <c r="AP473" s="119"/>
      <c r="AQ473" s="119"/>
      <c r="AR473" s="123"/>
      <c r="AS473" s="123"/>
      <c r="AT473" s="123"/>
      <c r="AU473" s="123"/>
      <c r="AV473" s="123"/>
      <c r="AW473" s="123"/>
      <c r="AX473" s="119"/>
      <c r="AY473" s="119"/>
      <c r="AZ473" s="119"/>
      <c r="BA473" s="119"/>
      <c r="BB473" s="119"/>
      <c r="BC473" s="119"/>
    </row>
    <row r="474" spans="1:55" s="45" customFormat="1" x14ac:dyDescent="0.3">
      <c r="A474" s="119"/>
      <c r="C474" s="46"/>
      <c r="V474" s="47"/>
      <c r="Y474" s="46"/>
      <c r="AG474" s="119"/>
      <c r="AH474" s="119"/>
      <c r="AI474" s="119"/>
      <c r="AJ474" s="121">
        <f ca="1">IF(B474&gt;0,OFFSET(RiseSet!$C$4,$B474-RiseSet!$B$4,0),0)</f>
        <v>0</v>
      </c>
      <c r="AK474" s="121">
        <f ca="1">IF(B474&gt;0,OFFSET(RiseSet!$C$4,$B474-RiseSet!$B$4,1),0)</f>
        <v>0</v>
      </c>
      <c r="AL474" s="119"/>
      <c r="AM474" s="121"/>
      <c r="AN474" s="119"/>
      <c r="AO474" s="119"/>
      <c r="AP474" s="119"/>
      <c r="AQ474" s="119"/>
      <c r="AR474" s="123"/>
      <c r="AS474" s="123"/>
      <c r="AT474" s="123"/>
      <c r="AU474" s="123"/>
      <c r="AV474" s="123"/>
      <c r="AW474" s="123"/>
      <c r="AX474" s="119"/>
      <c r="AY474" s="119"/>
      <c r="AZ474" s="119"/>
      <c r="BA474" s="119"/>
      <c r="BB474" s="119"/>
      <c r="BC474" s="119"/>
    </row>
    <row r="475" spans="1:55" s="45" customFormat="1" x14ac:dyDescent="0.3">
      <c r="A475" s="119"/>
      <c r="C475" s="46"/>
      <c r="V475" s="47"/>
      <c r="Y475" s="46"/>
      <c r="AG475" s="119"/>
      <c r="AH475" s="119"/>
      <c r="AI475" s="119"/>
      <c r="AJ475" s="121">
        <f ca="1">IF(B475&gt;0,OFFSET(RiseSet!$C$4,$B475-RiseSet!$B$4,0),0)</f>
        <v>0</v>
      </c>
      <c r="AK475" s="121">
        <f ca="1">IF(B475&gt;0,OFFSET(RiseSet!$C$4,$B475-RiseSet!$B$4,1),0)</f>
        <v>0</v>
      </c>
      <c r="AL475" s="119"/>
      <c r="AM475" s="121"/>
      <c r="AN475" s="119"/>
      <c r="AO475" s="119"/>
      <c r="AP475" s="119"/>
      <c r="AQ475" s="119"/>
      <c r="AR475" s="123"/>
      <c r="AS475" s="123"/>
      <c r="AT475" s="123"/>
      <c r="AU475" s="123"/>
      <c r="AV475" s="123"/>
      <c r="AW475" s="123"/>
      <c r="AX475" s="119"/>
      <c r="AY475" s="119"/>
      <c r="AZ475" s="119"/>
      <c r="BA475" s="119"/>
      <c r="BB475" s="119"/>
      <c r="BC475" s="119"/>
    </row>
    <row r="476" spans="1:55" s="45" customFormat="1" x14ac:dyDescent="0.3">
      <c r="A476" s="119"/>
      <c r="C476" s="46"/>
      <c r="V476" s="47"/>
      <c r="Y476" s="46"/>
      <c r="AG476" s="119"/>
      <c r="AH476" s="119"/>
      <c r="AI476" s="119"/>
      <c r="AJ476" s="121">
        <f ca="1">IF(B476&gt;0,OFFSET(RiseSet!$C$4,$B476-RiseSet!$B$4,0),0)</f>
        <v>0</v>
      </c>
      <c r="AK476" s="121">
        <f ca="1">IF(B476&gt;0,OFFSET(RiseSet!$C$4,$B476-RiseSet!$B$4,1),0)</f>
        <v>0</v>
      </c>
      <c r="AL476" s="119"/>
      <c r="AM476" s="121"/>
      <c r="AN476" s="119"/>
      <c r="AO476" s="119"/>
      <c r="AP476" s="119"/>
      <c r="AQ476" s="119"/>
      <c r="AR476" s="123"/>
      <c r="AS476" s="123"/>
      <c r="AT476" s="123"/>
      <c r="AU476" s="123"/>
      <c r="AV476" s="123"/>
      <c r="AW476" s="123"/>
      <c r="AX476" s="119"/>
      <c r="AY476" s="119"/>
      <c r="AZ476" s="119"/>
      <c r="BA476" s="119"/>
      <c r="BB476" s="119"/>
      <c r="BC476" s="119"/>
    </row>
    <row r="477" spans="1:55" s="45" customFormat="1" x14ac:dyDescent="0.3">
      <c r="A477" s="119"/>
      <c r="C477" s="46"/>
      <c r="V477" s="47"/>
      <c r="Y477" s="46"/>
      <c r="AG477" s="119"/>
      <c r="AH477" s="119"/>
      <c r="AI477" s="119"/>
      <c r="AJ477" s="121">
        <f ca="1">IF(B477&gt;0,OFFSET(RiseSet!$C$4,$B477-RiseSet!$B$4,0),0)</f>
        <v>0</v>
      </c>
      <c r="AK477" s="121">
        <f ca="1">IF(B477&gt;0,OFFSET(RiseSet!$C$4,$B477-RiseSet!$B$4,1),0)</f>
        <v>0</v>
      </c>
      <c r="AL477" s="119"/>
      <c r="AM477" s="121"/>
      <c r="AN477" s="119"/>
      <c r="AO477" s="119"/>
      <c r="AP477" s="119"/>
      <c r="AQ477" s="119"/>
      <c r="AR477" s="123"/>
      <c r="AS477" s="123"/>
      <c r="AT477" s="123"/>
      <c r="AU477" s="123"/>
      <c r="AV477" s="123"/>
      <c r="AW477" s="123"/>
      <c r="AX477" s="119"/>
      <c r="AY477" s="119"/>
      <c r="AZ477" s="119"/>
      <c r="BA477" s="119"/>
      <c r="BB477" s="119"/>
      <c r="BC477" s="119"/>
    </row>
    <row r="478" spans="1:55" s="45" customFormat="1" x14ac:dyDescent="0.3">
      <c r="A478" s="119"/>
      <c r="C478" s="46"/>
      <c r="V478" s="47"/>
      <c r="Y478" s="46"/>
      <c r="AG478" s="119"/>
      <c r="AH478" s="119"/>
      <c r="AI478" s="119"/>
      <c r="AJ478" s="121">
        <f ca="1">IF(B478&gt;0,OFFSET(RiseSet!$C$4,$B478-RiseSet!$B$4,0),0)</f>
        <v>0</v>
      </c>
      <c r="AK478" s="121">
        <f ca="1">IF(B478&gt;0,OFFSET(RiseSet!$C$4,$B478-RiseSet!$B$4,1),0)</f>
        <v>0</v>
      </c>
      <c r="AL478" s="119"/>
      <c r="AM478" s="121"/>
      <c r="AN478" s="119"/>
      <c r="AO478" s="119"/>
      <c r="AP478" s="119"/>
      <c r="AQ478" s="119"/>
      <c r="AR478" s="123"/>
      <c r="AS478" s="123"/>
      <c r="AT478" s="123"/>
      <c r="AU478" s="123"/>
      <c r="AV478" s="123"/>
      <c r="AW478" s="123"/>
      <c r="AX478" s="119"/>
      <c r="AY478" s="119"/>
      <c r="AZ478" s="119"/>
      <c r="BA478" s="119"/>
      <c r="BB478" s="119"/>
      <c r="BC478" s="119"/>
    </row>
    <row r="479" spans="1:55" s="45" customFormat="1" x14ac:dyDescent="0.3">
      <c r="A479" s="119"/>
      <c r="C479" s="46"/>
      <c r="V479" s="47"/>
      <c r="Y479" s="46"/>
      <c r="AG479" s="119"/>
      <c r="AH479" s="119"/>
      <c r="AI479" s="119"/>
      <c r="AJ479" s="121">
        <f ca="1">IF(B479&gt;0,OFFSET(RiseSet!$C$4,$B479-RiseSet!$B$4,0),0)</f>
        <v>0</v>
      </c>
      <c r="AK479" s="121">
        <f ca="1">IF(B479&gt;0,OFFSET(RiseSet!$C$4,$B479-RiseSet!$B$4,1),0)</f>
        <v>0</v>
      </c>
      <c r="AL479" s="119"/>
      <c r="AM479" s="121"/>
      <c r="AN479" s="119"/>
      <c r="AO479" s="119"/>
      <c r="AP479" s="119"/>
      <c r="AQ479" s="119"/>
      <c r="AR479" s="123"/>
      <c r="AS479" s="123"/>
      <c r="AT479" s="123"/>
      <c r="AU479" s="123"/>
      <c r="AV479" s="123"/>
      <c r="AW479" s="123"/>
      <c r="AX479" s="119"/>
      <c r="AY479" s="119"/>
      <c r="AZ479" s="119"/>
      <c r="BA479" s="119"/>
      <c r="BB479" s="119"/>
      <c r="BC479" s="119"/>
    </row>
    <row r="480" spans="1:55" s="45" customFormat="1" x14ac:dyDescent="0.3">
      <c r="A480" s="119"/>
      <c r="C480" s="46"/>
      <c r="V480" s="47"/>
      <c r="Y480" s="46"/>
      <c r="AG480" s="119"/>
      <c r="AH480" s="119"/>
      <c r="AI480" s="119"/>
      <c r="AJ480" s="121">
        <f ca="1">IF(B480&gt;0,OFFSET(RiseSet!$C$4,$B480-RiseSet!$B$4,0),0)</f>
        <v>0</v>
      </c>
      <c r="AK480" s="121">
        <f ca="1">IF(B480&gt;0,OFFSET(RiseSet!$C$4,$B480-RiseSet!$B$4,1),0)</f>
        <v>0</v>
      </c>
      <c r="AL480" s="119"/>
      <c r="AM480" s="121"/>
      <c r="AN480" s="119"/>
      <c r="AO480" s="119"/>
      <c r="AP480" s="119"/>
      <c r="AQ480" s="119"/>
      <c r="AR480" s="123"/>
      <c r="AS480" s="123"/>
      <c r="AT480" s="123"/>
      <c r="AU480" s="123"/>
      <c r="AV480" s="123"/>
      <c r="AW480" s="123"/>
      <c r="AX480" s="119"/>
      <c r="AY480" s="119"/>
      <c r="AZ480" s="119"/>
      <c r="BA480" s="119"/>
      <c r="BB480" s="119"/>
      <c r="BC480" s="119"/>
    </row>
    <row r="481" spans="1:55" s="45" customFormat="1" x14ac:dyDescent="0.3">
      <c r="A481" s="119"/>
      <c r="C481" s="46"/>
      <c r="V481" s="47"/>
      <c r="Y481" s="46"/>
      <c r="AG481" s="119"/>
      <c r="AH481" s="119"/>
      <c r="AI481" s="119"/>
      <c r="AJ481" s="121">
        <f ca="1">IF(B481&gt;0,OFFSET(RiseSet!$C$4,$B481-RiseSet!$B$4,0),0)</f>
        <v>0</v>
      </c>
      <c r="AK481" s="121">
        <f ca="1">IF(B481&gt;0,OFFSET(RiseSet!$C$4,$B481-RiseSet!$B$4,1),0)</f>
        <v>0</v>
      </c>
      <c r="AL481" s="119"/>
      <c r="AM481" s="121"/>
      <c r="AN481" s="119"/>
      <c r="AO481" s="119"/>
      <c r="AP481" s="119"/>
      <c r="AQ481" s="119"/>
      <c r="AR481" s="123"/>
      <c r="AS481" s="123"/>
      <c r="AT481" s="123"/>
      <c r="AU481" s="123"/>
      <c r="AV481" s="123"/>
      <c r="AW481" s="123"/>
      <c r="AX481" s="119"/>
      <c r="AY481" s="119"/>
      <c r="AZ481" s="119"/>
      <c r="BA481" s="119"/>
      <c r="BB481" s="119"/>
      <c r="BC481" s="119"/>
    </row>
    <row r="482" spans="1:55" s="45" customFormat="1" x14ac:dyDescent="0.3">
      <c r="A482" s="119"/>
      <c r="C482" s="46"/>
      <c r="V482" s="47"/>
      <c r="Y482" s="46"/>
      <c r="AG482" s="119"/>
      <c r="AH482" s="119"/>
      <c r="AI482" s="119"/>
      <c r="AJ482" s="121">
        <f ca="1">IF(B482&gt;0,OFFSET(RiseSet!$C$4,$B482-RiseSet!$B$4,0),0)</f>
        <v>0</v>
      </c>
      <c r="AK482" s="121">
        <f ca="1">IF(B482&gt;0,OFFSET(RiseSet!$C$4,$B482-RiseSet!$B$4,1),0)</f>
        <v>0</v>
      </c>
      <c r="AL482" s="119"/>
      <c r="AM482" s="121"/>
      <c r="AN482" s="119"/>
      <c r="AO482" s="119"/>
      <c r="AP482" s="119"/>
      <c r="AQ482" s="119"/>
      <c r="AR482" s="123"/>
      <c r="AS482" s="123"/>
      <c r="AT482" s="123"/>
      <c r="AU482" s="123"/>
      <c r="AV482" s="123"/>
      <c r="AW482" s="123"/>
      <c r="AX482" s="119"/>
      <c r="AY482" s="119"/>
      <c r="AZ482" s="119"/>
      <c r="BA482" s="119"/>
      <c r="BB482" s="119"/>
      <c r="BC482" s="119"/>
    </row>
    <row r="483" spans="1:55" s="45" customFormat="1" x14ac:dyDescent="0.3">
      <c r="A483" s="119"/>
      <c r="C483" s="46"/>
      <c r="V483" s="47"/>
      <c r="Y483" s="46"/>
      <c r="AG483" s="119"/>
      <c r="AH483" s="119"/>
      <c r="AI483" s="119"/>
      <c r="AJ483" s="121">
        <f ca="1">IF(B483&gt;0,OFFSET(RiseSet!$C$4,$B483-RiseSet!$B$4,0),0)</f>
        <v>0</v>
      </c>
      <c r="AK483" s="121">
        <f ca="1">IF(B483&gt;0,OFFSET(RiseSet!$C$4,$B483-RiseSet!$B$4,1),0)</f>
        <v>0</v>
      </c>
      <c r="AL483" s="119"/>
      <c r="AM483" s="121"/>
      <c r="AN483" s="119"/>
      <c r="AO483" s="119"/>
      <c r="AP483" s="119"/>
      <c r="AQ483" s="119"/>
      <c r="AR483" s="123"/>
      <c r="AS483" s="123"/>
      <c r="AT483" s="123"/>
      <c r="AU483" s="123"/>
      <c r="AV483" s="123"/>
      <c r="AW483" s="123"/>
      <c r="AX483" s="119"/>
      <c r="AY483" s="119"/>
      <c r="AZ483" s="119"/>
      <c r="BA483" s="119"/>
      <c r="BB483" s="119"/>
      <c r="BC483" s="119"/>
    </row>
    <row r="484" spans="1:55" s="45" customFormat="1" x14ac:dyDescent="0.3">
      <c r="A484" s="119"/>
      <c r="C484" s="46"/>
      <c r="V484" s="47"/>
      <c r="Y484" s="46"/>
      <c r="AG484" s="119"/>
      <c r="AH484" s="119"/>
      <c r="AI484" s="119"/>
      <c r="AJ484" s="121">
        <f ca="1">IF(B484&gt;0,OFFSET(RiseSet!$C$4,$B484-RiseSet!$B$4,0),0)</f>
        <v>0</v>
      </c>
      <c r="AK484" s="121">
        <f ca="1">IF(B484&gt;0,OFFSET(RiseSet!$C$4,$B484-RiseSet!$B$4,1),0)</f>
        <v>0</v>
      </c>
      <c r="AL484" s="119"/>
      <c r="AM484" s="121"/>
      <c r="AN484" s="119"/>
      <c r="AO484" s="119"/>
      <c r="AP484" s="119"/>
      <c r="AQ484" s="119"/>
      <c r="AR484" s="123"/>
      <c r="AS484" s="123"/>
      <c r="AT484" s="123"/>
      <c r="AU484" s="123"/>
      <c r="AV484" s="123"/>
      <c r="AW484" s="123"/>
      <c r="AX484" s="119"/>
      <c r="AY484" s="119"/>
      <c r="AZ484" s="119"/>
      <c r="BA484" s="119"/>
      <c r="BB484" s="119"/>
      <c r="BC484" s="119"/>
    </row>
    <row r="485" spans="1:55" s="45" customFormat="1" x14ac:dyDescent="0.3">
      <c r="A485" s="119"/>
      <c r="C485" s="46"/>
      <c r="V485" s="47"/>
      <c r="Y485" s="46"/>
      <c r="AG485" s="119"/>
      <c r="AH485" s="119"/>
      <c r="AI485" s="119"/>
      <c r="AJ485" s="121">
        <f ca="1">IF(B485&gt;0,OFFSET(RiseSet!$C$4,$B485-RiseSet!$B$4,0),0)</f>
        <v>0</v>
      </c>
      <c r="AK485" s="121">
        <f ca="1">IF(B485&gt;0,OFFSET(RiseSet!$C$4,$B485-RiseSet!$B$4,1),0)</f>
        <v>0</v>
      </c>
      <c r="AL485" s="119"/>
      <c r="AM485" s="121"/>
      <c r="AN485" s="119"/>
      <c r="AO485" s="119"/>
      <c r="AP485" s="119"/>
      <c r="AQ485" s="119"/>
      <c r="AR485" s="123"/>
      <c r="AS485" s="123"/>
      <c r="AT485" s="123"/>
      <c r="AU485" s="123"/>
      <c r="AV485" s="123"/>
      <c r="AW485" s="123"/>
      <c r="AX485" s="119"/>
      <c r="AY485" s="119"/>
      <c r="AZ485" s="119"/>
      <c r="BA485" s="119"/>
      <c r="BB485" s="119"/>
      <c r="BC485" s="119"/>
    </row>
    <row r="486" spans="1:55" s="45" customFormat="1" x14ac:dyDescent="0.3">
      <c r="A486" s="119"/>
      <c r="C486" s="46"/>
      <c r="V486" s="47"/>
      <c r="Y486" s="46"/>
      <c r="AG486" s="119"/>
      <c r="AH486" s="119"/>
      <c r="AI486" s="119"/>
      <c r="AJ486" s="121">
        <f ca="1">IF(B486&gt;0,OFFSET(RiseSet!$C$4,$B486-RiseSet!$B$4,0),0)</f>
        <v>0</v>
      </c>
      <c r="AK486" s="121">
        <f ca="1">IF(B486&gt;0,OFFSET(RiseSet!$C$4,$B486-RiseSet!$B$4,1),0)</f>
        <v>0</v>
      </c>
      <c r="AL486" s="119"/>
      <c r="AM486" s="121"/>
      <c r="AN486" s="119"/>
      <c r="AO486" s="119"/>
      <c r="AP486" s="119"/>
      <c r="AQ486" s="119"/>
      <c r="AR486" s="123"/>
      <c r="AS486" s="123"/>
      <c r="AT486" s="123"/>
      <c r="AU486" s="123"/>
      <c r="AV486" s="123"/>
      <c r="AW486" s="123"/>
      <c r="AX486" s="119"/>
      <c r="AY486" s="119"/>
      <c r="AZ486" s="119"/>
      <c r="BA486" s="119"/>
      <c r="BB486" s="119"/>
      <c r="BC486" s="119"/>
    </row>
    <row r="487" spans="1:55" s="45" customFormat="1" x14ac:dyDescent="0.3">
      <c r="A487" s="119"/>
      <c r="C487" s="46"/>
      <c r="V487" s="47"/>
      <c r="Y487" s="46"/>
      <c r="AG487" s="119"/>
      <c r="AH487" s="119"/>
      <c r="AI487" s="119"/>
      <c r="AJ487" s="121">
        <f ca="1">IF(B487&gt;0,OFFSET(RiseSet!$C$4,$B487-RiseSet!$B$4,0),0)</f>
        <v>0</v>
      </c>
      <c r="AK487" s="121">
        <f ca="1">IF(B487&gt;0,OFFSET(RiseSet!$C$4,$B487-RiseSet!$B$4,1),0)</f>
        <v>0</v>
      </c>
      <c r="AL487" s="119"/>
      <c r="AM487" s="121"/>
      <c r="AN487" s="119"/>
      <c r="AO487" s="119"/>
      <c r="AP487" s="119"/>
      <c r="AQ487" s="119"/>
      <c r="AR487" s="123"/>
      <c r="AS487" s="123"/>
      <c r="AT487" s="123"/>
      <c r="AU487" s="123"/>
      <c r="AV487" s="123"/>
      <c r="AW487" s="123"/>
      <c r="AX487" s="119"/>
      <c r="AY487" s="119"/>
      <c r="AZ487" s="119"/>
      <c r="BA487" s="119"/>
      <c r="BB487" s="119"/>
      <c r="BC487" s="119"/>
    </row>
    <row r="488" spans="1:55" s="45" customFormat="1" x14ac:dyDescent="0.3">
      <c r="A488" s="119"/>
      <c r="C488" s="46"/>
      <c r="V488" s="47"/>
      <c r="Y488" s="46"/>
      <c r="AG488" s="119"/>
      <c r="AH488" s="119"/>
      <c r="AI488" s="119"/>
      <c r="AJ488" s="121">
        <f ca="1">IF(B488&gt;0,OFFSET(RiseSet!$C$4,$B488-RiseSet!$B$4,0),0)</f>
        <v>0</v>
      </c>
      <c r="AK488" s="121">
        <f ca="1">IF(B488&gt;0,OFFSET(RiseSet!$C$4,$B488-RiseSet!$B$4,1),0)</f>
        <v>0</v>
      </c>
      <c r="AL488" s="119"/>
      <c r="AM488" s="121"/>
      <c r="AN488" s="119"/>
      <c r="AO488" s="119"/>
      <c r="AP488" s="119"/>
      <c r="AQ488" s="119"/>
      <c r="AR488" s="123"/>
      <c r="AS488" s="123"/>
      <c r="AT488" s="123"/>
      <c r="AU488" s="123"/>
      <c r="AV488" s="123"/>
      <c r="AW488" s="123"/>
      <c r="AX488" s="119"/>
      <c r="AY488" s="119"/>
      <c r="AZ488" s="119"/>
      <c r="BA488" s="119"/>
      <c r="BB488" s="119"/>
      <c r="BC488" s="119"/>
    </row>
    <row r="489" spans="1:55" s="45" customFormat="1" x14ac:dyDescent="0.3">
      <c r="A489" s="119"/>
      <c r="C489" s="46"/>
      <c r="V489" s="47"/>
      <c r="Y489" s="46"/>
      <c r="AG489" s="119"/>
      <c r="AH489" s="119"/>
      <c r="AI489" s="119"/>
      <c r="AJ489" s="121">
        <f ca="1">IF(B489&gt;0,OFFSET(RiseSet!$C$4,$B489-RiseSet!$B$4,0),0)</f>
        <v>0</v>
      </c>
      <c r="AK489" s="121">
        <f ca="1">IF(B489&gt;0,OFFSET(RiseSet!$C$4,$B489-RiseSet!$B$4,1),0)</f>
        <v>0</v>
      </c>
      <c r="AL489" s="119"/>
      <c r="AM489" s="121"/>
      <c r="AN489" s="119"/>
      <c r="AO489" s="119"/>
      <c r="AP489" s="119"/>
      <c r="AQ489" s="119"/>
      <c r="AR489" s="123"/>
      <c r="AS489" s="123"/>
      <c r="AT489" s="123"/>
      <c r="AU489" s="123"/>
      <c r="AV489" s="123"/>
      <c r="AW489" s="123"/>
      <c r="AX489" s="119"/>
      <c r="AY489" s="119"/>
      <c r="AZ489" s="119"/>
      <c r="BA489" s="119"/>
      <c r="BB489" s="119"/>
      <c r="BC489" s="119"/>
    </row>
    <row r="490" spans="1:55" s="45" customFormat="1" x14ac:dyDescent="0.3">
      <c r="A490" s="119"/>
      <c r="C490" s="46"/>
      <c r="V490" s="47"/>
      <c r="Y490" s="46"/>
      <c r="AG490" s="119"/>
      <c r="AH490" s="119"/>
      <c r="AI490" s="119"/>
      <c r="AJ490" s="121">
        <f ca="1">IF(B490&gt;0,OFFSET(RiseSet!$C$4,$B490-RiseSet!$B$4,0),0)</f>
        <v>0</v>
      </c>
      <c r="AK490" s="121">
        <f ca="1">IF(B490&gt;0,OFFSET(RiseSet!$C$4,$B490-RiseSet!$B$4,1),0)</f>
        <v>0</v>
      </c>
      <c r="AL490" s="119"/>
      <c r="AM490" s="121"/>
      <c r="AN490" s="119"/>
      <c r="AO490" s="119"/>
      <c r="AP490" s="119"/>
      <c r="AQ490" s="119"/>
      <c r="AR490" s="123"/>
      <c r="AS490" s="123"/>
      <c r="AT490" s="123"/>
      <c r="AU490" s="123"/>
      <c r="AV490" s="123"/>
      <c r="AW490" s="123"/>
      <c r="AX490" s="119"/>
      <c r="AY490" s="119"/>
      <c r="AZ490" s="119"/>
      <c r="BA490" s="119"/>
      <c r="BB490" s="119"/>
      <c r="BC490" s="119"/>
    </row>
    <row r="491" spans="1:55" s="45" customFormat="1" x14ac:dyDescent="0.3">
      <c r="A491" s="119"/>
      <c r="C491" s="46"/>
      <c r="V491" s="47"/>
      <c r="Y491" s="46"/>
      <c r="AG491" s="119"/>
      <c r="AH491" s="119"/>
      <c r="AI491" s="119"/>
      <c r="AJ491" s="121">
        <f ca="1">IF(B491&gt;0,OFFSET(RiseSet!$C$4,$B491-RiseSet!$B$4,0),0)</f>
        <v>0</v>
      </c>
      <c r="AK491" s="121">
        <f ca="1">IF(B491&gt;0,OFFSET(RiseSet!$C$4,$B491-RiseSet!$B$4,1),0)</f>
        <v>0</v>
      </c>
      <c r="AL491" s="119"/>
      <c r="AM491" s="121"/>
      <c r="AN491" s="119"/>
      <c r="AO491" s="119"/>
      <c r="AP491" s="119"/>
      <c r="AQ491" s="119"/>
      <c r="AR491" s="123"/>
      <c r="AS491" s="123"/>
      <c r="AT491" s="123"/>
      <c r="AU491" s="123"/>
      <c r="AV491" s="123"/>
      <c r="AW491" s="123"/>
      <c r="AX491" s="119"/>
      <c r="AY491" s="119"/>
      <c r="AZ491" s="119"/>
      <c r="BA491" s="119"/>
      <c r="BB491" s="119"/>
      <c r="BC491" s="119"/>
    </row>
    <row r="492" spans="1:55" s="45" customFormat="1" x14ac:dyDescent="0.3">
      <c r="A492" s="119"/>
      <c r="C492" s="46"/>
      <c r="V492" s="47"/>
      <c r="Y492" s="46"/>
      <c r="AG492" s="119"/>
      <c r="AH492" s="119"/>
      <c r="AI492" s="119"/>
      <c r="AJ492" s="121">
        <f ca="1">IF(B492&gt;0,OFFSET(RiseSet!$C$4,$B492-RiseSet!$B$4,0),0)</f>
        <v>0</v>
      </c>
      <c r="AK492" s="121">
        <f ca="1">IF(B492&gt;0,OFFSET(RiseSet!$C$4,$B492-RiseSet!$B$4,1),0)</f>
        <v>0</v>
      </c>
      <c r="AL492" s="119"/>
      <c r="AM492" s="121"/>
      <c r="AN492" s="119"/>
      <c r="AO492" s="119"/>
      <c r="AP492" s="119"/>
      <c r="AQ492" s="119"/>
      <c r="AR492" s="123"/>
      <c r="AS492" s="123"/>
      <c r="AT492" s="123"/>
      <c r="AU492" s="123"/>
      <c r="AV492" s="123"/>
      <c r="AW492" s="123"/>
      <c r="AX492" s="119"/>
      <c r="AY492" s="119"/>
      <c r="AZ492" s="119"/>
      <c r="BA492" s="119"/>
      <c r="BB492" s="119"/>
      <c r="BC492" s="119"/>
    </row>
    <row r="493" spans="1:55" s="45" customFormat="1" x14ac:dyDescent="0.3">
      <c r="A493" s="119"/>
      <c r="C493" s="46"/>
      <c r="V493" s="47"/>
      <c r="Y493" s="46"/>
      <c r="AG493" s="119"/>
      <c r="AH493" s="119"/>
      <c r="AI493" s="119"/>
      <c r="AJ493" s="121">
        <f ca="1">IF(B493&gt;0,OFFSET(RiseSet!$C$4,$B493-RiseSet!$B$4,0),0)</f>
        <v>0</v>
      </c>
      <c r="AK493" s="121">
        <f ca="1">IF(B493&gt;0,OFFSET(RiseSet!$C$4,$B493-RiseSet!$B$4,1),0)</f>
        <v>0</v>
      </c>
      <c r="AL493" s="119"/>
      <c r="AM493" s="121"/>
      <c r="AN493" s="119"/>
      <c r="AO493" s="119"/>
      <c r="AP493" s="119"/>
      <c r="AQ493" s="119"/>
      <c r="AR493" s="123"/>
      <c r="AS493" s="123"/>
      <c r="AT493" s="123"/>
      <c r="AU493" s="123"/>
      <c r="AV493" s="123"/>
      <c r="AW493" s="123"/>
      <c r="AX493" s="119"/>
      <c r="AY493" s="119"/>
      <c r="AZ493" s="119"/>
      <c r="BA493" s="119"/>
      <c r="BB493" s="119"/>
      <c r="BC493" s="119"/>
    </row>
    <row r="494" spans="1:55" s="45" customFormat="1" x14ac:dyDescent="0.3">
      <c r="A494" s="119"/>
      <c r="C494" s="46"/>
      <c r="V494" s="47"/>
      <c r="Y494" s="46"/>
      <c r="AG494" s="119"/>
      <c r="AH494" s="119"/>
      <c r="AI494" s="119"/>
      <c r="AJ494" s="121">
        <f ca="1">IF(B494&gt;0,OFFSET(RiseSet!$C$4,$B494-RiseSet!$B$4,0),0)</f>
        <v>0</v>
      </c>
      <c r="AK494" s="121">
        <f ca="1">IF(B494&gt;0,OFFSET(RiseSet!$C$4,$B494-RiseSet!$B$4,1),0)</f>
        <v>0</v>
      </c>
      <c r="AL494" s="119"/>
      <c r="AM494" s="121"/>
      <c r="AN494" s="119"/>
      <c r="AO494" s="119"/>
      <c r="AP494" s="119"/>
      <c r="AQ494" s="119"/>
      <c r="AR494" s="123"/>
      <c r="AS494" s="123"/>
      <c r="AT494" s="123"/>
      <c r="AU494" s="123"/>
      <c r="AV494" s="123"/>
      <c r="AW494" s="123"/>
      <c r="AX494" s="119"/>
      <c r="AY494" s="119"/>
      <c r="AZ494" s="119"/>
      <c r="BA494" s="119"/>
      <c r="BB494" s="119"/>
      <c r="BC494" s="119"/>
    </row>
    <row r="495" spans="1:55" s="45" customFormat="1" x14ac:dyDescent="0.3">
      <c r="A495" s="119"/>
      <c r="C495" s="46"/>
      <c r="V495" s="47"/>
      <c r="Y495" s="46"/>
      <c r="AG495" s="119"/>
      <c r="AH495" s="119"/>
      <c r="AI495" s="119"/>
      <c r="AJ495" s="121">
        <f ca="1">IF(B495&gt;0,OFFSET(RiseSet!$C$4,$B495-RiseSet!$B$4,0),0)</f>
        <v>0</v>
      </c>
      <c r="AK495" s="121">
        <f ca="1">IF(B495&gt;0,OFFSET(RiseSet!$C$4,$B495-RiseSet!$B$4,1),0)</f>
        <v>0</v>
      </c>
      <c r="AL495" s="119"/>
      <c r="AM495" s="121"/>
      <c r="AN495" s="119"/>
      <c r="AO495" s="119"/>
      <c r="AP495" s="119"/>
      <c r="AQ495" s="119"/>
      <c r="AR495" s="123"/>
      <c r="AS495" s="123"/>
      <c r="AT495" s="123"/>
      <c r="AU495" s="123"/>
      <c r="AV495" s="123"/>
      <c r="AW495" s="123"/>
      <c r="AX495" s="119"/>
      <c r="AY495" s="119"/>
      <c r="AZ495" s="119"/>
      <c r="BA495" s="119"/>
      <c r="BB495" s="119"/>
      <c r="BC495" s="119"/>
    </row>
    <row r="496" spans="1:55" s="45" customFormat="1" x14ac:dyDescent="0.3">
      <c r="A496" s="119"/>
      <c r="C496" s="46"/>
      <c r="V496" s="47"/>
      <c r="Y496" s="46"/>
      <c r="AG496" s="119"/>
      <c r="AH496" s="119"/>
      <c r="AI496" s="119"/>
      <c r="AJ496" s="121">
        <f ca="1">IF(B496&gt;0,OFFSET(RiseSet!$C$4,$B496-RiseSet!$B$4,0),0)</f>
        <v>0</v>
      </c>
      <c r="AK496" s="121">
        <f ca="1">IF(B496&gt;0,OFFSET(RiseSet!$C$4,$B496-RiseSet!$B$4,1),0)</f>
        <v>0</v>
      </c>
      <c r="AL496" s="119"/>
      <c r="AM496" s="121"/>
      <c r="AN496" s="119"/>
      <c r="AO496" s="119"/>
      <c r="AP496" s="119"/>
      <c r="AQ496" s="119"/>
      <c r="AR496" s="123"/>
      <c r="AS496" s="123"/>
      <c r="AT496" s="123"/>
      <c r="AU496" s="123"/>
      <c r="AV496" s="123"/>
      <c r="AW496" s="123"/>
      <c r="AX496" s="119"/>
      <c r="AY496" s="119"/>
      <c r="AZ496" s="119"/>
      <c r="BA496" s="119"/>
      <c r="BB496" s="119"/>
      <c r="BC496" s="119"/>
    </row>
    <row r="497" spans="1:55" s="45" customFormat="1" x14ac:dyDescent="0.3">
      <c r="A497" s="119"/>
      <c r="C497" s="46"/>
      <c r="V497" s="47"/>
      <c r="Y497" s="46"/>
      <c r="AG497" s="119"/>
      <c r="AH497" s="119"/>
      <c r="AI497" s="119"/>
      <c r="AJ497" s="121">
        <f ca="1">IF(B497&gt;0,OFFSET(RiseSet!$C$4,$B497-RiseSet!$B$4,0),0)</f>
        <v>0</v>
      </c>
      <c r="AK497" s="121">
        <f ca="1">IF(B497&gt;0,OFFSET(RiseSet!$C$4,$B497-RiseSet!$B$4,1),0)</f>
        <v>0</v>
      </c>
      <c r="AL497" s="119"/>
      <c r="AM497" s="121"/>
      <c r="AN497" s="119"/>
      <c r="AO497" s="119"/>
      <c r="AP497" s="119"/>
      <c r="AQ497" s="119"/>
      <c r="AR497" s="123"/>
      <c r="AS497" s="123"/>
      <c r="AT497" s="123"/>
      <c r="AU497" s="123"/>
      <c r="AV497" s="123"/>
      <c r="AW497" s="123"/>
      <c r="AX497" s="119"/>
      <c r="AY497" s="119"/>
      <c r="AZ497" s="119"/>
      <c r="BA497" s="119"/>
      <c r="BB497" s="119"/>
      <c r="BC497" s="119"/>
    </row>
    <row r="498" spans="1:55" s="45" customFormat="1" x14ac:dyDescent="0.3">
      <c r="A498" s="119"/>
      <c r="C498" s="46"/>
      <c r="V498" s="47"/>
      <c r="Y498" s="46"/>
      <c r="AG498" s="119"/>
      <c r="AH498" s="119"/>
      <c r="AI498" s="119"/>
      <c r="AJ498" s="121">
        <f ca="1">IF(B498&gt;0,OFFSET(RiseSet!$C$4,$B498-RiseSet!$B$4,0),0)</f>
        <v>0</v>
      </c>
      <c r="AK498" s="121">
        <f ca="1">IF(B498&gt;0,OFFSET(RiseSet!$C$4,$B498-RiseSet!$B$4,1),0)</f>
        <v>0</v>
      </c>
      <c r="AL498" s="119"/>
      <c r="AM498" s="121"/>
      <c r="AN498" s="119"/>
      <c r="AO498" s="119"/>
      <c r="AP498" s="119"/>
      <c r="AQ498" s="119"/>
      <c r="AR498" s="123"/>
      <c r="AS498" s="123"/>
      <c r="AT498" s="123"/>
      <c r="AU498" s="123"/>
      <c r="AV498" s="123"/>
      <c r="AW498" s="123"/>
      <c r="AX498" s="119"/>
      <c r="AY498" s="119"/>
      <c r="AZ498" s="119"/>
      <c r="BA498" s="119"/>
      <c r="BB498" s="119"/>
      <c r="BC498" s="119"/>
    </row>
    <row r="499" spans="1:55" s="45" customFormat="1" x14ac:dyDescent="0.3">
      <c r="A499" s="119"/>
      <c r="C499" s="46"/>
      <c r="V499" s="47"/>
      <c r="Y499" s="46"/>
      <c r="AG499" s="119"/>
      <c r="AH499" s="119"/>
      <c r="AI499" s="119"/>
      <c r="AJ499" s="121">
        <f ca="1">IF(B499&gt;0,OFFSET(RiseSet!$C$4,$B499-RiseSet!$B$4,0),0)</f>
        <v>0</v>
      </c>
      <c r="AK499" s="121">
        <f ca="1">IF(B499&gt;0,OFFSET(RiseSet!$C$4,$B499-RiseSet!$B$4,1),0)</f>
        <v>0</v>
      </c>
      <c r="AL499" s="119"/>
      <c r="AM499" s="121"/>
      <c r="AN499" s="119"/>
      <c r="AO499" s="119"/>
      <c r="AP499" s="119"/>
      <c r="AQ499" s="119"/>
      <c r="AR499" s="123"/>
      <c r="AS499" s="123"/>
      <c r="AT499" s="123"/>
      <c r="AU499" s="123"/>
      <c r="AV499" s="123"/>
      <c r="AW499" s="123"/>
      <c r="AX499" s="119"/>
      <c r="AY499" s="119"/>
      <c r="AZ499" s="119"/>
      <c r="BA499" s="119"/>
      <c r="BB499" s="119"/>
      <c r="BC499" s="119"/>
    </row>
    <row r="500" spans="1:55" s="45" customFormat="1" x14ac:dyDescent="0.3">
      <c r="A500" s="119"/>
      <c r="C500" s="46"/>
      <c r="V500" s="47"/>
      <c r="Y500" s="46"/>
      <c r="AG500" s="119"/>
      <c r="AH500" s="119"/>
      <c r="AI500" s="119"/>
      <c r="AJ500" s="121">
        <f ca="1">IF(B500&gt;0,OFFSET(RiseSet!$C$4,$B500-RiseSet!$B$4,0),0)</f>
        <v>0</v>
      </c>
      <c r="AK500" s="121">
        <f ca="1">IF(B500&gt;0,OFFSET(RiseSet!$C$4,$B500-RiseSet!$B$4,1),0)</f>
        <v>0</v>
      </c>
      <c r="AL500" s="119"/>
      <c r="AM500" s="121"/>
      <c r="AN500" s="119"/>
      <c r="AO500" s="119"/>
      <c r="AP500" s="119"/>
      <c r="AQ500" s="119"/>
      <c r="AR500" s="123"/>
      <c r="AS500" s="123"/>
      <c r="AT500" s="123"/>
      <c r="AU500" s="123"/>
      <c r="AV500" s="123"/>
      <c r="AW500" s="123"/>
      <c r="AX500" s="119"/>
      <c r="AY500" s="119"/>
      <c r="AZ500" s="119"/>
      <c r="BA500" s="119"/>
      <c r="BB500" s="119"/>
      <c r="BC500" s="119"/>
    </row>
    <row r="501" spans="1:55" s="45" customFormat="1" x14ac:dyDescent="0.3">
      <c r="A501" s="119"/>
      <c r="C501" s="46"/>
      <c r="V501" s="47"/>
      <c r="Y501" s="46"/>
      <c r="AG501" s="119"/>
      <c r="AH501" s="119"/>
      <c r="AI501" s="119"/>
      <c r="AJ501" s="121">
        <f ca="1">IF(B501&gt;0,OFFSET(RiseSet!$C$4,$B501-RiseSet!$B$4,0),0)</f>
        <v>0</v>
      </c>
      <c r="AK501" s="121">
        <f ca="1">IF(B501&gt;0,OFFSET(RiseSet!$C$4,$B501-RiseSet!$B$4,1),0)</f>
        <v>0</v>
      </c>
      <c r="AL501" s="119"/>
      <c r="AM501" s="121"/>
      <c r="AN501" s="119"/>
      <c r="AO501" s="119"/>
      <c r="AP501" s="119"/>
      <c r="AQ501" s="119"/>
      <c r="AR501" s="123"/>
      <c r="AS501" s="123"/>
      <c r="AT501" s="123"/>
      <c r="AU501" s="123"/>
      <c r="AV501" s="123"/>
      <c r="AW501" s="123"/>
      <c r="AX501" s="119"/>
      <c r="AY501" s="119"/>
      <c r="AZ501" s="119"/>
      <c r="BA501" s="119"/>
      <c r="BB501" s="119"/>
      <c r="BC501" s="119"/>
    </row>
    <row r="502" spans="1:55" s="45" customFormat="1" x14ac:dyDescent="0.3">
      <c r="A502" s="119"/>
      <c r="C502" s="46"/>
      <c r="V502" s="47"/>
      <c r="Y502" s="46"/>
      <c r="AG502" s="119"/>
      <c r="AH502" s="119"/>
      <c r="AI502" s="119"/>
      <c r="AJ502" s="121">
        <f ca="1">IF(B502&gt;0,OFFSET(RiseSet!$C$4,$B502-RiseSet!$B$4,0),0)</f>
        <v>0</v>
      </c>
      <c r="AK502" s="121">
        <f ca="1">IF(B502&gt;0,OFFSET(RiseSet!$C$4,$B502-RiseSet!$B$4,1),0)</f>
        <v>0</v>
      </c>
      <c r="AL502" s="119"/>
      <c r="AM502" s="121"/>
      <c r="AN502" s="119"/>
      <c r="AO502" s="119"/>
      <c r="AP502" s="119"/>
      <c r="AQ502" s="119"/>
      <c r="AR502" s="123"/>
      <c r="AS502" s="123"/>
      <c r="AT502" s="123"/>
      <c r="AU502" s="123"/>
      <c r="AV502" s="123"/>
      <c r="AW502" s="123"/>
      <c r="AX502" s="119"/>
      <c r="AY502" s="119"/>
      <c r="AZ502" s="119"/>
      <c r="BA502" s="119"/>
      <c r="BB502" s="119"/>
      <c r="BC502" s="119"/>
    </row>
    <row r="503" spans="1:55" s="45" customFormat="1" x14ac:dyDescent="0.3">
      <c r="A503" s="119"/>
      <c r="C503" s="46"/>
      <c r="V503" s="47"/>
      <c r="Y503" s="46"/>
      <c r="AG503" s="119"/>
      <c r="AH503" s="119"/>
      <c r="AI503" s="119"/>
      <c r="AJ503" s="121">
        <f ca="1">IF(B503&gt;0,OFFSET(RiseSet!$C$4,$B503-RiseSet!$B$4,0),0)</f>
        <v>0</v>
      </c>
      <c r="AK503" s="121">
        <f ca="1">IF(B503&gt;0,OFFSET(RiseSet!$C$4,$B503-RiseSet!$B$4,1),0)</f>
        <v>0</v>
      </c>
      <c r="AL503" s="119"/>
      <c r="AM503" s="121"/>
      <c r="AN503" s="119"/>
      <c r="AO503" s="119"/>
      <c r="AP503" s="119"/>
      <c r="AQ503" s="119"/>
      <c r="AR503" s="123"/>
      <c r="AS503" s="123"/>
      <c r="AT503" s="123"/>
      <c r="AU503" s="123"/>
      <c r="AV503" s="123"/>
      <c r="AW503" s="123"/>
      <c r="AX503" s="119"/>
      <c r="AY503" s="119"/>
      <c r="AZ503" s="119"/>
      <c r="BA503" s="119"/>
      <c r="BB503" s="119"/>
      <c r="BC503" s="119"/>
    </row>
    <row r="504" spans="1:55" s="45" customFormat="1" x14ac:dyDescent="0.3">
      <c r="A504" s="119"/>
      <c r="C504" s="46"/>
      <c r="V504" s="47"/>
      <c r="Y504" s="46"/>
      <c r="AG504" s="119"/>
      <c r="AH504" s="119"/>
      <c r="AI504" s="119"/>
      <c r="AJ504" s="121">
        <f ca="1">IF(B504&gt;0,OFFSET(RiseSet!$C$4,$B504-RiseSet!$B$4,0),0)</f>
        <v>0</v>
      </c>
      <c r="AK504" s="121">
        <f ca="1">IF(B504&gt;0,OFFSET(RiseSet!$C$4,$B504-RiseSet!$B$4,1),0)</f>
        <v>0</v>
      </c>
      <c r="AL504" s="119"/>
      <c r="AM504" s="121"/>
      <c r="AN504" s="119"/>
      <c r="AO504" s="119"/>
      <c r="AP504" s="119"/>
      <c r="AQ504" s="119"/>
      <c r="AR504" s="123"/>
      <c r="AS504" s="123"/>
      <c r="AT504" s="123"/>
      <c r="AU504" s="123"/>
      <c r="AV504" s="123"/>
      <c r="AW504" s="123"/>
      <c r="AX504" s="119"/>
      <c r="AY504" s="119"/>
      <c r="AZ504" s="119"/>
      <c r="BA504" s="119"/>
      <c r="BB504" s="119"/>
      <c r="BC504" s="119"/>
    </row>
    <row r="505" spans="1:55" s="45" customFormat="1" x14ac:dyDescent="0.3">
      <c r="A505" s="119"/>
      <c r="C505" s="46"/>
      <c r="V505" s="47"/>
      <c r="Y505" s="46"/>
      <c r="AG505" s="119"/>
      <c r="AH505" s="119"/>
      <c r="AI505" s="119"/>
      <c r="AJ505" s="121">
        <f ca="1">IF(B505&gt;0,OFFSET(RiseSet!$C$4,$B505-RiseSet!$B$4,0),0)</f>
        <v>0</v>
      </c>
      <c r="AK505" s="121">
        <f ca="1">IF(B505&gt;0,OFFSET(RiseSet!$C$4,$B505-RiseSet!$B$4,1),0)</f>
        <v>0</v>
      </c>
      <c r="AL505" s="119"/>
      <c r="AM505" s="121"/>
      <c r="AN505" s="119"/>
      <c r="AO505" s="119"/>
      <c r="AP505" s="119"/>
      <c r="AQ505" s="119"/>
      <c r="AR505" s="123"/>
      <c r="AS505" s="123"/>
      <c r="AT505" s="123"/>
      <c r="AU505" s="123"/>
      <c r="AV505" s="123"/>
      <c r="AW505" s="123"/>
      <c r="AX505" s="119"/>
      <c r="AY505" s="119"/>
      <c r="AZ505" s="119"/>
      <c r="BA505" s="119"/>
      <c r="BB505" s="119"/>
      <c r="BC505" s="119"/>
    </row>
    <row r="506" spans="1:55" s="45" customFormat="1" x14ac:dyDescent="0.3">
      <c r="A506" s="119"/>
      <c r="C506" s="46"/>
      <c r="V506" s="47"/>
      <c r="Y506" s="46"/>
      <c r="AG506" s="119"/>
      <c r="AH506" s="119"/>
      <c r="AI506" s="119"/>
      <c r="AJ506" s="121">
        <f ca="1">IF(B506&gt;0,OFFSET(RiseSet!$C$4,$B506-RiseSet!$B$4,0),0)</f>
        <v>0</v>
      </c>
      <c r="AK506" s="121">
        <f ca="1">IF(B506&gt;0,OFFSET(RiseSet!$C$4,$B506-RiseSet!$B$4,1),0)</f>
        <v>0</v>
      </c>
      <c r="AL506" s="119"/>
      <c r="AM506" s="121"/>
      <c r="AN506" s="119"/>
      <c r="AO506" s="119"/>
      <c r="AP506" s="119"/>
      <c r="AQ506" s="119"/>
      <c r="AR506" s="123"/>
      <c r="AS506" s="123"/>
      <c r="AT506" s="123"/>
      <c r="AU506" s="123"/>
      <c r="AV506" s="123"/>
      <c r="AW506" s="123"/>
      <c r="AX506" s="119"/>
      <c r="AY506" s="119"/>
      <c r="AZ506" s="119"/>
      <c r="BA506" s="119"/>
      <c r="BB506" s="119"/>
      <c r="BC506" s="119"/>
    </row>
    <row r="507" spans="1:55" s="45" customFormat="1" x14ac:dyDescent="0.3">
      <c r="A507" s="119"/>
      <c r="C507" s="46"/>
      <c r="V507" s="47"/>
      <c r="Y507" s="46"/>
      <c r="AG507" s="119"/>
      <c r="AH507" s="119"/>
      <c r="AI507" s="119"/>
      <c r="AJ507" s="121">
        <f ca="1">IF(B507&gt;0,OFFSET(RiseSet!$C$4,$B507-RiseSet!$B$4,0),0)</f>
        <v>0</v>
      </c>
      <c r="AK507" s="121">
        <f ca="1">IF(B507&gt;0,OFFSET(RiseSet!$C$4,$B507-RiseSet!$B$4,1),0)</f>
        <v>0</v>
      </c>
      <c r="AL507" s="119"/>
      <c r="AM507" s="121"/>
      <c r="AN507" s="119"/>
      <c r="AO507" s="119"/>
      <c r="AP507" s="119"/>
      <c r="AQ507" s="119"/>
      <c r="AR507" s="123"/>
      <c r="AS507" s="123"/>
      <c r="AT507" s="123"/>
      <c r="AU507" s="123"/>
      <c r="AV507" s="123"/>
      <c r="AW507" s="123"/>
      <c r="AX507" s="119"/>
      <c r="AY507" s="119"/>
      <c r="AZ507" s="119"/>
      <c r="BA507" s="119"/>
      <c r="BB507" s="119"/>
      <c r="BC507" s="119"/>
    </row>
    <row r="508" spans="1:55" s="45" customFormat="1" x14ac:dyDescent="0.3">
      <c r="A508" s="119"/>
      <c r="C508" s="46"/>
      <c r="V508" s="47"/>
      <c r="Y508" s="46"/>
      <c r="AG508" s="119"/>
      <c r="AH508" s="119"/>
      <c r="AI508" s="119"/>
      <c r="AJ508" s="121">
        <f ca="1">IF(B508&gt;0,OFFSET(RiseSet!$C$4,$B508-RiseSet!$B$4,0),0)</f>
        <v>0</v>
      </c>
      <c r="AK508" s="121">
        <f ca="1">IF(B508&gt;0,OFFSET(RiseSet!$C$4,$B508-RiseSet!$B$4,1),0)</f>
        <v>0</v>
      </c>
      <c r="AL508" s="119"/>
      <c r="AM508" s="121"/>
      <c r="AN508" s="119"/>
      <c r="AO508" s="119"/>
      <c r="AP508" s="119"/>
      <c r="AQ508" s="119"/>
      <c r="AR508" s="123"/>
      <c r="AS508" s="123"/>
      <c r="AT508" s="123"/>
      <c r="AU508" s="123"/>
      <c r="AV508" s="123"/>
      <c r="AW508" s="123"/>
      <c r="AX508" s="119"/>
      <c r="AY508" s="119"/>
      <c r="AZ508" s="119"/>
      <c r="BA508" s="119"/>
      <c r="BB508" s="119"/>
      <c r="BC508" s="119"/>
    </row>
    <row r="509" spans="1:55" s="45" customFormat="1" x14ac:dyDescent="0.3">
      <c r="A509" s="119"/>
      <c r="C509" s="46"/>
      <c r="V509" s="47"/>
      <c r="Y509" s="46"/>
      <c r="AG509" s="119"/>
      <c r="AH509" s="119"/>
      <c r="AI509" s="119"/>
      <c r="AJ509" s="121">
        <f ca="1">IF(B509&gt;0,OFFSET(RiseSet!$C$4,$B509-RiseSet!$B$4,0),0)</f>
        <v>0</v>
      </c>
      <c r="AK509" s="121">
        <f ca="1">IF(B509&gt;0,OFFSET(RiseSet!$C$4,$B509-RiseSet!$B$4,1),0)</f>
        <v>0</v>
      </c>
      <c r="AL509" s="119"/>
      <c r="AM509" s="121"/>
      <c r="AN509" s="119"/>
      <c r="AO509" s="119"/>
      <c r="AP509" s="119"/>
      <c r="AQ509" s="119"/>
      <c r="AR509" s="123"/>
      <c r="AS509" s="123"/>
      <c r="AT509" s="123"/>
      <c r="AU509" s="123"/>
      <c r="AV509" s="123"/>
      <c r="AW509" s="123"/>
      <c r="AX509" s="119"/>
      <c r="AY509" s="119"/>
      <c r="AZ509" s="119"/>
      <c r="BA509" s="119"/>
      <c r="BB509" s="119"/>
      <c r="BC509" s="119"/>
    </row>
    <row r="510" spans="1:55" s="45" customFormat="1" x14ac:dyDescent="0.3">
      <c r="A510" s="119"/>
      <c r="C510" s="46"/>
      <c r="V510" s="47"/>
      <c r="Y510" s="46"/>
      <c r="AG510" s="119"/>
      <c r="AH510" s="119"/>
      <c r="AI510" s="119"/>
      <c r="AJ510" s="121">
        <f ca="1">IF(B510&gt;0,OFFSET(RiseSet!$C$4,$B510-RiseSet!$B$4,0),0)</f>
        <v>0</v>
      </c>
      <c r="AK510" s="121">
        <f ca="1">IF(B510&gt;0,OFFSET(RiseSet!$C$4,$B510-RiseSet!$B$4,1),0)</f>
        <v>0</v>
      </c>
      <c r="AL510" s="119"/>
      <c r="AM510" s="121"/>
      <c r="AN510" s="119"/>
      <c r="AO510" s="119"/>
      <c r="AP510" s="119"/>
      <c r="AQ510" s="119"/>
      <c r="AR510" s="123"/>
      <c r="AS510" s="123"/>
      <c r="AT510" s="123"/>
      <c r="AU510" s="123"/>
      <c r="AV510" s="123"/>
      <c r="AW510" s="123"/>
      <c r="AX510" s="119"/>
      <c r="AY510" s="119"/>
      <c r="AZ510" s="119"/>
      <c r="BA510" s="119"/>
      <c r="BB510" s="119"/>
      <c r="BC510" s="119"/>
    </row>
    <row r="511" spans="1:55" s="45" customFormat="1" x14ac:dyDescent="0.3">
      <c r="A511" s="119"/>
      <c r="C511" s="46"/>
      <c r="V511" s="47"/>
      <c r="Y511" s="46"/>
      <c r="AG511" s="119"/>
      <c r="AH511" s="119"/>
      <c r="AI511" s="119"/>
      <c r="AJ511" s="121">
        <f ca="1">IF(B511&gt;0,OFFSET(RiseSet!$C$4,$B511-RiseSet!$B$4,0),0)</f>
        <v>0</v>
      </c>
      <c r="AK511" s="121">
        <f ca="1">IF(B511&gt;0,OFFSET(RiseSet!$C$4,$B511-RiseSet!$B$4,1),0)</f>
        <v>0</v>
      </c>
      <c r="AL511" s="119"/>
      <c r="AM511" s="121"/>
      <c r="AN511" s="119"/>
      <c r="AO511" s="119"/>
      <c r="AP511" s="119"/>
      <c r="AQ511" s="119"/>
      <c r="AR511" s="123"/>
      <c r="AS511" s="123"/>
      <c r="AT511" s="123"/>
      <c r="AU511" s="123"/>
      <c r="AV511" s="123"/>
      <c r="AW511" s="123"/>
      <c r="AX511" s="119"/>
      <c r="AY511" s="119"/>
      <c r="AZ511" s="119"/>
      <c r="BA511" s="119"/>
      <c r="BB511" s="119"/>
      <c r="BC511" s="119"/>
    </row>
    <row r="512" spans="1:55" s="45" customFormat="1" x14ac:dyDescent="0.3">
      <c r="A512" s="119"/>
      <c r="C512" s="46"/>
      <c r="V512" s="47"/>
      <c r="Y512" s="46"/>
      <c r="AG512" s="119"/>
      <c r="AH512" s="119"/>
      <c r="AI512" s="119"/>
      <c r="AJ512" s="121">
        <f ca="1">IF(B512&gt;0,OFFSET(RiseSet!$C$4,$B512-RiseSet!$B$4,0),0)</f>
        <v>0</v>
      </c>
      <c r="AK512" s="121">
        <f ca="1">IF(B512&gt;0,OFFSET(RiseSet!$C$4,$B512-RiseSet!$B$4,1),0)</f>
        <v>0</v>
      </c>
      <c r="AL512" s="119"/>
      <c r="AM512" s="121"/>
      <c r="AN512" s="119"/>
      <c r="AO512" s="119"/>
      <c r="AP512" s="119"/>
      <c r="AQ512" s="119"/>
      <c r="AR512" s="123"/>
      <c r="AS512" s="123"/>
      <c r="AT512" s="123"/>
      <c r="AU512" s="123"/>
      <c r="AV512" s="123"/>
      <c r="AW512" s="123"/>
      <c r="AX512" s="119"/>
      <c r="AY512" s="119"/>
      <c r="AZ512" s="119"/>
      <c r="BA512" s="119"/>
      <c r="BB512" s="119"/>
      <c r="BC512" s="119"/>
    </row>
    <row r="513" spans="1:55" s="45" customFormat="1" x14ac:dyDescent="0.3">
      <c r="A513" s="119"/>
      <c r="C513" s="46"/>
      <c r="V513" s="47"/>
      <c r="Y513" s="46"/>
      <c r="AG513" s="119"/>
      <c r="AH513" s="119"/>
      <c r="AI513" s="119"/>
      <c r="AJ513" s="121">
        <f ca="1">IF(B513&gt;0,OFFSET(RiseSet!$C$4,$B513-RiseSet!$B$4,0),0)</f>
        <v>0</v>
      </c>
      <c r="AK513" s="121">
        <f ca="1">IF(B513&gt;0,OFFSET(RiseSet!$C$4,$B513-RiseSet!$B$4,1),0)</f>
        <v>0</v>
      </c>
      <c r="AL513" s="119"/>
      <c r="AM513" s="121"/>
      <c r="AN513" s="119"/>
      <c r="AO513" s="119"/>
      <c r="AP513" s="119"/>
      <c r="AQ513" s="119"/>
      <c r="AR513" s="123"/>
      <c r="AS513" s="123"/>
      <c r="AT513" s="123"/>
      <c r="AU513" s="123"/>
      <c r="AV513" s="123"/>
      <c r="AW513" s="123"/>
      <c r="AX513" s="119"/>
      <c r="AY513" s="119"/>
      <c r="AZ513" s="119"/>
      <c r="BA513" s="119"/>
      <c r="BB513" s="119"/>
      <c r="BC513" s="119"/>
    </row>
    <row r="514" spans="1:55" s="45" customFormat="1" x14ac:dyDescent="0.3">
      <c r="A514" s="119"/>
      <c r="C514" s="46"/>
      <c r="V514" s="47"/>
      <c r="Y514" s="46"/>
      <c r="AG514" s="119"/>
      <c r="AH514" s="119"/>
      <c r="AI514" s="119"/>
      <c r="AJ514" s="121">
        <f ca="1">IF(B514&gt;0,OFFSET(RiseSet!$C$4,$B514-RiseSet!$B$4,0),0)</f>
        <v>0</v>
      </c>
      <c r="AK514" s="121">
        <f ca="1">IF(B514&gt;0,OFFSET(RiseSet!$C$4,$B514-RiseSet!$B$4,1),0)</f>
        <v>0</v>
      </c>
      <c r="AL514" s="119"/>
      <c r="AM514" s="121"/>
      <c r="AN514" s="119"/>
      <c r="AO514" s="119"/>
      <c r="AP514" s="119"/>
      <c r="AQ514" s="119"/>
      <c r="AR514" s="123"/>
      <c r="AS514" s="123"/>
      <c r="AT514" s="123"/>
      <c r="AU514" s="123"/>
      <c r="AV514" s="123"/>
      <c r="AW514" s="123"/>
      <c r="AX514" s="119"/>
      <c r="AY514" s="119"/>
      <c r="AZ514" s="119"/>
      <c r="BA514" s="119"/>
      <c r="BB514" s="119"/>
      <c r="BC514" s="119"/>
    </row>
    <row r="515" spans="1:55" s="45" customFormat="1" x14ac:dyDescent="0.3">
      <c r="A515" s="119"/>
      <c r="C515" s="46"/>
      <c r="V515" s="47"/>
      <c r="Y515" s="46"/>
      <c r="AG515" s="119"/>
      <c r="AH515" s="119"/>
      <c r="AI515" s="119"/>
      <c r="AJ515" s="121">
        <f ca="1">IF(B515&gt;0,OFFSET(RiseSet!$C$4,$B515-RiseSet!$B$4,0),0)</f>
        <v>0</v>
      </c>
      <c r="AK515" s="121">
        <f ca="1">IF(B515&gt;0,OFFSET(RiseSet!$C$4,$B515-RiseSet!$B$4,1),0)</f>
        <v>0</v>
      </c>
      <c r="AL515" s="119"/>
      <c r="AM515" s="121"/>
      <c r="AN515" s="119"/>
      <c r="AO515" s="119"/>
      <c r="AP515" s="119"/>
      <c r="AQ515" s="119"/>
      <c r="AR515" s="123"/>
      <c r="AS515" s="123"/>
      <c r="AT515" s="123"/>
      <c r="AU515" s="123"/>
      <c r="AV515" s="123"/>
      <c r="AW515" s="123"/>
      <c r="AX515" s="119"/>
      <c r="AY515" s="119"/>
      <c r="AZ515" s="119"/>
      <c r="BA515" s="119"/>
      <c r="BB515" s="119"/>
      <c r="BC515" s="119"/>
    </row>
    <row r="516" spans="1:55" s="45" customFormat="1" x14ac:dyDescent="0.3">
      <c r="A516" s="119"/>
      <c r="C516" s="46"/>
      <c r="V516" s="47"/>
      <c r="Y516" s="46"/>
      <c r="AG516" s="119"/>
      <c r="AH516" s="119"/>
      <c r="AI516" s="119"/>
      <c r="AJ516" s="121">
        <f ca="1">IF(B516&gt;0,OFFSET(RiseSet!$C$4,$B516-RiseSet!$B$4,0),0)</f>
        <v>0</v>
      </c>
      <c r="AK516" s="121">
        <f ca="1">IF(B516&gt;0,OFFSET(RiseSet!$C$4,$B516-RiseSet!$B$4,1),0)</f>
        <v>0</v>
      </c>
      <c r="AL516" s="119"/>
      <c r="AM516" s="121"/>
      <c r="AN516" s="119"/>
      <c r="AO516" s="119"/>
      <c r="AP516" s="119"/>
      <c r="AQ516" s="119"/>
      <c r="AR516" s="123"/>
      <c r="AS516" s="123"/>
      <c r="AT516" s="123"/>
      <c r="AU516" s="123"/>
      <c r="AV516" s="123"/>
      <c r="AW516" s="123"/>
      <c r="AX516" s="119"/>
      <c r="AY516" s="119"/>
      <c r="AZ516" s="119"/>
      <c r="BA516" s="119"/>
      <c r="BB516" s="119"/>
      <c r="BC516" s="119"/>
    </row>
    <row r="517" spans="1:55" s="45" customFormat="1" x14ac:dyDescent="0.3">
      <c r="A517" s="119"/>
      <c r="C517" s="46"/>
      <c r="V517" s="47"/>
      <c r="Y517" s="46"/>
      <c r="AG517" s="119"/>
      <c r="AH517" s="119"/>
      <c r="AI517" s="119"/>
      <c r="AJ517" s="121">
        <f ca="1">IF(B517&gt;0,OFFSET(RiseSet!$C$4,$B517-RiseSet!$B$4,0),0)</f>
        <v>0</v>
      </c>
      <c r="AK517" s="121">
        <f ca="1">IF(B517&gt;0,OFFSET(RiseSet!$C$4,$B517-RiseSet!$B$4,1),0)</f>
        <v>0</v>
      </c>
      <c r="AL517" s="119"/>
      <c r="AM517" s="121"/>
      <c r="AN517" s="119"/>
      <c r="AO517" s="119"/>
      <c r="AP517" s="119"/>
      <c r="AQ517" s="119"/>
      <c r="AR517" s="123"/>
      <c r="AS517" s="123"/>
      <c r="AT517" s="123"/>
      <c r="AU517" s="123"/>
      <c r="AV517" s="123"/>
      <c r="AW517" s="123"/>
      <c r="AX517" s="119"/>
      <c r="AY517" s="119"/>
      <c r="AZ517" s="119"/>
      <c r="BA517" s="119"/>
      <c r="BB517" s="119"/>
      <c r="BC517" s="119"/>
    </row>
    <row r="518" spans="1:55" s="45" customFormat="1" x14ac:dyDescent="0.3">
      <c r="A518" s="119"/>
      <c r="C518" s="46"/>
      <c r="V518" s="47"/>
      <c r="Y518" s="46"/>
      <c r="AG518" s="119"/>
      <c r="AH518" s="119"/>
      <c r="AI518" s="119"/>
      <c r="AJ518" s="121">
        <f ca="1">IF(B518&gt;0,OFFSET(RiseSet!$C$4,$B518-RiseSet!$B$4,0),0)</f>
        <v>0</v>
      </c>
      <c r="AK518" s="121">
        <f ca="1">IF(B518&gt;0,OFFSET(RiseSet!$C$4,$B518-RiseSet!$B$4,1),0)</f>
        <v>0</v>
      </c>
      <c r="AL518" s="119"/>
      <c r="AM518" s="121"/>
      <c r="AN518" s="119"/>
      <c r="AO518" s="119"/>
      <c r="AP518" s="119"/>
      <c r="AQ518" s="119"/>
      <c r="AR518" s="123"/>
      <c r="AS518" s="123"/>
      <c r="AT518" s="123"/>
      <c r="AU518" s="123"/>
      <c r="AV518" s="123"/>
      <c r="AW518" s="123"/>
      <c r="AX518" s="119"/>
      <c r="AY518" s="119"/>
      <c r="AZ518" s="119"/>
      <c r="BA518" s="119"/>
      <c r="BB518" s="119"/>
      <c r="BC518" s="119"/>
    </row>
    <row r="519" spans="1:55" s="45" customFormat="1" x14ac:dyDescent="0.3">
      <c r="A519" s="119"/>
      <c r="C519" s="46"/>
      <c r="V519" s="47"/>
      <c r="Y519" s="46"/>
      <c r="AG519" s="119"/>
      <c r="AH519" s="119"/>
      <c r="AI519" s="119"/>
      <c r="AJ519" s="121">
        <f ca="1">IF(B519&gt;0,OFFSET(RiseSet!$C$4,$B519-RiseSet!$B$4,0),0)</f>
        <v>0</v>
      </c>
      <c r="AK519" s="121">
        <f ca="1">IF(B519&gt;0,OFFSET(RiseSet!$C$4,$B519-RiseSet!$B$4,1),0)</f>
        <v>0</v>
      </c>
      <c r="AL519" s="119"/>
      <c r="AM519" s="121"/>
      <c r="AN519" s="119"/>
      <c r="AO519" s="119"/>
      <c r="AP519" s="119"/>
      <c r="AQ519" s="119"/>
      <c r="AR519" s="123"/>
      <c r="AS519" s="123"/>
      <c r="AT519" s="123"/>
      <c r="AU519" s="123"/>
      <c r="AV519" s="123"/>
      <c r="AW519" s="123"/>
      <c r="AX519" s="119"/>
      <c r="AY519" s="119"/>
      <c r="AZ519" s="119"/>
      <c r="BA519" s="119"/>
      <c r="BB519" s="119"/>
      <c r="BC519" s="119"/>
    </row>
    <row r="520" spans="1:55" s="45" customFormat="1" x14ac:dyDescent="0.3">
      <c r="A520" s="119"/>
      <c r="C520" s="46"/>
      <c r="V520" s="47"/>
      <c r="Y520" s="46"/>
      <c r="AG520" s="119"/>
      <c r="AH520" s="119"/>
      <c r="AI520" s="119"/>
      <c r="AJ520" s="121">
        <f ca="1">IF(B520&gt;0,OFFSET(RiseSet!$C$4,$B520-RiseSet!$B$4,0),0)</f>
        <v>0</v>
      </c>
      <c r="AK520" s="121">
        <f ca="1">IF(B520&gt;0,OFFSET(RiseSet!$C$4,$B520-RiseSet!$B$4,1),0)</f>
        <v>0</v>
      </c>
      <c r="AL520" s="119"/>
      <c r="AM520" s="121"/>
      <c r="AN520" s="119"/>
      <c r="AO520" s="119"/>
      <c r="AP520" s="119"/>
      <c r="AQ520" s="119"/>
      <c r="AR520" s="123"/>
      <c r="AS520" s="123"/>
      <c r="AT520" s="123"/>
      <c r="AU520" s="123"/>
      <c r="AV520" s="123"/>
      <c r="AW520" s="123"/>
      <c r="AX520" s="119"/>
      <c r="AY520" s="119"/>
      <c r="AZ520" s="119"/>
      <c r="BA520" s="119"/>
      <c r="BB520" s="119"/>
      <c r="BC520" s="119"/>
    </row>
    <row r="521" spans="1:55" s="45" customFormat="1" x14ac:dyDescent="0.3">
      <c r="A521" s="119"/>
      <c r="C521" s="46"/>
      <c r="V521" s="47"/>
      <c r="Y521" s="46"/>
      <c r="AG521" s="119"/>
      <c r="AH521" s="119"/>
      <c r="AI521" s="119"/>
      <c r="AJ521" s="121">
        <f ca="1">IF(B521&gt;0,OFFSET(RiseSet!$C$4,$B521-RiseSet!$B$4,0),0)</f>
        <v>0</v>
      </c>
      <c r="AK521" s="121">
        <f ca="1">IF(B521&gt;0,OFFSET(RiseSet!$C$4,$B521-RiseSet!$B$4,1),0)</f>
        <v>0</v>
      </c>
      <c r="AL521" s="119"/>
      <c r="AM521" s="121"/>
      <c r="AN521" s="119"/>
      <c r="AO521" s="119"/>
      <c r="AP521" s="119"/>
      <c r="AQ521" s="119"/>
      <c r="AR521" s="123"/>
      <c r="AS521" s="123"/>
      <c r="AT521" s="123"/>
      <c r="AU521" s="123"/>
      <c r="AV521" s="123"/>
      <c r="AW521" s="123"/>
      <c r="AX521" s="119"/>
      <c r="AY521" s="119"/>
      <c r="AZ521" s="119"/>
      <c r="BA521" s="119"/>
      <c r="BB521" s="119"/>
      <c r="BC521" s="119"/>
    </row>
    <row r="522" spans="1:55" s="45" customFormat="1" x14ac:dyDescent="0.3">
      <c r="A522" s="119"/>
      <c r="C522" s="46"/>
      <c r="V522" s="47"/>
      <c r="Y522" s="46"/>
      <c r="AG522" s="119"/>
      <c r="AH522" s="119"/>
      <c r="AI522" s="119"/>
      <c r="AJ522" s="121">
        <f ca="1">IF(B522&gt;0,OFFSET(RiseSet!$C$4,$B522-RiseSet!$B$4,0),0)</f>
        <v>0</v>
      </c>
      <c r="AK522" s="121">
        <f ca="1">IF(B522&gt;0,OFFSET(RiseSet!$C$4,$B522-RiseSet!$B$4,1),0)</f>
        <v>0</v>
      </c>
      <c r="AL522" s="119"/>
      <c r="AM522" s="121"/>
      <c r="AN522" s="119"/>
      <c r="AO522" s="119"/>
      <c r="AP522" s="119"/>
      <c r="AQ522" s="119"/>
      <c r="AR522" s="123"/>
      <c r="AS522" s="123"/>
      <c r="AT522" s="123"/>
      <c r="AU522" s="123"/>
      <c r="AV522" s="123"/>
      <c r="AW522" s="123"/>
      <c r="AX522" s="119"/>
      <c r="AY522" s="119"/>
      <c r="AZ522" s="119"/>
      <c r="BA522" s="119"/>
      <c r="BB522" s="119"/>
      <c r="BC522" s="119"/>
    </row>
    <row r="523" spans="1:55" s="45" customFormat="1" x14ac:dyDescent="0.3">
      <c r="A523" s="119"/>
      <c r="C523" s="46"/>
      <c r="V523" s="47"/>
      <c r="Y523" s="46"/>
      <c r="AG523" s="119"/>
      <c r="AH523" s="119"/>
      <c r="AI523" s="119"/>
      <c r="AJ523" s="121">
        <f ca="1">IF(B523&gt;0,OFFSET(RiseSet!$C$4,$B523-RiseSet!$B$4,0),0)</f>
        <v>0</v>
      </c>
      <c r="AK523" s="121">
        <f ca="1">IF(B523&gt;0,OFFSET(RiseSet!$C$4,$B523-RiseSet!$B$4,1),0)</f>
        <v>0</v>
      </c>
      <c r="AL523" s="119"/>
      <c r="AM523" s="121"/>
      <c r="AN523" s="119"/>
      <c r="AO523" s="119"/>
      <c r="AP523" s="119"/>
      <c r="AQ523" s="119"/>
      <c r="AR523" s="123"/>
      <c r="AS523" s="123"/>
      <c r="AT523" s="123"/>
      <c r="AU523" s="123"/>
      <c r="AV523" s="123"/>
      <c r="AW523" s="123"/>
      <c r="AX523" s="119"/>
      <c r="AY523" s="119"/>
      <c r="AZ523" s="119"/>
      <c r="BA523" s="119"/>
      <c r="BB523" s="119"/>
      <c r="BC523" s="119"/>
    </row>
    <row r="524" spans="1:55" s="45" customFormat="1" x14ac:dyDescent="0.3">
      <c r="A524" s="119"/>
      <c r="C524" s="46"/>
      <c r="V524" s="47"/>
      <c r="Y524" s="46"/>
      <c r="AG524" s="119"/>
      <c r="AH524" s="119"/>
      <c r="AI524" s="119"/>
      <c r="AJ524" s="121">
        <f ca="1">IF(B524&gt;0,OFFSET(RiseSet!$C$4,$B524-RiseSet!$B$4,0),0)</f>
        <v>0</v>
      </c>
      <c r="AK524" s="121">
        <f ca="1">IF(B524&gt;0,OFFSET(RiseSet!$C$4,$B524-RiseSet!$B$4,1),0)</f>
        <v>0</v>
      </c>
      <c r="AL524" s="119"/>
      <c r="AM524" s="121"/>
      <c r="AN524" s="119"/>
      <c r="AO524" s="119"/>
      <c r="AP524" s="119"/>
      <c r="AQ524" s="119"/>
      <c r="AR524" s="123"/>
      <c r="AS524" s="123"/>
      <c r="AT524" s="123"/>
      <c r="AU524" s="123"/>
      <c r="AV524" s="123"/>
      <c r="AW524" s="123"/>
      <c r="AX524" s="119"/>
      <c r="AY524" s="119"/>
      <c r="AZ524" s="119"/>
      <c r="BA524" s="119"/>
      <c r="BB524" s="119"/>
      <c r="BC524" s="119"/>
    </row>
    <row r="525" spans="1:55" s="45" customFormat="1" x14ac:dyDescent="0.3">
      <c r="A525" s="119"/>
      <c r="C525" s="46"/>
      <c r="V525" s="47"/>
      <c r="Y525" s="46"/>
      <c r="AG525" s="119"/>
      <c r="AH525" s="119"/>
      <c r="AI525" s="119"/>
      <c r="AJ525" s="121">
        <f ca="1">IF(B525&gt;0,OFFSET(RiseSet!$C$4,$B525-RiseSet!$B$4,0),0)</f>
        <v>0</v>
      </c>
      <c r="AK525" s="121">
        <f ca="1">IF(B525&gt;0,OFFSET(RiseSet!$C$4,$B525-RiseSet!$B$4,1),0)</f>
        <v>0</v>
      </c>
      <c r="AL525" s="119"/>
      <c r="AM525" s="121"/>
      <c r="AN525" s="119"/>
      <c r="AO525" s="119"/>
      <c r="AP525" s="119"/>
      <c r="AQ525" s="119"/>
      <c r="AR525" s="123"/>
      <c r="AS525" s="123"/>
      <c r="AT525" s="123"/>
      <c r="AU525" s="123"/>
      <c r="AV525" s="123"/>
      <c r="AW525" s="123"/>
      <c r="AX525" s="119"/>
      <c r="AY525" s="119"/>
      <c r="AZ525" s="119"/>
      <c r="BA525" s="119"/>
      <c r="BB525" s="119"/>
      <c r="BC525" s="119"/>
    </row>
    <row r="526" spans="1:55" s="45" customFormat="1" x14ac:dyDescent="0.3">
      <c r="A526" s="119"/>
      <c r="C526" s="46"/>
      <c r="V526" s="47"/>
      <c r="Y526" s="46"/>
      <c r="AG526" s="119"/>
      <c r="AH526" s="119"/>
      <c r="AI526" s="119"/>
      <c r="AJ526" s="121">
        <f ca="1">IF(B526&gt;0,OFFSET(RiseSet!$C$4,$B526-RiseSet!$B$4,0),0)</f>
        <v>0</v>
      </c>
      <c r="AK526" s="121">
        <f ca="1">IF(B526&gt;0,OFFSET(RiseSet!$C$4,$B526-RiseSet!$B$4,1),0)</f>
        <v>0</v>
      </c>
      <c r="AL526" s="119"/>
      <c r="AM526" s="121"/>
      <c r="AN526" s="119"/>
      <c r="AO526" s="119"/>
      <c r="AP526" s="119"/>
      <c r="AQ526" s="119"/>
      <c r="AR526" s="123"/>
      <c r="AS526" s="123"/>
      <c r="AT526" s="123"/>
      <c r="AU526" s="123"/>
      <c r="AV526" s="123"/>
      <c r="AW526" s="123"/>
      <c r="AX526" s="119"/>
      <c r="AY526" s="119"/>
      <c r="AZ526" s="119"/>
      <c r="BA526" s="119"/>
      <c r="BB526" s="119"/>
      <c r="BC526" s="119"/>
    </row>
    <row r="527" spans="1:55" s="45" customFormat="1" x14ac:dyDescent="0.3">
      <c r="A527" s="119"/>
      <c r="C527" s="46"/>
      <c r="V527" s="47"/>
      <c r="Y527" s="46"/>
      <c r="AG527" s="119"/>
      <c r="AH527" s="119"/>
      <c r="AI527" s="119"/>
      <c r="AJ527" s="121">
        <f ca="1">IF(B527&gt;0,OFFSET(RiseSet!$C$4,$B527-RiseSet!$B$4,0),0)</f>
        <v>0</v>
      </c>
      <c r="AK527" s="121">
        <f ca="1">IF(B527&gt;0,OFFSET(RiseSet!$C$4,$B527-RiseSet!$B$4,1),0)</f>
        <v>0</v>
      </c>
      <c r="AL527" s="119"/>
      <c r="AM527" s="121"/>
      <c r="AN527" s="119"/>
      <c r="AO527" s="119"/>
      <c r="AP527" s="119"/>
      <c r="AQ527" s="119"/>
      <c r="AR527" s="123"/>
      <c r="AS527" s="123"/>
      <c r="AT527" s="123"/>
      <c r="AU527" s="123"/>
      <c r="AV527" s="123"/>
      <c r="AW527" s="123"/>
      <c r="AX527" s="119"/>
      <c r="AY527" s="119"/>
      <c r="AZ527" s="119"/>
      <c r="BA527" s="119"/>
      <c r="BB527" s="119"/>
      <c r="BC527" s="119"/>
    </row>
    <row r="528" spans="1:55" s="45" customFormat="1" x14ac:dyDescent="0.3">
      <c r="A528" s="119"/>
      <c r="C528" s="46"/>
      <c r="V528" s="47"/>
      <c r="Y528" s="46"/>
      <c r="AG528" s="119"/>
      <c r="AH528" s="119"/>
      <c r="AI528" s="119"/>
      <c r="AJ528" s="121">
        <f ca="1">IF(B528&gt;0,OFFSET(RiseSet!$C$4,$B528-RiseSet!$B$4,0),0)</f>
        <v>0</v>
      </c>
      <c r="AK528" s="121">
        <f ca="1">IF(B528&gt;0,OFFSET(RiseSet!$C$4,$B528-RiseSet!$B$4,1),0)</f>
        <v>0</v>
      </c>
      <c r="AL528" s="119"/>
      <c r="AM528" s="121"/>
      <c r="AN528" s="119"/>
      <c r="AO528" s="119"/>
      <c r="AP528" s="119"/>
      <c r="AQ528" s="119"/>
      <c r="AR528" s="123"/>
      <c r="AS528" s="123"/>
      <c r="AT528" s="123"/>
      <c r="AU528" s="123"/>
      <c r="AV528" s="123"/>
      <c r="AW528" s="123"/>
      <c r="AX528" s="119"/>
      <c r="AY528" s="119"/>
      <c r="AZ528" s="119"/>
      <c r="BA528" s="119"/>
      <c r="BB528" s="119"/>
      <c r="BC528" s="119"/>
    </row>
    <row r="529" spans="1:55" s="45" customFormat="1" x14ac:dyDescent="0.3">
      <c r="A529" s="119"/>
      <c r="C529" s="46"/>
      <c r="V529" s="47"/>
      <c r="Y529" s="46"/>
      <c r="AG529" s="119"/>
      <c r="AH529" s="119"/>
      <c r="AI529" s="119"/>
      <c r="AJ529" s="121">
        <f ca="1">IF(B529&gt;0,OFFSET(RiseSet!$C$4,$B529-RiseSet!$B$4,0),0)</f>
        <v>0</v>
      </c>
      <c r="AK529" s="121">
        <f ca="1">IF(B529&gt;0,OFFSET(RiseSet!$C$4,$B529-RiseSet!$B$4,1),0)</f>
        <v>0</v>
      </c>
      <c r="AL529" s="119"/>
      <c r="AM529" s="121"/>
      <c r="AN529" s="119"/>
      <c r="AO529" s="119"/>
      <c r="AP529" s="119"/>
      <c r="AQ529" s="119"/>
      <c r="AR529" s="123"/>
      <c r="AS529" s="123"/>
      <c r="AT529" s="123"/>
      <c r="AU529" s="123"/>
      <c r="AV529" s="123"/>
      <c r="AW529" s="123"/>
      <c r="AX529" s="119"/>
      <c r="AY529" s="119"/>
      <c r="AZ529" s="119"/>
      <c r="BA529" s="119"/>
      <c r="BB529" s="119"/>
      <c r="BC529" s="119"/>
    </row>
    <row r="530" spans="1:55" s="45" customFormat="1" x14ac:dyDescent="0.3">
      <c r="A530" s="119"/>
      <c r="C530" s="46"/>
      <c r="V530" s="47"/>
      <c r="Y530" s="46"/>
      <c r="AG530" s="119"/>
      <c r="AH530" s="119"/>
      <c r="AI530" s="119"/>
      <c r="AJ530" s="121">
        <f ca="1">IF(B530&gt;0,OFFSET(RiseSet!$C$4,$B530-RiseSet!$B$4,0),0)</f>
        <v>0</v>
      </c>
      <c r="AK530" s="121">
        <f ca="1">IF(B530&gt;0,OFFSET(RiseSet!$C$4,$B530-RiseSet!$B$4,1),0)</f>
        <v>0</v>
      </c>
      <c r="AL530" s="119"/>
      <c r="AM530" s="121"/>
      <c r="AN530" s="119"/>
      <c r="AO530" s="119"/>
      <c r="AP530" s="119"/>
      <c r="AQ530" s="119"/>
      <c r="AR530" s="123"/>
      <c r="AS530" s="123"/>
      <c r="AT530" s="123"/>
      <c r="AU530" s="123"/>
      <c r="AV530" s="123"/>
      <c r="AW530" s="123"/>
      <c r="AX530" s="119"/>
      <c r="AY530" s="119"/>
      <c r="AZ530" s="119"/>
      <c r="BA530" s="119"/>
      <c r="BB530" s="119"/>
      <c r="BC530" s="119"/>
    </row>
    <row r="531" spans="1:55" s="45" customFormat="1" x14ac:dyDescent="0.3">
      <c r="A531" s="119"/>
      <c r="C531" s="46"/>
      <c r="V531" s="47"/>
      <c r="Y531" s="46"/>
      <c r="AG531" s="119"/>
      <c r="AH531" s="119"/>
      <c r="AI531" s="119"/>
      <c r="AJ531" s="121">
        <f ca="1">IF(B531&gt;0,OFFSET(RiseSet!$C$4,$B531-RiseSet!$B$4,0),0)</f>
        <v>0</v>
      </c>
      <c r="AK531" s="121">
        <f ca="1">IF(B531&gt;0,OFFSET(RiseSet!$C$4,$B531-RiseSet!$B$4,1),0)</f>
        <v>0</v>
      </c>
      <c r="AL531" s="119"/>
      <c r="AM531" s="121"/>
      <c r="AN531" s="119"/>
      <c r="AO531" s="119"/>
      <c r="AP531" s="119"/>
      <c r="AQ531" s="119"/>
      <c r="AR531" s="123"/>
      <c r="AS531" s="123"/>
      <c r="AT531" s="123"/>
      <c r="AU531" s="123"/>
      <c r="AV531" s="123"/>
      <c r="AW531" s="123"/>
      <c r="AX531" s="119"/>
      <c r="AY531" s="119"/>
      <c r="AZ531" s="119"/>
      <c r="BA531" s="119"/>
      <c r="BB531" s="119"/>
      <c r="BC531" s="119"/>
    </row>
    <row r="532" spans="1:55" s="45" customFormat="1" x14ac:dyDescent="0.3">
      <c r="A532" s="119"/>
      <c r="C532" s="46"/>
      <c r="V532" s="47"/>
      <c r="Y532" s="46"/>
      <c r="AG532" s="119"/>
      <c r="AH532" s="119"/>
      <c r="AI532" s="119"/>
      <c r="AJ532" s="121">
        <f ca="1">IF(B532&gt;0,OFFSET(RiseSet!$C$4,$B532-RiseSet!$B$4,0),0)</f>
        <v>0</v>
      </c>
      <c r="AK532" s="121">
        <f ca="1">IF(B532&gt;0,OFFSET(RiseSet!$C$4,$B532-RiseSet!$B$4,1),0)</f>
        <v>0</v>
      </c>
      <c r="AL532" s="119"/>
      <c r="AM532" s="121"/>
      <c r="AN532" s="119"/>
      <c r="AO532" s="119"/>
      <c r="AP532" s="119"/>
      <c r="AQ532" s="119"/>
      <c r="AR532" s="123"/>
      <c r="AS532" s="123"/>
      <c r="AT532" s="123"/>
      <c r="AU532" s="123"/>
      <c r="AV532" s="123"/>
      <c r="AW532" s="123"/>
      <c r="AX532" s="119"/>
      <c r="AY532" s="119"/>
      <c r="AZ532" s="119"/>
      <c r="BA532" s="119"/>
      <c r="BB532" s="119"/>
      <c r="BC532" s="119"/>
    </row>
    <row r="533" spans="1:55" s="45" customFormat="1" x14ac:dyDescent="0.3">
      <c r="A533" s="119"/>
      <c r="C533" s="46"/>
      <c r="V533" s="47"/>
      <c r="Y533" s="46"/>
      <c r="AG533" s="119"/>
      <c r="AH533" s="119"/>
      <c r="AI533" s="119"/>
      <c r="AJ533" s="121">
        <f ca="1">IF(B533&gt;0,OFFSET(RiseSet!$C$4,$B533-RiseSet!$B$4,0),0)</f>
        <v>0</v>
      </c>
      <c r="AK533" s="121">
        <f ca="1">IF(B533&gt;0,OFFSET(RiseSet!$C$4,$B533-RiseSet!$B$4,1),0)</f>
        <v>0</v>
      </c>
      <c r="AL533" s="119"/>
      <c r="AM533" s="121"/>
      <c r="AN533" s="119"/>
      <c r="AO533" s="119"/>
      <c r="AP533" s="119"/>
      <c r="AQ533" s="119"/>
      <c r="AR533" s="123"/>
      <c r="AS533" s="123"/>
      <c r="AT533" s="123"/>
      <c r="AU533" s="123"/>
      <c r="AV533" s="123"/>
      <c r="AW533" s="123"/>
      <c r="AX533" s="119"/>
      <c r="AY533" s="119"/>
      <c r="AZ533" s="119"/>
      <c r="BA533" s="119"/>
      <c r="BB533" s="119"/>
      <c r="BC533" s="119"/>
    </row>
    <row r="534" spans="1:55" s="45" customFormat="1" x14ac:dyDescent="0.3">
      <c r="A534" s="119"/>
      <c r="C534" s="46"/>
      <c r="V534" s="47"/>
      <c r="Y534" s="46"/>
      <c r="AG534" s="119"/>
      <c r="AH534" s="119"/>
      <c r="AI534" s="119"/>
      <c r="AJ534" s="121">
        <f ca="1">IF(B534&gt;0,OFFSET(RiseSet!$C$4,$B534-RiseSet!$B$4,0),0)</f>
        <v>0</v>
      </c>
      <c r="AK534" s="121">
        <f ca="1">IF(B534&gt;0,OFFSET(RiseSet!$C$4,$B534-RiseSet!$B$4,1),0)</f>
        <v>0</v>
      </c>
      <c r="AL534" s="119"/>
      <c r="AM534" s="121"/>
      <c r="AN534" s="119"/>
      <c r="AO534" s="119"/>
      <c r="AP534" s="119"/>
      <c r="AQ534" s="119"/>
      <c r="AR534" s="123"/>
      <c r="AS534" s="123"/>
      <c r="AT534" s="123"/>
      <c r="AU534" s="123"/>
      <c r="AV534" s="123"/>
      <c r="AW534" s="123"/>
      <c r="AX534" s="119"/>
      <c r="AY534" s="119"/>
      <c r="AZ534" s="119"/>
      <c r="BA534" s="119"/>
      <c r="BB534" s="119"/>
      <c r="BC534" s="119"/>
    </row>
    <row r="535" spans="1:55" s="45" customFormat="1" x14ac:dyDescent="0.3">
      <c r="A535" s="119"/>
      <c r="C535" s="46"/>
      <c r="V535" s="47"/>
      <c r="Y535" s="46"/>
      <c r="AG535" s="119"/>
      <c r="AH535" s="119"/>
      <c r="AI535" s="119"/>
      <c r="AJ535" s="121">
        <f ca="1">IF(B535&gt;0,OFFSET(RiseSet!$C$4,$B535-RiseSet!$B$4,0),0)</f>
        <v>0</v>
      </c>
      <c r="AK535" s="121">
        <f ca="1">IF(B535&gt;0,OFFSET(RiseSet!$C$4,$B535-RiseSet!$B$4,1),0)</f>
        <v>0</v>
      </c>
      <c r="AL535" s="119"/>
      <c r="AM535" s="121"/>
      <c r="AN535" s="119"/>
      <c r="AO535" s="119"/>
      <c r="AP535" s="119"/>
      <c r="AQ535" s="119"/>
      <c r="AR535" s="123"/>
      <c r="AS535" s="123"/>
      <c r="AT535" s="123"/>
      <c r="AU535" s="123"/>
      <c r="AV535" s="123"/>
      <c r="AW535" s="123"/>
      <c r="AX535" s="119"/>
      <c r="AY535" s="119"/>
      <c r="AZ535" s="119"/>
      <c r="BA535" s="119"/>
      <c r="BB535" s="119"/>
      <c r="BC535" s="119"/>
    </row>
    <row r="536" spans="1:55" s="45" customFormat="1" x14ac:dyDescent="0.3">
      <c r="A536" s="119"/>
      <c r="C536" s="46"/>
      <c r="V536" s="47"/>
      <c r="Y536" s="46"/>
      <c r="AG536" s="119"/>
      <c r="AH536" s="119"/>
      <c r="AI536" s="119"/>
      <c r="AJ536" s="121">
        <f ca="1">IF(B536&gt;0,OFFSET(RiseSet!$C$4,$B536-RiseSet!$B$4,0),0)</f>
        <v>0</v>
      </c>
      <c r="AK536" s="121">
        <f ca="1">IF(B536&gt;0,OFFSET(RiseSet!$C$4,$B536-RiseSet!$B$4,1),0)</f>
        <v>0</v>
      </c>
      <c r="AL536" s="119"/>
      <c r="AM536" s="121"/>
      <c r="AN536" s="119"/>
      <c r="AO536" s="119"/>
      <c r="AP536" s="119"/>
      <c r="AQ536" s="119"/>
      <c r="AR536" s="123"/>
      <c r="AS536" s="123"/>
      <c r="AT536" s="123"/>
      <c r="AU536" s="123"/>
      <c r="AV536" s="123"/>
      <c r="AW536" s="123"/>
      <c r="AX536" s="119"/>
      <c r="AY536" s="119"/>
      <c r="AZ536" s="119"/>
      <c r="BA536" s="119"/>
      <c r="BB536" s="119"/>
      <c r="BC536" s="119"/>
    </row>
    <row r="537" spans="1:55" s="45" customFormat="1" x14ac:dyDescent="0.3">
      <c r="A537" s="119"/>
      <c r="C537" s="46"/>
      <c r="V537" s="47"/>
      <c r="Y537" s="46"/>
      <c r="AG537" s="119"/>
      <c r="AH537" s="119"/>
      <c r="AI537" s="119"/>
      <c r="AJ537" s="121">
        <f ca="1">IF(B537&gt;0,OFFSET(RiseSet!$C$4,$B537-RiseSet!$B$4,0),0)</f>
        <v>0</v>
      </c>
      <c r="AK537" s="121">
        <f ca="1">IF(B537&gt;0,OFFSET(RiseSet!$C$4,$B537-RiseSet!$B$4,1),0)</f>
        <v>0</v>
      </c>
      <c r="AL537" s="119"/>
      <c r="AM537" s="121"/>
      <c r="AN537" s="119"/>
      <c r="AO537" s="119"/>
      <c r="AP537" s="119"/>
      <c r="AQ537" s="119"/>
      <c r="AR537" s="123"/>
      <c r="AS537" s="123"/>
      <c r="AT537" s="123"/>
      <c r="AU537" s="123"/>
      <c r="AV537" s="123"/>
      <c r="AW537" s="123"/>
      <c r="AX537" s="119"/>
      <c r="AY537" s="119"/>
      <c r="AZ537" s="119"/>
      <c r="BA537" s="119"/>
      <c r="BB537" s="119"/>
      <c r="BC537" s="119"/>
    </row>
    <row r="538" spans="1:55" s="45" customFormat="1" x14ac:dyDescent="0.3">
      <c r="A538" s="119"/>
      <c r="C538" s="46"/>
      <c r="V538" s="47"/>
      <c r="Y538" s="46"/>
      <c r="AG538" s="119"/>
      <c r="AH538" s="119"/>
      <c r="AI538" s="119"/>
      <c r="AJ538" s="121">
        <f ca="1">IF(B538&gt;0,OFFSET(RiseSet!$C$4,$B538-RiseSet!$B$4,0),0)</f>
        <v>0</v>
      </c>
      <c r="AK538" s="121">
        <f ca="1">IF(B538&gt;0,OFFSET(RiseSet!$C$4,$B538-RiseSet!$B$4,1),0)</f>
        <v>0</v>
      </c>
      <c r="AL538" s="119"/>
      <c r="AM538" s="121"/>
      <c r="AN538" s="119"/>
      <c r="AO538" s="119"/>
      <c r="AP538" s="119"/>
      <c r="AQ538" s="119"/>
      <c r="AR538" s="123"/>
      <c r="AS538" s="123"/>
      <c r="AT538" s="123"/>
      <c r="AU538" s="123"/>
      <c r="AV538" s="123"/>
      <c r="AW538" s="123"/>
      <c r="AX538" s="119"/>
      <c r="AY538" s="119"/>
      <c r="AZ538" s="119"/>
      <c r="BA538" s="119"/>
      <c r="BB538" s="119"/>
      <c r="BC538" s="119"/>
    </row>
    <row r="539" spans="1:55" s="45" customFormat="1" x14ac:dyDescent="0.3">
      <c r="A539" s="119"/>
      <c r="C539" s="46"/>
      <c r="V539" s="47"/>
      <c r="Y539" s="46"/>
      <c r="AG539" s="119"/>
      <c r="AH539" s="119"/>
      <c r="AI539" s="119"/>
      <c r="AJ539" s="121">
        <f ca="1">IF(B539&gt;0,OFFSET(RiseSet!$C$4,$B539-RiseSet!$B$4,0),0)</f>
        <v>0</v>
      </c>
      <c r="AK539" s="121">
        <f ca="1">IF(B539&gt;0,OFFSET(RiseSet!$C$4,$B539-RiseSet!$B$4,1),0)</f>
        <v>0</v>
      </c>
      <c r="AL539" s="119"/>
      <c r="AM539" s="121"/>
      <c r="AN539" s="119"/>
      <c r="AO539" s="119"/>
      <c r="AP539" s="119"/>
      <c r="AQ539" s="119"/>
      <c r="AR539" s="123"/>
      <c r="AS539" s="123"/>
      <c r="AT539" s="123"/>
      <c r="AU539" s="123"/>
      <c r="AV539" s="123"/>
      <c r="AW539" s="123"/>
      <c r="AX539" s="119"/>
      <c r="AY539" s="119"/>
      <c r="AZ539" s="119"/>
      <c r="BA539" s="119"/>
      <c r="BB539" s="119"/>
      <c r="BC539" s="119"/>
    </row>
    <row r="540" spans="1:55" s="45" customFormat="1" x14ac:dyDescent="0.3">
      <c r="A540" s="119"/>
      <c r="C540" s="46"/>
      <c r="V540" s="47"/>
      <c r="Y540" s="46"/>
      <c r="AG540" s="119"/>
      <c r="AH540" s="119"/>
      <c r="AI540" s="119"/>
      <c r="AJ540" s="121">
        <f ca="1">IF(B540&gt;0,OFFSET(RiseSet!$C$4,$B540-RiseSet!$B$4,0),0)</f>
        <v>0</v>
      </c>
      <c r="AK540" s="121">
        <f ca="1">IF(B540&gt;0,OFFSET(RiseSet!$C$4,$B540-RiseSet!$B$4,1),0)</f>
        <v>0</v>
      </c>
      <c r="AL540" s="119"/>
      <c r="AM540" s="121"/>
      <c r="AN540" s="119"/>
      <c r="AO540" s="119"/>
      <c r="AP540" s="119"/>
      <c r="AQ540" s="119"/>
      <c r="AR540" s="123"/>
      <c r="AS540" s="123"/>
      <c r="AT540" s="123"/>
      <c r="AU540" s="123"/>
      <c r="AV540" s="123"/>
      <c r="AW540" s="123"/>
      <c r="AX540" s="119"/>
      <c r="AY540" s="119"/>
      <c r="AZ540" s="119"/>
      <c r="BA540" s="119"/>
      <c r="BB540" s="119"/>
      <c r="BC540" s="119"/>
    </row>
    <row r="541" spans="1:55" s="45" customFormat="1" x14ac:dyDescent="0.3">
      <c r="A541" s="119"/>
      <c r="C541" s="46"/>
      <c r="V541" s="47"/>
      <c r="Y541" s="46"/>
      <c r="AG541" s="119"/>
      <c r="AH541" s="119"/>
      <c r="AI541" s="119"/>
      <c r="AJ541" s="121">
        <f ca="1">IF(B541&gt;0,OFFSET(RiseSet!$C$4,$B541-RiseSet!$B$4,0),0)</f>
        <v>0</v>
      </c>
      <c r="AK541" s="121">
        <f ca="1">IF(B541&gt;0,OFFSET(RiseSet!$C$4,$B541-RiseSet!$B$4,1),0)</f>
        <v>0</v>
      </c>
      <c r="AL541" s="119"/>
      <c r="AM541" s="121"/>
      <c r="AN541" s="119"/>
      <c r="AO541" s="119"/>
      <c r="AP541" s="119"/>
      <c r="AQ541" s="119"/>
      <c r="AR541" s="123"/>
      <c r="AS541" s="123"/>
      <c r="AT541" s="123"/>
      <c r="AU541" s="123"/>
      <c r="AV541" s="123"/>
      <c r="AW541" s="123"/>
      <c r="AX541" s="119"/>
      <c r="AY541" s="119"/>
      <c r="AZ541" s="119"/>
      <c r="BA541" s="119"/>
      <c r="BB541" s="119"/>
      <c r="BC541" s="119"/>
    </row>
    <row r="542" spans="1:55" s="45" customFormat="1" x14ac:dyDescent="0.3">
      <c r="A542" s="119"/>
      <c r="C542" s="46"/>
      <c r="V542" s="47"/>
      <c r="Y542" s="46"/>
      <c r="AG542" s="119"/>
      <c r="AH542" s="119"/>
      <c r="AI542" s="119"/>
      <c r="AJ542" s="121">
        <f ca="1">IF(B542&gt;0,OFFSET(RiseSet!$C$4,$B542-RiseSet!$B$4,0),0)</f>
        <v>0</v>
      </c>
      <c r="AK542" s="121">
        <f ca="1">IF(B542&gt;0,OFFSET(RiseSet!$C$4,$B542-RiseSet!$B$4,1),0)</f>
        <v>0</v>
      </c>
      <c r="AL542" s="119"/>
      <c r="AM542" s="121"/>
      <c r="AN542" s="119"/>
      <c r="AO542" s="119"/>
      <c r="AP542" s="119"/>
      <c r="AQ542" s="119"/>
      <c r="AR542" s="123"/>
      <c r="AS542" s="123"/>
      <c r="AT542" s="123"/>
      <c r="AU542" s="123"/>
      <c r="AV542" s="123"/>
      <c r="AW542" s="123"/>
      <c r="AX542" s="119"/>
      <c r="AY542" s="119"/>
      <c r="AZ542" s="119"/>
      <c r="BA542" s="119"/>
      <c r="BB542" s="119"/>
      <c r="BC542" s="119"/>
    </row>
    <row r="543" spans="1:55" s="45" customFormat="1" x14ac:dyDescent="0.3">
      <c r="A543" s="119"/>
      <c r="C543" s="46"/>
      <c r="V543" s="47"/>
      <c r="Y543" s="46"/>
      <c r="AG543" s="119"/>
      <c r="AH543" s="119"/>
      <c r="AI543" s="119"/>
      <c r="AJ543" s="121">
        <f ca="1">IF(B543&gt;0,OFFSET(RiseSet!$C$4,$B543-RiseSet!$B$4,0),0)</f>
        <v>0</v>
      </c>
      <c r="AK543" s="121">
        <f ca="1">IF(B543&gt;0,OFFSET(RiseSet!$C$4,$B543-RiseSet!$B$4,1),0)</f>
        <v>0</v>
      </c>
      <c r="AL543" s="119"/>
      <c r="AM543" s="121"/>
      <c r="AN543" s="119"/>
      <c r="AO543" s="119"/>
      <c r="AP543" s="119"/>
      <c r="AQ543" s="119"/>
      <c r="AR543" s="123"/>
      <c r="AS543" s="123"/>
      <c r="AT543" s="123"/>
      <c r="AU543" s="123"/>
      <c r="AV543" s="123"/>
      <c r="AW543" s="123"/>
      <c r="AX543" s="119"/>
      <c r="AY543" s="119"/>
      <c r="AZ543" s="119"/>
      <c r="BA543" s="119"/>
      <c r="BB543" s="119"/>
      <c r="BC543" s="119"/>
    </row>
    <row r="544" spans="1:55" s="45" customFormat="1" x14ac:dyDescent="0.3">
      <c r="A544" s="119"/>
      <c r="C544" s="46"/>
      <c r="V544" s="47"/>
      <c r="Y544" s="46"/>
      <c r="AG544" s="119"/>
      <c r="AH544" s="119"/>
      <c r="AI544" s="119"/>
      <c r="AJ544" s="121">
        <f ca="1">IF(B544&gt;0,OFFSET(RiseSet!$C$4,$B544-RiseSet!$B$4,0),0)</f>
        <v>0</v>
      </c>
      <c r="AK544" s="121">
        <f ca="1">IF(B544&gt;0,OFFSET(RiseSet!$C$4,$B544-RiseSet!$B$4,1),0)</f>
        <v>0</v>
      </c>
      <c r="AL544" s="119"/>
      <c r="AM544" s="121"/>
      <c r="AN544" s="119"/>
      <c r="AO544" s="119"/>
      <c r="AP544" s="119"/>
      <c r="AQ544" s="119"/>
      <c r="AR544" s="123"/>
      <c r="AS544" s="123"/>
      <c r="AT544" s="123"/>
      <c r="AU544" s="123"/>
      <c r="AV544" s="123"/>
      <c r="AW544" s="123"/>
      <c r="AX544" s="119"/>
      <c r="AY544" s="119"/>
      <c r="AZ544" s="119"/>
      <c r="BA544" s="119"/>
      <c r="BB544" s="119"/>
      <c r="BC544" s="119"/>
    </row>
    <row r="545" spans="1:55" s="45" customFormat="1" x14ac:dyDescent="0.3">
      <c r="A545" s="119"/>
      <c r="C545" s="46"/>
      <c r="V545" s="47"/>
      <c r="Y545" s="46"/>
      <c r="AG545" s="119"/>
      <c r="AH545" s="119"/>
      <c r="AI545" s="119"/>
      <c r="AJ545" s="121">
        <f ca="1">IF(B545&gt;0,OFFSET(RiseSet!$C$4,$B545-RiseSet!$B$4,0),0)</f>
        <v>0</v>
      </c>
      <c r="AK545" s="121">
        <f ca="1">IF(B545&gt;0,OFFSET(RiseSet!$C$4,$B545-RiseSet!$B$4,1),0)</f>
        <v>0</v>
      </c>
      <c r="AL545" s="119"/>
      <c r="AM545" s="121"/>
      <c r="AN545" s="119"/>
      <c r="AO545" s="119"/>
      <c r="AP545" s="119"/>
      <c r="AQ545" s="119"/>
      <c r="AR545" s="123"/>
      <c r="AS545" s="123"/>
      <c r="AT545" s="123"/>
      <c r="AU545" s="123"/>
      <c r="AV545" s="123"/>
      <c r="AW545" s="123"/>
      <c r="AX545" s="119"/>
      <c r="AY545" s="119"/>
      <c r="AZ545" s="119"/>
      <c r="BA545" s="119"/>
      <c r="BB545" s="119"/>
      <c r="BC545" s="119"/>
    </row>
    <row r="546" spans="1:55" s="45" customFormat="1" x14ac:dyDescent="0.3">
      <c r="A546" s="119"/>
      <c r="C546" s="46"/>
      <c r="V546" s="47"/>
      <c r="Y546" s="46"/>
      <c r="AG546" s="119"/>
      <c r="AH546" s="119"/>
      <c r="AI546" s="119"/>
      <c r="AJ546" s="121">
        <f ca="1">IF(B546&gt;0,OFFSET(RiseSet!$C$4,$B546-RiseSet!$B$4,0),0)</f>
        <v>0</v>
      </c>
      <c r="AK546" s="121">
        <f ca="1">IF(B546&gt;0,OFFSET(RiseSet!$C$4,$B546-RiseSet!$B$4,1),0)</f>
        <v>0</v>
      </c>
      <c r="AL546" s="119"/>
      <c r="AM546" s="121"/>
      <c r="AN546" s="119"/>
      <c r="AO546" s="119"/>
      <c r="AP546" s="119"/>
      <c r="AQ546" s="119"/>
      <c r="AR546" s="123"/>
      <c r="AS546" s="123"/>
      <c r="AT546" s="123"/>
      <c r="AU546" s="123"/>
      <c r="AV546" s="123"/>
      <c r="AW546" s="123"/>
      <c r="AX546" s="119"/>
      <c r="AY546" s="119"/>
      <c r="AZ546" s="119"/>
      <c r="BA546" s="119"/>
      <c r="BB546" s="119"/>
      <c r="BC546" s="119"/>
    </row>
    <row r="547" spans="1:55" s="45" customFormat="1" x14ac:dyDescent="0.3">
      <c r="A547" s="119"/>
      <c r="C547" s="46"/>
      <c r="V547" s="47"/>
      <c r="Y547" s="46"/>
      <c r="AG547" s="119"/>
      <c r="AH547" s="119"/>
      <c r="AI547" s="119"/>
      <c r="AJ547" s="121">
        <f ca="1">IF(B547&gt;0,OFFSET(RiseSet!$C$4,$B547-RiseSet!$B$4,0),0)</f>
        <v>0</v>
      </c>
      <c r="AK547" s="121">
        <f ca="1">IF(B547&gt;0,OFFSET(RiseSet!$C$4,$B547-RiseSet!$B$4,1),0)</f>
        <v>0</v>
      </c>
      <c r="AL547" s="119"/>
      <c r="AM547" s="121"/>
      <c r="AN547" s="119"/>
      <c r="AO547" s="119"/>
      <c r="AP547" s="119"/>
      <c r="AQ547" s="119"/>
      <c r="AR547" s="123"/>
      <c r="AS547" s="123"/>
      <c r="AT547" s="123"/>
      <c r="AU547" s="123"/>
      <c r="AV547" s="123"/>
      <c r="AW547" s="123"/>
      <c r="AX547" s="119"/>
      <c r="AY547" s="119"/>
      <c r="AZ547" s="119"/>
      <c r="BA547" s="119"/>
      <c r="BB547" s="119"/>
      <c r="BC547" s="119"/>
    </row>
    <row r="548" spans="1:55" s="45" customFormat="1" x14ac:dyDescent="0.3">
      <c r="A548" s="119"/>
      <c r="C548" s="46"/>
      <c r="V548" s="47"/>
      <c r="Y548" s="46"/>
      <c r="AG548" s="119"/>
      <c r="AH548" s="119"/>
      <c r="AI548" s="119"/>
      <c r="AJ548" s="121">
        <f ca="1">IF(B548&gt;0,OFFSET(RiseSet!$C$4,$B548-RiseSet!$B$4,0),0)</f>
        <v>0</v>
      </c>
      <c r="AK548" s="121">
        <f ca="1">IF(B548&gt;0,OFFSET(RiseSet!$C$4,$B548-RiseSet!$B$4,1),0)</f>
        <v>0</v>
      </c>
      <c r="AL548" s="119"/>
      <c r="AM548" s="121"/>
      <c r="AN548" s="119"/>
      <c r="AO548" s="119"/>
      <c r="AP548" s="119"/>
      <c r="AQ548" s="119"/>
      <c r="AR548" s="123"/>
      <c r="AS548" s="123"/>
      <c r="AT548" s="123"/>
      <c r="AU548" s="123"/>
      <c r="AV548" s="123"/>
      <c r="AW548" s="123"/>
      <c r="AX548" s="119"/>
      <c r="AY548" s="119"/>
      <c r="AZ548" s="119"/>
      <c r="BA548" s="119"/>
      <c r="BB548" s="119"/>
      <c r="BC548" s="119"/>
    </row>
    <row r="549" spans="1:55" s="45" customFormat="1" x14ac:dyDescent="0.3">
      <c r="A549" s="119"/>
      <c r="C549" s="46"/>
      <c r="V549" s="47"/>
      <c r="Y549" s="46"/>
      <c r="AG549" s="119"/>
      <c r="AH549" s="119"/>
      <c r="AI549" s="119"/>
      <c r="AJ549" s="121">
        <f ca="1">IF(B549&gt;0,OFFSET(RiseSet!$C$4,$B549-RiseSet!$B$4,0),0)</f>
        <v>0</v>
      </c>
      <c r="AK549" s="121">
        <f ca="1">IF(B549&gt;0,OFFSET(RiseSet!$C$4,$B549-RiseSet!$B$4,1),0)</f>
        <v>0</v>
      </c>
      <c r="AL549" s="119"/>
      <c r="AM549" s="121"/>
      <c r="AN549" s="119"/>
      <c r="AO549" s="119"/>
      <c r="AP549" s="119"/>
      <c r="AQ549" s="119"/>
      <c r="AR549" s="123"/>
      <c r="AS549" s="123"/>
      <c r="AT549" s="123"/>
      <c r="AU549" s="123"/>
      <c r="AV549" s="123"/>
      <c r="AW549" s="123"/>
      <c r="AX549" s="119"/>
      <c r="AY549" s="119"/>
      <c r="AZ549" s="119"/>
      <c r="BA549" s="119"/>
      <c r="BB549" s="119"/>
      <c r="BC549" s="119"/>
    </row>
    <row r="550" spans="1:55" s="45" customFormat="1" x14ac:dyDescent="0.3">
      <c r="A550" s="119"/>
      <c r="C550" s="46"/>
      <c r="V550" s="47"/>
      <c r="Y550" s="46"/>
      <c r="AG550" s="119"/>
      <c r="AH550" s="119"/>
      <c r="AI550" s="119"/>
      <c r="AJ550" s="121">
        <f ca="1">IF(B550&gt;0,OFFSET(RiseSet!$C$4,$B550-RiseSet!$B$4,0),0)</f>
        <v>0</v>
      </c>
      <c r="AK550" s="121">
        <f ca="1">IF(B550&gt;0,OFFSET(RiseSet!$C$4,$B550-RiseSet!$B$4,1),0)</f>
        <v>0</v>
      </c>
      <c r="AL550" s="119"/>
      <c r="AM550" s="121"/>
      <c r="AN550" s="119"/>
      <c r="AO550" s="119"/>
      <c r="AP550" s="119"/>
      <c r="AQ550" s="119"/>
      <c r="AR550" s="123"/>
      <c r="AS550" s="123"/>
      <c r="AT550" s="123"/>
      <c r="AU550" s="123"/>
      <c r="AV550" s="123"/>
      <c r="AW550" s="123"/>
      <c r="AX550" s="119"/>
      <c r="AY550" s="119"/>
      <c r="AZ550" s="119"/>
      <c r="BA550" s="119"/>
      <c r="BB550" s="119"/>
      <c r="BC550" s="119"/>
    </row>
    <row r="551" spans="1:55" s="45" customFormat="1" x14ac:dyDescent="0.3">
      <c r="A551" s="119"/>
      <c r="C551" s="46"/>
      <c r="V551" s="47"/>
      <c r="Y551" s="46"/>
      <c r="AG551" s="119"/>
      <c r="AH551" s="119"/>
      <c r="AI551" s="119"/>
      <c r="AJ551" s="121">
        <f ca="1">IF(B551&gt;0,OFFSET(RiseSet!$C$4,$B551-RiseSet!$B$4,0),0)</f>
        <v>0</v>
      </c>
      <c r="AK551" s="121">
        <f ca="1">IF(B551&gt;0,OFFSET(RiseSet!$C$4,$B551-RiseSet!$B$4,1),0)</f>
        <v>0</v>
      </c>
      <c r="AL551" s="119"/>
      <c r="AM551" s="121"/>
      <c r="AN551" s="119"/>
      <c r="AO551" s="119"/>
      <c r="AP551" s="119"/>
      <c r="AQ551" s="119"/>
      <c r="AR551" s="123"/>
      <c r="AS551" s="123"/>
      <c r="AT551" s="123"/>
      <c r="AU551" s="123"/>
      <c r="AV551" s="123"/>
      <c r="AW551" s="123"/>
      <c r="AX551" s="119"/>
      <c r="AY551" s="119"/>
      <c r="AZ551" s="119"/>
      <c r="BA551" s="119"/>
      <c r="BB551" s="119"/>
      <c r="BC551" s="119"/>
    </row>
    <row r="552" spans="1:55" s="45" customFormat="1" x14ac:dyDescent="0.3">
      <c r="A552" s="119"/>
      <c r="C552" s="46"/>
      <c r="V552" s="47"/>
      <c r="Y552" s="46"/>
      <c r="AG552" s="119"/>
      <c r="AH552" s="119"/>
      <c r="AI552" s="119"/>
      <c r="AJ552" s="121">
        <f ca="1">IF(B552&gt;0,OFFSET(RiseSet!$C$4,$B552-RiseSet!$B$4,0),0)</f>
        <v>0</v>
      </c>
      <c r="AK552" s="121">
        <f ca="1">IF(B552&gt;0,OFFSET(RiseSet!$C$4,$B552-RiseSet!$B$4,1),0)</f>
        <v>0</v>
      </c>
      <c r="AL552" s="119"/>
      <c r="AM552" s="121"/>
      <c r="AN552" s="119"/>
      <c r="AO552" s="119"/>
      <c r="AP552" s="119"/>
      <c r="AQ552" s="119"/>
      <c r="AR552" s="123"/>
      <c r="AS552" s="123"/>
      <c r="AT552" s="123"/>
      <c r="AU552" s="123"/>
      <c r="AV552" s="123"/>
      <c r="AW552" s="123"/>
      <c r="AX552" s="119"/>
      <c r="AY552" s="119"/>
      <c r="AZ552" s="119"/>
      <c r="BA552" s="119"/>
      <c r="BB552" s="119"/>
      <c r="BC552" s="119"/>
    </row>
    <row r="553" spans="1:55" s="45" customFormat="1" x14ac:dyDescent="0.3">
      <c r="A553" s="119"/>
      <c r="C553" s="46"/>
      <c r="V553" s="47"/>
      <c r="Y553" s="46"/>
      <c r="AG553" s="119"/>
      <c r="AH553" s="119"/>
      <c r="AI553" s="119"/>
      <c r="AJ553" s="121">
        <f ca="1">IF(B553&gt;0,OFFSET(RiseSet!$C$4,$B553-RiseSet!$B$4,0),0)</f>
        <v>0</v>
      </c>
      <c r="AK553" s="121">
        <f ca="1">IF(B553&gt;0,OFFSET(RiseSet!$C$4,$B553-RiseSet!$B$4,1),0)</f>
        <v>0</v>
      </c>
      <c r="AL553" s="119"/>
      <c r="AM553" s="121"/>
      <c r="AN553" s="119"/>
      <c r="AO553" s="119"/>
      <c r="AP553" s="119"/>
      <c r="AQ553" s="119"/>
      <c r="AR553" s="123"/>
      <c r="AS553" s="123"/>
      <c r="AT553" s="123"/>
      <c r="AU553" s="123"/>
      <c r="AV553" s="123"/>
      <c r="AW553" s="123"/>
      <c r="AX553" s="119"/>
      <c r="AY553" s="119"/>
      <c r="AZ553" s="119"/>
      <c r="BA553" s="119"/>
      <c r="BB553" s="119"/>
      <c r="BC553" s="119"/>
    </row>
    <row r="554" spans="1:55" s="45" customFormat="1" x14ac:dyDescent="0.3">
      <c r="A554" s="119"/>
      <c r="C554" s="46"/>
      <c r="V554" s="47"/>
      <c r="Y554" s="46"/>
      <c r="AG554" s="119"/>
      <c r="AH554" s="119"/>
      <c r="AI554" s="119"/>
      <c r="AJ554" s="121">
        <f ca="1">IF(B554&gt;0,OFFSET(RiseSet!$C$4,$B554-RiseSet!$B$4,0),0)</f>
        <v>0</v>
      </c>
      <c r="AK554" s="121">
        <f ca="1">IF(B554&gt;0,OFFSET(RiseSet!$C$4,$B554-RiseSet!$B$4,1),0)</f>
        <v>0</v>
      </c>
      <c r="AL554" s="119"/>
      <c r="AM554" s="121"/>
      <c r="AN554" s="119"/>
      <c r="AO554" s="119"/>
      <c r="AP554" s="119"/>
      <c r="AQ554" s="119"/>
      <c r="AR554" s="123"/>
      <c r="AS554" s="123"/>
      <c r="AT554" s="123"/>
      <c r="AU554" s="123"/>
      <c r="AV554" s="123"/>
      <c r="AW554" s="123"/>
      <c r="AX554" s="119"/>
      <c r="AY554" s="119"/>
      <c r="AZ554" s="119"/>
      <c r="BA554" s="119"/>
      <c r="BB554" s="119"/>
      <c r="BC554" s="119"/>
    </row>
    <row r="555" spans="1:55" s="45" customFormat="1" x14ac:dyDescent="0.3">
      <c r="A555" s="119"/>
      <c r="C555" s="46"/>
      <c r="V555" s="47"/>
      <c r="Y555" s="46"/>
      <c r="AG555" s="119"/>
      <c r="AH555" s="119"/>
      <c r="AI555" s="119"/>
      <c r="AJ555" s="121">
        <f ca="1">IF(B555&gt;0,OFFSET(RiseSet!$C$4,$B555-RiseSet!$B$4,0),0)</f>
        <v>0</v>
      </c>
      <c r="AK555" s="121">
        <f ca="1">IF(B555&gt;0,OFFSET(RiseSet!$C$4,$B555-RiseSet!$B$4,1),0)</f>
        <v>0</v>
      </c>
      <c r="AL555" s="119"/>
      <c r="AM555" s="121"/>
      <c r="AN555" s="119"/>
      <c r="AO555" s="119"/>
      <c r="AP555" s="119"/>
      <c r="AQ555" s="119"/>
      <c r="AR555" s="123"/>
      <c r="AS555" s="123"/>
      <c r="AT555" s="123"/>
      <c r="AU555" s="123"/>
      <c r="AV555" s="123"/>
      <c r="AW555" s="123"/>
      <c r="AX555" s="119"/>
      <c r="AY555" s="119"/>
      <c r="AZ555" s="119"/>
      <c r="BA555" s="119"/>
      <c r="BB555" s="119"/>
      <c r="BC555" s="119"/>
    </row>
    <row r="556" spans="1:55" s="45" customFormat="1" x14ac:dyDescent="0.3">
      <c r="A556" s="119"/>
      <c r="C556" s="46"/>
      <c r="V556" s="47"/>
      <c r="Y556" s="46"/>
      <c r="AG556" s="119"/>
      <c r="AH556" s="119"/>
      <c r="AI556" s="119"/>
      <c r="AJ556" s="121">
        <f ca="1">IF(B556&gt;0,OFFSET(RiseSet!$C$4,$B556-RiseSet!$B$4,0),0)</f>
        <v>0</v>
      </c>
      <c r="AK556" s="121">
        <f ca="1">IF(B556&gt;0,OFFSET(RiseSet!$C$4,$B556-RiseSet!$B$4,1),0)</f>
        <v>0</v>
      </c>
      <c r="AL556" s="119"/>
      <c r="AM556" s="121"/>
      <c r="AN556" s="119"/>
      <c r="AO556" s="119"/>
      <c r="AP556" s="119"/>
      <c r="AQ556" s="119"/>
      <c r="AR556" s="123"/>
      <c r="AS556" s="123"/>
      <c r="AT556" s="123"/>
      <c r="AU556" s="123"/>
      <c r="AV556" s="123"/>
      <c r="AW556" s="123"/>
      <c r="AX556" s="119"/>
      <c r="AY556" s="119"/>
      <c r="AZ556" s="119"/>
      <c r="BA556" s="119"/>
      <c r="BB556" s="119"/>
      <c r="BC556" s="119"/>
    </row>
    <row r="557" spans="1:55" s="45" customFormat="1" x14ac:dyDescent="0.3">
      <c r="A557" s="119"/>
      <c r="C557" s="46"/>
      <c r="V557" s="47"/>
      <c r="Y557" s="46"/>
      <c r="AG557" s="119"/>
      <c r="AH557" s="119"/>
      <c r="AI557" s="119"/>
      <c r="AJ557" s="121">
        <f ca="1">IF(B557&gt;0,OFFSET(RiseSet!$C$4,$B557-RiseSet!$B$4,0),0)</f>
        <v>0</v>
      </c>
      <c r="AK557" s="121">
        <f ca="1">IF(B557&gt;0,OFFSET(RiseSet!$C$4,$B557-RiseSet!$B$4,1),0)</f>
        <v>0</v>
      </c>
      <c r="AL557" s="119"/>
      <c r="AM557" s="121"/>
      <c r="AN557" s="119"/>
      <c r="AO557" s="119"/>
      <c r="AP557" s="119"/>
      <c r="AQ557" s="119"/>
      <c r="AR557" s="123"/>
      <c r="AS557" s="123"/>
      <c r="AT557" s="123"/>
      <c r="AU557" s="123"/>
      <c r="AV557" s="123"/>
      <c r="AW557" s="123"/>
      <c r="AX557" s="119"/>
      <c r="AY557" s="119"/>
      <c r="AZ557" s="119"/>
      <c r="BA557" s="119"/>
      <c r="BB557" s="119"/>
      <c r="BC557" s="119"/>
    </row>
    <row r="558" spans="1:55" s="45" customFormat="1" x14ac:dyDescent="0.3">
      <c r="A558" s="119"/>
      <c r="C558" s="46"/>
      <c r="V558" s="47"/>
      <c r="Y558" s="46"/>
      <c r="AG558" s="119"/>
      <c r="AH558" s="119"/>
      <c r="AI558" s="119"/>
      <c r="AJ558" s="121">
        <f ca="1">IF(B558&gt;0,OFFSET(RiseSet!$C$4,$B558-RiseSet!$B$4,0),0)</f>
        <v>0</v>
      </c>
      <c r="AK558" s="121">
        <f ca="1">IF(B558&gt;0,OFFSET(RiseSet!$C$4,$B558-RiseSet!$B$4,1),0)</f>
        <v>0</v>
      </c>
      <c r="AL558" s="119"/>
      <c r="AM558" s="121"/>
      <c r="AN558" s="119"/>
      <c r="AO558" s="119"/>
      <c r="AP558" s="119"/>
      <c r="AQ558" s="119"/>
      <c r="AR558" s="123"/>
      <c r="AS558" s="123"/>
      <c r="AT558" s="123"/>
      <c r="AU558" s="123"/>
      <c r="AV558" s="123"/>
      <c r="AW558" s="123"/>
      <c r="AX558" s="119"/>
      <c r="AY558" s="119"/>
      <c r="AZ558" s="119"/>
      <c r="BA558" s="119"/>
      <c r="BB558" s="119"/>
      <c r="BC558" s="119"/>
    </row>
    <row r="559" spans="1:55" s="45" customFormat="1" x14ac:dyDescent="0.3">
      <c r="A559" s="119"/>
      <c r="C559" s="46"/>
      <c r="V559" s="47"/>
      <c r="Y559" s="46"/>
      <c r="AG559" s="119"/>
      <c r="AH559" s="119"/>
      <c r="AI559" s="119"/>
      <c r="AJ559" s="121">
        <f ca="1">IF(B559&gt;0,OFFSET(RiseSet!$C$4,$B559-RiseSet!$B$4,0),0)</f>
        <v>0</v>
      </c>
      <c r="AK559" s="121">
        <f ca="1">IF(B559&gt;0,OFFSET(RiseSet!$C$4,$B559-RiseSet!$B$4,1),0)</f>
        <v>0</v>
      </c>
      <c r="AL559" s="119"/>
      <c r="AM559" s="121"/>
      <c r="AN559" s="119"/>
      <c r="AO559" s="119"/>
      <c r="AP559" s="119"/>
      <c r="AQ559" s="119"/>
      <c r="AR559" s="123"/>
      <c r="AS559" s="123"/>
      <c r="AT559" s="123"/>
      <c r="AU559" s="123"/>
      <c r="AV559" s="123"/>
      <c r="AW559" s="123"/>
      <c r="AX559" s="119"/>
      <c r="AY559" s="119"/>
      <c r="AZ559" s="119"/>
      <c r="BA559" s="119"/>
      <c r="BB559" s="119"/>
      <c r="BC559" s="119"/>
    </row>
    <row r="560" spans="1:55" s="45" customFormat="1" x14ac:dyDescent="0.3">
      <c r="A560" s="119"/>
      <c r="C560" s="46"/>
      <c r="V560" s="47"/>
      <c r="Y560" s="46"/>
      <c r="AG560" s="119"/>
      <c r="AH560" s="119"/>
      <c r="AI560" s="119"/>
      <c r="AJ560" s="121">
        <f ca="1">IF(B560&gt;0,OFFSET(RiseSet!$C$4,$B560-RiseSet!$B$4,0),0)</f>
        <v>0</v>
      </c>
      <c r="AK560" s="121">
        <f ca="1">IF(B560&gt;0,OFFSET(RiseSet!$C$4,$B560-RiseSet!$B$4,1),0)</f>
        <v>0</v>
      </c>
      <c r="AL560" s="119"/>
      <c r="AM560" s="121"/>
      <c r="AN560" s="119"/>
      <c r="AO560" s="119"/>
      <c r="AP560" s="119"/>
      <c r="AQ560" s="119"/>
      <c r="AR560" s="123"/>
      <c r="AS560" s="123"/>
      <c r="AT560" s="123"/>
      <c r="AU560" s="123"/>
      <c r="AV560" s="123"/>
      <c r="AW560" s="123"/>
      <c r="AX560" s="119"/>
      <c r="AY560" s="119"/>
      <c r="AZ560" s="119"/>
      <c r="BA560" s="119"/>
      <c r="BB560" s="119"/>
      <c r="BC560" s="119"/>
    </row>
    <row r="561" spans="1:55" s="45" customFormat="1" x14ac:dyDescent="0.3">
      <c r="A561" s="119"/>
      <c r="C561" s="46"/>
      <c r="V561" s="47"/>
      <c r="Y561" s="46"/>
      <c r="AG561" s="119"/>
      <c r="AH561" s="119"/>
      <c r="AI561" s="119"/>
      <c r="AJ561" s="121">
        <f ca="1">IF(B561&gt;0,OFFSET(RiseSet!$C$4,$B561-RiseSet!$B$4,0),0)</f>
        <v>0</v>
      </c>
      <c r="AK561" s="121">
        <f ca="1">IF(B561&gt;0,OFFSET(RiseSet!$C$4,$B561-RiseSet!$B$4,1),0)</f>
        <v>0</v>
      </c>
      <c r="AL561" s="119"/>
      <c r="AM561" s="121"/>
      <c r="AN561" s="119"/>
      <c r="AO561" s="119"/>
      <c r="AP561" s="119"/>
      <c r="AQ561" s="119"/>
      <c r="AR561" s="123"/>
      <c r="AS561" s="123"/>
      <c r="AT561" s="123"/>
      <c r="AU561" s="123"/>
      <c r="AV561" s="123"/>
      <c r="AW561" s="123"/>
      <c r="AX561" s="119"/>
      <c r="AY561" s="119"/>
      <c r="AZ561" s="119"/>
      <c r="BA561" s="119"/>
      <c r="BB561" s="119"/>
      <c r="BC561" s="119"/>
    </row>
    <row r="562" spans="1:55" s="45" customFormat="1" x14ac:dyDescent="0.3">
      <c r="A562" s="119"/>
      <c r="C562" s="46"/>
      <c r="V562" s="47"/>
      <c r="Y562" s="46"/>
      <c r="AG562" s="119"/>
      <c r="AH562" s="119"/>
      <c r="AI562" s="119"/>
      <c r="AJ562" s="121">
        <f ca="1">IF(B562&gt;0,OFFSET(RiseSet!$C$4,$B562-RiseSet!$B$4,0),0)</f>
        <v>0</v>
      </c>
      <c r="AK562" s="121">
        <f ca="1">IF(B562&gt;0,OFFSET(RiseSet!$C$4,$B562-RiseSet!$B$4,1),0)</f>
        <v>0</v>
      </c>
      <c r="AL562" s="119"/>
      <c r="AM562" s="121"/>
      <c r="AN562" s="119"/>
      <c r="AO562" s="119"/>
      <c r="AP562" s="119"/>
      <c r="AQ562" s="119"/>
      <c r="AR562" s="123"/>
      <c r="AS562" s="123"/>
      <c r="AT562" s="123"/>
      <c r="AU562" s="123"/>
      <c r="AV562" s="123"/>
      <c r="AW562" s="123"/>
      <c r="AX562" s="119"/>
      <c r="AY562" s="119"/>
      <c r="AZ562" s="119"/>
      <c r="BA562" s="119"/>
      <c r="BB562" s="119"/>
      <c r="BC562" s="119"/>
    </row>
    <row r="563" spans="1:55" s="45" customFormat="1" x14ac:dyDescent="0.3">
      <c r="A563" s="119"/>
      <c r="C563" s="46"/>
      <c r="V563" s="47"/>
      <c r="Y563" s="46"/>
      <c r="AG563" s="119"/>
      <c r="AH563" s="119"/>
      <c r="AI563" s="119"/>
      <c r="AJ563" s="121">
        <f ca="1">IF(B563&gt;0,OFFSET(RiseSet!$C$4,$B563-RiseSet!$B$4,0),0)</f>
        <v>0</v>
      </c>
      <c r="AK563" s="121">
        <f ca="1">IF(B563&gt;0,OFFSET(RiseSet!$C$4,$B563-RiseSet!$B$4,1),0)</f>
        <v>0</v>
      </c>
      <c r="AL563" s="119"/>
      <c r="AM563" s="121"/>
      <c r="AN563" s="119"/>
      <c r="AO563" s="119"/>
      <c r="AP563" s="119"/>
      <c r="AQ563" s="119"/>
      <c r="AR563" s="123"/>
      <c r="AS563" s="123"/>
      <c r="AT563" s="123"/>
      <c r="AU563" s="123"/>
      <c r="AV563" s="123"/>
      <c r="AW563" s="123"/>
      <c r="AX563" s="119"/>
      <c r="AY563" s="119"/>
      <c r="AZ563" s="119"/>
      <c r="BA563" s="119"/>
      <c r="BB563" s="119"/>
      <c r="BC563" s="119"/>
    </row>
    <row r="564" spans="1:55" s="45" customFormat="1" x14ac:dyDescent="0.3">
      <c r="A564" s="119"/>
      <c r="C564" s="46"/>
      <c r="V564" s="47"/>
      <c r="Y564" s="46"/>
      <c r="AG564" s="119"/>
      <c r="AH564" s="119"/>
      <c r="AI564" s="119"/>
      <c r="AJ564" s="121">
        <f ca="1">IF(B564&gt;0,OFFSET(RiseSet!$C$4,$B564-RiseSet!$B$4,0),0)</f>
        <v>0</v>
      </c>
      <c r="AK564" s="121">
        <f ca="1">IF(B564&gt;0,OFFSET(RiseSet!$C$4,$B564-RiseSet!$B$4,1),0)</f>
        <v>0</v>
      </c>
      <c r="AL564" s="119"/>
      <c r="AM564" s="121"/>
      <c r="AN564" s="119"/>
      <c r="AO564" s="119"/>
      <c r="AP564" s="119"/>
      <c r="AQ564" s="119"/>
      <c r="AR564" s="123"/>
      <c r="AS564" s="123"/>
      <c r="AT564" s="123"/>
      <c r="AU564" s="123"/>
      <c r="AV564" s="123"/>
      <c r="AW564" s="123"/>
      <c r="AX564" s="119"/>
      <c r="AY564" s="119"/>
      <c r="AZ564" s="119"/>
      <c r="BA564" s="119"/>
      <c r="BB564" s="119"/>
      <c r="BC564" s="119"/>
    </row>
    <row r="565" spans="1:55" s="45" customFormat="1" x14ac:dyDescent="0.3">
      <c r="A565" s="119"/>
      <c r="C565" s="46"/>
      <c r="V565" s="47"/>
      <c r="Y565" s="46"/>
      <c r="AG565" s="119"/>
      <c r="AH565" s="119"/>
      <c r="AI565" s="119"/>
      <c r="AJ565" s="121">
        <f ca="1">IF(B565&gt;0,OFFSET(RiseSet!$C$4,$B565-RiseSet!$B$4,0),0)</f>
        <v>0</v>
      </c>
      <c r="AK565" s="121">
        <f ca="1">IF(B565&gt;0,OFFSET(RiseSet!$C$4,$B565-RiseSet!$B$4,1),0)</f>
        <v>0</v>
      </c>
      <c r="AL565" s="119"/>
      <c r="AM565" s="121"/>
      <c r="AN565" s="119"/>
      <c r="AO565" s="119"/>
      <c r="AP565" s="119"/>
      <c r="AQ565" s="119"/>
      <c r="AR565" s="123"/>
      <c r="AS565" s="123"/>
      <c r="AT565" s="123"/>
      <c r="AU565" s="123"/>
      <c r="AV565" s="123"/>
      <c r="AW565" s="123"/>
      <c r="AX565" s="119"/>
      <c r="AY565" s="119"/>
      <c r="AZ565" s="119"/>
      <c r="BA565" s="119"/>
      <c r="BB565" s="119"/>
      <c r="BC565" s="119"/>
    </row>
    <row r="566" spans="1:55" s="45" customFormat="1" x14ac:dyDescent="0.3">
      <c r="A566" s="119"/>
      <c r="C566" s="46"/>
      <c r="V566" s="47"/>
      <c r="Y566" s="46"/>
      <c r="AG566" s="119"/>
      <c r="AH566" s="119"/>
      <c r="AI566" s="119"/>
      <c r="AJ566" s="121">
        <f ca="1">IF(B566&gt;0,OFFSET(RiseSet!$C$4,$B566-RiseSet!$B$4,0),0)</f>
        <v>0</v>
      </c>
      <c r="AK566" s="121">
        <f ca="1">IF(B566&gt;0,OFFSET(RiseSet!$C$4,$B566-RiseSet!$B$4,1),0)</f>
        <v>0</v>
      </c>
      <c r="AL566" s="119"/>
      <c r="AM566" s="121"/>
      <c r="AN566" s="119"/>
      <c r="AO566" s="119"/>
      <c r="AP566" s="119"/>
      <c r="AQ566" s="119"/>
      <c r="AR566" s="123"/>
      <c r="AS566" s="123"/>
      <c r="AT566" s="123"/>
      <c r="AU566" s="123"/>
      <c r="AV566" s="123"/>
      <c r="AW566" s="123"/>
      <c r="AX566" s="119"/>
      <c r="AY566" s="119"/>
      <c r="AZ566" s="119"/>
      <c r="BA566" s="119"/>
      <c r="BB566" s="119"/>
      <c r="BC566" s="119"/>
    </row>
    <row r="567" spans="1:55" s="45" customFormat="1" x14ac:dyDescent="0.3">
      <c r="A567" s="119"/>
      <c r="C567" s="46"/>
      <c r="V567" s="47"/>
      <c r="Y567" s="46"/>
      <c r="AG567" s="119"/>
      <c r="AH567" s="119"/>
      <c r="AI567" s="119"/>
      <c r="AJ567" s="121">
        <f ca="1">IF(B567&gt;0,OFFSET(RiseSet!$C$4,$B567-RiseSet!$B$4,0),0)</f>
        <v>0</v>
      </c>
      <c r="AK567" s="121">
        <f ca="1">IF(B567&gt;0,OFFSET(RiseSet!$C$4,$B567-RiseSet!$B$4,1),0)</f>
        <v>0</v>
      </c>
      <c r="AL567" s="119"/>
      <c r="AM567" s="121"/>
      <c r="AN567" s="119"/>
      <c r="AO567" s="119"/>
      <c r="AP567" s="119"/>
      <c r="AQ567" s="119"/>
      <c r="AR567" s="123"/>
      <c r="AS567" s="123"/>
      <c r="AT567" s="123"/>
      <c r="AU567" s="123"/>
      <c r="AV567" s="123"/>
      <c r="AW567" s="123"/>
      <c r="AX567" s="119"/>
      <c r="AY567" s="119"/>
      <c r="AZ567" s="119"/>
      <c r="BA567" s="119"/>
      <c r="BB567" s="119"/>
      <c r="BC567" s="119"/>
    </row>
    <row r="568" spans="1:55" s="45" customFormat="1" x14ac:dyDescent="0.3">
      <c r="A568" s="119"/>
      <c r="C568" s="46"/>
      <c r="V568" s="47"/>
      <c r="Y568" s="46"/>
      <c r="AG568" s="119"/>
      <c r="AH568" s="119"/>
      <c r="AI568" s="119"/>
      <c r="AJ568" s="121">
        <f ca="1">IF(B568&gt;0,OFFSET(RiseSet!$C$4,$B568-RiseSet!$B$4,0),0)</f>
        <v>0</v>
      </c>
      <c r="AK568" s="121">
        <f ca="1">IF(B568&gt;0,OFFSET(RiseSet!$C$4,$B568-RiseSet!$B$4,1),0)</f>
        <v>0</v>
      </c>
      <c r="AL568" s="119"/>
      <c r="AM568" s="121"/>
      <c r="AN568" s="119"/>
      <c r="AO568" s="119"/>
      <c r="AP568" s="119"/>
      <c r="AQ568" s="119"/>
      <c r="AR568" s="123"/>
      <c r="AS568" s="123"/>
      <c r="AT568" s="123"/>
      <c r="AU568" s="123"/>
      <c r="AV568" s="123"/>
      <c r="AW568" s="123"/>
      <c r="AX568" s="119"/>
      <c r="AY568" s="119"/>
      <c r="AZ568" s="119"/>
      <c r="BA568" s="119"/>
      <c r="BB568" s="119"/>
      <c r="BC568" s="119"/>
    </row>
    <row r="569" spans="1:55" s="45" customFormat="1" x14ac:dyDescent="0.3">
      <c r="A569" s="119"/>
      <c r="C569" s="46"/>
      <c r="V569" s="47"/>
      <c r="Y569" s="46"/>
      <c r="AG569" s="119"/>
      <c r="AH569" s="119"/>
      <c r="AI569" s="119"/>
      <c r="AJ569" s="121">
        <f ca="1">IF(B569&gt;0,OFFSET(RiseSet!$C$4,$B569-RiseSet!$B$4,0),0)</f>
        <v>0</v>
      </c>
      <c r="AK569" s="121">
        <f ca="1">IF(B569&gt;0,OFFSET(RiseSet!$C$4,$B569-RiseSet!$B$4,1),0)</f>
        <v>0</v>
      </c>
      <c r="AL569" s="119"/>
      <c r="AM569" s="121"/>
      <c r="AN569" s="119"/>
      <c r="AO569" s="119"/>
      <c r="AP569" s="119"/>
      <c r="AQ569" s="119"/>
      <c r="AR569" s="123"/>
      <c r="AS569" s="123"/>
      <c r="AT569" s="123"/>
      <c r="AU569" s="123"/>
      <c r="AV569" s="123"/>
      <c r="AW569" s="123"/>
      <c r="AX569" s="119"/>
      <c r="AY569" s="119"/>
      <c r="AZ569" s="119"/>
      <c r="BA569" s="119"/>
      <c r="BB569" s="119"/>
      <c r="BC569" s="119"/>
    </row>
    <row r="570" spans="1:55" s="45" customFormat="1" x14ac:dyDescent="0.3">
      <c r="A570" s="119"/>
      <c r="C570" s="46"/>
      <c r="V570" s="47"/>
      <c r="Y570" s="46"/>
      <c r="AG570" s="119"/>
      <c r="AH570" s="119"/>
      <c r="AI570" s="119"/>
      <c r="AJ570" s="121">
        <f ca="1">IF(B570&gt;0,OFFSET(RiseSet!$C$4,$B570-RiseSet!$B$4,0),0)</f>
        <v>0</v>
      </c>
      <c r="AK570" s="121">
        <f ca="1">IF(B570&gt;0,OFFSET(RiseSet!$C$4,$B570-RiseSet!$B$4,1),0)</f>
        <v>0</v>
      </c>
      <c r="AL570" s="119"/>
      <c r="AM570" s="121"/>
      <c r="AN570" s="119"/>
      <c r="AO570" s="119"/>
      <c r="AP570" s="119"/>
      <c r="AQ570" s="119"/>
      <c r="AR570" s="123"/>
      <c r="AS570" s="123"/>
      <c r="AT570" s="123"/>
      <c r="AU570" s="123"/>
      <c r="AV570" s="123"/>
      <c r="AW570" s="123"/>
      <c r="AX570" s="119"/>
      <c r="AY570" s="119"/>
      <c r="AZ570" s="119"/>
      <c r="BA570" s="119"/>
      <c r="BB570" s="119"/>
      <c r="BC570" s="119"/>
    </row>
    <row r="571" spans="1:55" s="45" customFormat="1" x14ac:dyDescent="0.3">
      <c r="A571" s="119"/>
      <c r="C571" s="46"/>
      <c r="V571" s="47"/>
      <c r="Y571" s="46"/>
      <c r="AG571" s="119"/>
      <c r="AH571" s="119"/>
      <c r="AI571" s="119"/>
      <c r="AJ571" s="121">
        <f ca="1">IF(B571&gt;0,OFFSET(RiseSet!$C$4,$B571-RiseSet!$B$4,0),0)</f>
        <v>0</v>
      </c>
      <c r="AK571" s="121">
        <f ca="1">IF(B571&gt;0,OFFSET(RiseSet!$C$4,$B571-RiseSet!$B$4,1),0)</f>
        <v>0</v>
      </c>
      <c r="AL571" s="119"/>
      <c r="AM571" s="121"/>
      <c r="AN571" s="119"/>
      <c r="AO571" s="119"/>
      <c r="AP571" s="119"/>
      <c r="AQ571" s="119"/>
      <c r="AR571" s="123"/>
      <c r="AS571" s="123"/>
      <c r="AT571" s="123"/>
      <c r="AU571" s="123"/>
      <c r="AV571" s="123"/>
      <c r="AW571" s="123"/>
      <c r="AX571" s="119"/>
      <c r="AY571" s="119"/>
      <c r="AZ571" s="119"/>
      <c r="BA571" s="119"/>
      <c r="BB571" s="119"/>
      <c r="BC571" s="119"/>
    </row>
    <row r="572" spans="1:55" s="45" customFormat="1" x14ac:dyDescent="0.3">
      <c r="A572" s="119"/>
      <c r="C572" s="46"/>
      <c r="V572" s="47"/>
      <c r="Y572" s="46"/>
      <c r="AG572" s="119"/>
      <c r="AH572" s="119"/>
      <c r="AI572" s="119"/>
      <c r="AJ572" s="121">
        <f ca="1">IF(B572&gt;0,OFFSET(RiseSet!$C$4,$B572-RiseSet!$B$4,0),0)</f>
        <v>0</v>
      </c>
      <c r="AK572" s="121">
        <f ca="1">IF(B572&gt;0,OFFSET(RiseSet!$C$4,$B572-RiseSet!$B$4,1),0)</f>
        <v>0</v>
      </c>
      <c r="AL572" s="119"/>
      <c r="AM572" s="121"/>
      <c r="AN572" s="119"/>
      <c r="AO572" s="119"/>
      <c r="AP572" s="119"/>
      <c r="AQ572" s="119"/>
      <c r="AR572" s="123"/>
      <c r="AS572" s="123"/>
      <c r="AT572" s="123"/>
      <c r="AU572" s="123"/>
      <c r="AV572" s="123"/>
      <c r="AW572" s="123"/>
      <c r="AX572" s="119"/>
      <c r="AY572" s="119"/>
      <c r="AZ572" s="119"/>
      <c r="BA572" s="119"/>
      <c r="BB572" s="119"/>
      <c r="BC572" s="119"/>
    </row>
    <row r="573" spans="1:55" s="45" customFormat="1" x14ac:dyDescent="0.3">
      <c r="A573" s="119"/>
      <c r="C573" s="46"/>
      <c r="V573" s="47"/>
      <c r="Y573" s="46"/>
      <c r="AG573" s="119"/>
      <c r="AH573" s="119"/>
      <c r="AI573" s="119"/>
      <c r="AJ573" s="121">
        <f ca="1">IF(B573&gt;0,OFFSET(RiseSet!$C$4,$B573-RiseSet!$B$4,0),0)</f>
        <v>0</v>
      </c>
      <c r="AK573" s="121">
        <f ca="1">IF(B573&gt;0,OFFSET(RiseSet!$C$4,$B573-RiseSet!$B$4,1),0)</f>
        <v>0</v>
      </c>
      <c r="AL573" s="119"/>
      <c r="AM573" s="121"/>
      <c r="AN573" s="119"/>
      <c r="AO573" s="119"/>
      <c r="AP573" s="119"/>
      <c r="AQ573" s="119"/>
      <c r="AR573" s="123"/>
      <c r="AS573" s="123"/>
      <c r="AT573" s="123"/>
      <c r="AU573" s="123"/>
      <c r="AV573" s="123"/>
      <c r="AW573" s="123"/>
      <c r="AX573" s="119"/>
      <c r="AY573" s="119"/>
      <c r="AZ573" s="119"/>
      <c r="BA573" s="119"/>
      <c r="BB573" s="119"/>
      <c r="BC573" s="119"/>
    </row>
    <row r="574" spans="1:55" s="45" customFormat="1" x14ac:dyDescent="0.3">
      <c r="A574" s="119"/>
      <c r="C574" s="46"/>
      <c r="V574" s="47"/>
      <c r="Y574" s="46"/>
      <c r="AG574" s="119"/>
      <c r="AH574" s="119"/>
      <c r="AI574" s="119"/>
      <c r="AJ574" s="121">
        <f ca="1">IF(B574&gt;0,OFFSET(RiseSet!$C$4,$B574-RiseSet!$B$4,0),0)</f>
        <v>0</v>
      </c>
      <c r="AK574" s="121">
        <f ca="1">IF(B574&gt;0,OFFSET(RiseSet!$C$4,$B574-RiseSet!$B$4,1),0)</f>
        <v>0</v>
      </c>
      <c r="AL574" s="119"/>
      <c r="AM574" s="121"/>
      <c r="AN574" s="119"/>
      <c r="AO574" s="119"/>
      <c r="AP574" s="119"/>
      <c r="AQ574" s="119"/>
      <c r="AR574" s="123"/>
      <c r="AS574" s="123"/>
      <c r="AT574" s="123"/>
      <c r="AU574" s="123"/>
      <c r="AV574" s="123"/>
      <c r="AW574" s="123"/>
      <c r="AX574" s="119"/>
      <c r="AY574" s="119"/>
      <c r="AZ574" s="119"/>
      <c r="BA574" s="119"/>
      <c r="BB574" s="119"/>
      <c r="BC574" s="119"/>
    </row>
    <row r="575" spans="1:55" s="45" customFormat="1" x14ac:dyDescent="0.3">
      <c r="A575" s="119"/>
      <c r="C575" s="46"/>
      <c r="V575" s="47"/>
      <c r="Y575" s="46"/>
      <c r="AG575" s="119"/>
      <c r="AH575" s="119"/>
      <c r="AI575" s="119"/>
      <c r="AJ575" s="121">
        <f ca="1">IF(B575&gt;0,OFFSET(RiseSet!$C$4,$B575-RiseSet!$B$4,0),0)</f>
        <v>0</v>
      </c>
      <c r="AK575" s="121">
        <f ca="1">IF(B575&gt;0,OFFSET(RiseSet!$C$4,$B575-RiseSet!$B$4,1),0)</f>
        <v>0</v>
      </c>
      <c r="AL575" s="119"/>
      <c r="AM575" s="121"/>
      <c r="AN575" s="119"/>
      <c r="AO575" s="119"/>
      <c r="AP575" s="119"/>
      <c r="AQ575" s="119"/>
      <c r="AR575" s="123"/>
      <c r="AS575" s="123"/>
      <c r="AT575" s="123"/>
      <c r="AU575" s="123"/>
      <c r="AV575" s="123"/>
      <c r="AW575" s="123"/>
      <c r="AX575" s="119"/>
      <c r="AY575" s="119"/>
      <c r="AZ575" s="119"/>
      <c r="BA575" s="119"/>
      <c r="BB575" s="119"/>
      <c r="BC575" s="119"/>
    </row>
    <row r="576" spans="1:55" s="45" customFormat="1" x14ac:dyDescent="0.3">
      <c r="A576" s="119"/>
      <c r="C576" s="46"/>
      <c r="V576" s="47"/>
      <c r="Y576" s="46"/>
      <c r="AG576" s="119"/>
      <c r="AH576" s="119"/>
      <c r="AI576" s="119"/>
      <c r="AJ576" s="121">
        <f ca="1">IF(B576&gt;0,OFFSET(RiseSet!$C$4,$B576-RiseSet!$B$4,0),0)</f>
        <v>0</v>
      </c>
      <c r="AK576" s="121">
        <f ca="1">IF(B576&gt;0,OFFSET(RiseSet!$C$4,$B576-RiseSet!$B$4,1),0)</f>
        <v>0</v>
      </c>
      <c r="AL576" s="119"/>
      <c r="AM576" s="121"/>
      <c r="AN576" s="119"/>
      <c r="AO576" s="119"/>
      <c r="AP576" s="119"/>
      <c r="AQ576" s="119"/>
      <c r="AR576" s="123"/>
      <c r="AS576" s="123"/>
      <c r="AT576" s="123"/>
      <c r="AU576" s="123"/>
      <c r="AV576" s="123"/>
      <c r="AW576" s="123"/>
      <c r="AX576" s="119"/>
      <c r="AY576" s="119"/>
      <c r="AZ576" s="119"/>
      <c r="BA576" s="119"/>
      <c r="BB576" s="119"/>
      <c r="BC576" s="119"/>
    </row>
    <row r="577" spans="1:55" s="45" customFormat="1" x14ac:dyDescent="0.3">
      <c r="A577" s="119"/>
      <c r="C577" s="46"/>
      <c r="V577" s="47"/>
      <c r="Y577" s="46"/>
      <c r="AG577" s="119"/>
      <c r="AH577" s="119"/>
      <c r="AI577" s="119"/>
      <c r="AJ577" s="121">
        <f ca="1">IF(B577&gt;0,OFFSET(RiseSet!$C$4,$B577-RiseSet!$B$4,0),0)</f>
        <v>0</v>
      </c>
      <c r="AK577" s="121">
        <f ca="1">IF(B577&gt;0,OFFSET(RiseSet!$C$4,$B577-RiseSet!$B$4,1),0)</f>
        <v>0</v>
      </c>
      <c r="AL577" s="119"/>
      <c r="AM577" s="121"/>
      <c r="AN577" s="119"/>
      <c r="AO577" s="119"/>
      <c r="AP577" s="119"/>
      <c r="AQ577" s="119"/>
      <c r="AR577" s="123"/>
      <c r="AS577" s="123"/>
      <c r="AT577" s="123"/>
      <c r="AU577" s="123"/>
      <c r="AV577" s="123"/>
      <c r="AW577" s="123"/>
      <c r="AX577" s="119"/>
      <c r="AY577" s="119"/>
      <c r="AZ577" s="119"/>
      <c r="BA577" s="119"/>
      <c r="BB577" s="119"/>
      <c r="BC577" s="119"/>
    </row>
    <row r="578" spans="1:55" s="45" customFormat="1" x14ac:dyDescent="0.3">
      <c r="A578" s="119"/>
      <c r="C578" s="46"/>
      <c r="V578" s="47"/>
      <c r="Y578" s="46"/>
      <c r="AG578" s="119"/>
      <c r="AH578" s="119"/>
      <c r="AI578" s="119"/>
      <c r="AJ578" s="121">
        <f ca="1">IF(B578&gt;0,OFFSET(RiseSet!$C$4,$B578-RiseSet!$B$4,0),0)</f>
        <v>0</v>
      </c>
      <c r="AK578" s="121">
        <f ca="1">IF(B578&gt;0,OFFSET(RiseSet!$C$4,$B578-RiseSet!$B$4,1),0)</f>
        <v>0</v>
      </c>
      <c r="AL578" s="119"/>
      <c r="AM578" s="121"/>
      <c r="AN578" s="119"/>
      <c r="AO578" s="119"/>
      <c r="AP578" s="119"/>
      <c r="AQ578" s="119"/>
      <c r="AR578" s="123"/>
      <c r="AS578" s="123"/>
      <c r="AT578" s="123"/>
      <c r="AU578" s="123"/>
      <c r="AV578" s="123"/>
      <c r="AW578" s="123"/>
      <c r="AX578" s="119"/>
      <c r="AY578" s="119"/>
      <c r="AZ578" s="119"/>
      <c r="BA578" s="119"/>
      <c r="BB578" s="119"/>
      <c r="BC578" s="119"/>
    </row>
    <row r="579" spans="1:55" s="45" customFormat="1" x14ac:dyDescent="0.3">
      <c r="A579" s="119"/>
      <c r="C579" s="46"/>
      <c r="V579" s="47"/>
      <c r="Y579" s="46"/>
      <c r="AG579" s="119"/>
      <c r="AH579" s="119"/>
      <c r="AI579" s="119"/>
      <c r="AJ579" s="121">
        <f ca="1">IF(B579&gt;0,OFFSET(RiseSet!$C$4,$B579-RiseSet!$B$4,0),0)</f>
        <v>0</v>
      </c>
      <c r="AK579" s="121">
        <f ca="1">IF(B579&gt;0,OFFSET(RiseSet!$C$4,$B579-RiseSet!$B$4,1),0)</f>
        <v>0</v>
      </c>
      <c r="AL579" s="119"/>
      <c r="AM579" s="121"/>
      <c r="AN579" s="119"/>
      <c r="AO579" s="119"/>
      <c r="AP579" s="119"/>
      <c r="AQ579" s="119"/>
      <c r="AR579" s="123"/>
      <c r="AS579" s="123"/>
      <c r="AT579" s="123"/>
      <c r="AU579" s="123"/>
      <c r="AV579" s="123"/>
      <c r="AW579" s="123"/>
      <c r="AX579" s="119"/>
      <c r="AY579" s="119"/>
      <c r="AZ579" s="119"/>
      <c r="BA579" s="119"/>
      <c r="BB579" s="119"/>
      <c r="BC579" s="119"/>
    </row>
    <row r="580" spans="1:55" s="45" customFormat="1" x14ac:dyDescent="0.3">
      <c r="A580" s="119"/>
      <c r="C580" s="46"/>
      <c r="V580" s="47"/>
      <c r="Y580" s="46"/>
      <c r="AG580" s="119"/>
      <c r="AH580" s="119"/>
      <c r="AI580" s="119"/>
      <c r="AJ580" s="121">
        <f ca="1">IF(B580&gt;0,OFFSET(RiseSet!$C$4,$B580-RiseSet!$B$4,0),0)</f>
        <v>0</v>
      </c>
      <c r="AK580" s="121">
        <f ca="1">IF(B580&gt;0,OFFSET(RiseSet!$C$4,$B580-RiseSet!$B$4,1),0)</f>
        <v>0</v>
      </c>
      <c r="AL580" s="119"/>
      <c r="AM580" s="121"/>
      <c r="AN580" s="119"/>
      <c r="AO580" s="119"/>
      <c r="AP580" s="119"/>
      <c r="AQ580" s="119"/>
      <c r="AR580" s="123"/>
      <c r="AS580" s="123"/>
      <c r="AT580" s="123"/>
      <c r="AU580" s="123"/>
      <c r="AV580" s="123"/>
      <c r="AW580" s="123"/>
      <c r="AX580" s="119"/>
      <c r="AY580" s="119"/>
      <c r="AZ580" s="119"/>
      <c r="BA580" s="119"/>
      <c r="BB580" s="119"/>
      <c r="BC580" s="119"/>
    </row>
    <row r="581" spans="1:55" s="45" customFormat="1" x14ac:dyDescent="0.3">
      <c r="A581" s="119"/>
      <c r="C581" s="46"/>
      <c r="V581" s="47"/>
      <c r="Y581" s="46"/>
      <c r="AG581" s="119"/>
      <c r="AH581" s="119"/>
      <c r="AI581" s="119"/>
      <c r="AJ581" s="121">
        <f ca="1">IF(B581&gt;0,OFFSET(RiseSet!$C$4,$B581-RiseSet!$B$4,0),0)</f>
        <v>0</v>
      </c>
      <c r="AK581" s="121">
        <f ca="1">IF(B581&gt;0,OFFSET(RiseSet!$C$4,$B581-RiseSet!$B$4,1),0)</f>
        <v>0</v>
      </c>
      <c r="AL581" s="119"/>
      <c r="AM581" s="121"/>
      <c r="AN581" s="119"/>
      <c r="AO581" s="119"/>
      <c r="AP581" s="119"/>
      <c r="AQ581" s="119"/>
      <c r="AR581" s="123"/>
      <c r="AS581" s="123"/>
      <c r="AT581" s="123"/>
      <c r="AU581" s="123"/>
      <c r="AV581" s="123"/>
      <c r="AW581" s="123"/>
      <c r="AX581" s="119"/>
      <c r="AY581" s="119"/>
      <c r="AZ581" s="119"/>
      <c r="BA581" s="119"/>
      <c r="BB581" s="119"/>
      <c r="BC581" s="119"/>
    </row>
    <row r="582" spans="1:55" s="45" customFormat="1" x14ac:dyDescent="0.3">
      <c r="A582" s="119"/>
      <c r="C582" s="46"/>
      <c r="V582" s="47"/>
      <c r="Y582" s="46"/>
      <c r="AG582" s="119"/>
      <c r="AH582" s="119"/>
      <c r="AI582" s="119"/>
      <c r="AJ582" s="121"/>
      <c r="AK582" s="121"/>
      <c r="AL582" s="119"/>
      <c r="AM582" s="121"/>
      <c r="AN582" s="119"/>
      <c r="AO582" s="119"/>
      <c r="AP582" s="119"/>
      <c r="AQ582" s="119"/>
      <c r="AR582" s="123"/>
      <c r="AS582" s="123"/>
      <c r="AT582" s="123"/>
      <c r="AU582" s="123"/>
      <c r="AV582" s="123"/>
      <c r="AW582" s="123"/>
      <c r="AX582" s="119"/>
      <c r="AY582" s="119"/>
      <c r="AZ582" s="119"/>
      <c r="BA582" s="119"/>
      <c r="BB582" s="119"/>
      <c r="BC582" s="119"/>
    </row>
    <row r="583" spans="1:55" s="45" customFormat="1" x14ac:dyDescent="0.3">
      <c r="A583" s="119"/>
      <c r="C583" s="46"/>
      <c r="V583" s="47"/>
      <c r="Y583" s="46"/>
      <c r="AG583" s="119"/>
      <c r="AH583" s="119"/>
      <c r="AI583" s="119"/>
      <c r="AJ583" s="121"/>
      <c r="AK583" s="121"/>
      <c r="AL583" s="119"/>
      <c r="AM583" s="121"/>
      <c r="AN583" s="119"/>
      <c r="AO583" s="119"/>
      <c r="AP583" s="119"/>
      <c r="AQ583" s="119"/>
      <c r="AR583" s="123"/>
      <c r="AS583" s="123"/>
      <c r="AT583" s="123"/>
      <c r="AU583" s="123"/>
      <c r="AV583" s="123"/>
      <c r="AW583" s="123"/>
      <c r="AX583" s="119"/>
      <c r="AY583" s="119"/>
      <c r="AZ583" s="119"/>
      <c r="BA583" s="119"/>
      <c r="BB583" s="119"/>
      <c r="BC583" s="119"/>
    </row>
    <row r="584" spans="1:55" s="45" customFormat="1" x14ac:dyDescent="0.3">
      <c r="A584" s="119"/>
      <c r="C584" s="46"/>
      <c r="V584" s="47"/>
      <c r="Y584" s="46"/>
      <c r="AG584" s="119"/>
      <c r="AH584" s="119"/>
      <c r="AI584" s="119"/>
      <c r="AJ584" s="121"/>
      <c r="AK584" s="121"/>
      <c r="AL584" s="119"/>
      <c r="AM584" s="121"/>
      <c r="AN584" s="119"/>
      <c r="AO584" s="119"/>
      <c r="AP584" s="119"/>
      <c r="AQ584" s="119"/>
      <c r="AR584" s="123"/>
      <c r="AS584" s="123"/>
      <c r="AT584" s="123"/>
      <c r="AU584" s="123"/>
      <c r="AV584" s="123"/>
      <c r="AW584" s="123"/>
      <c r="AX584" s="119"/>
      <c r="AY584" s="119"/>
      <c r="AZ584" s="119"/>
      <c r="BA584" s="119"/>
      <c r="BB584" s="119"/>
      <c r="BC584" s="119"/>
    </row>
    <row r="585" spans="1:55" s="45" customFormat="1" x14ac:dyDescent="0.3">
      <c r="A585" s="119"/>
      <c r="C585" s="46"/>
      <c r="V585" s="47"/>
      <c r="Y585" s="46"/>
      <c r="AG585" s="119"/>
      <c r="AH585" s="119"/>
      <c r="AI585" s="119"/>
      <c r="AJ585" s="121"/>
      <c r="AK585" s="121"/>
      <c r="AL585" s="119"/>
      <c r="AM585" s="121"/>
      <c r="AN585" s="119"/>
      <c r="AO585" s="119"/>
      <c r="AP585" s="119"/>
      <c r="AQ585" s="119"/>
      <c r="AR585" s="123"/>
      <c r="AS585" s="123"/>
      <c r="AT585" s="123"/>
      <c r="AU585" s="123"/>
      <c r="AV585" s="123"/>
      <c r="AW585" s="123"/>
      <c r="AX585" s="119"/>
      <c r="AY585" s="119"/>
      <c r="AZ585" s="119"/>
      <c r="BA585" s="119"/>
      <c r="BB585" s="119"/>
      <c r="BC585" s="119"/>
    </row>
    <row r="586" spans="1:55" s="45" customFormat="1" x14ac:dyDescent="0.3">
      <c r="A586" s="119"/>
      <c r="C586" s="46"/>
      <c r="V586" s="47"/>
      <c r="Y586" s="46"/>
      <c r="AG586" s="119"/>
      <c r="AH586" s="119"/>
      <c r="AI586" s="119"/>
      <c r="AJ586" s="121"/>
      <c r="AK586" s="121"/>
      <c r="AL586" s="119"/>
      <c r="AM586" s="121"/>
      <c r="AN586" s="119"/>
      <c r="AO586" s="119"/>
      <c r="AP586" s="119"/>
      <c r="AQ586" s="119"/>
      <c r="AR586" s="123"/>
      <c r="AS586" s="123"/>
      <c r="AT586" s="123"/>
      <c r="AU586" s="123"/>
      <c r="AV586" s="123"/>
      <c r="AW586" s="123"/>
      <c r="AX586" s="119"/>
      <c r="AY586" s="119"/>
      <c r="AZ586" s="119"/>
      <c r="BA586" s="119"/>
      <c r="BB586" s="119"/>
      <c r="BC586" s="119"/>
    </row>
    <row r="587" spans="1:55" s="45" customFormat="1" x14ac:dyDescent="0.3">
      <c r="A587" s="119"/>
      <c r="C587" s="46"/>
      <c r="V587" s="47"/>
      <c r="Y587" s="46"/>
      <c r="AG587" s="119"/>
      <c r="AH587" s="119"/>
      <c r="AI587" s="119"/>
      <c r="AJ587" s="121"/>
      <c r="AK587" s="121"/>
      <c r="AL587" s="119"/>
      <c r="AM587" s="121"/>
      <c r="AN587" s="119"/>
      <c r="AO587" s="119"/>
      <c r="AP587" s="119"/>
      <c r="AQ587" s="119"/>
      <c r="AR587" s="123"/>
      <c r="AS587" s="123"/>
      <c r="AT587" s="123"/>
      <c r="AU587" s="123"/>
      <c r="AV587" s="123"/>
      <c r="AW587" s="123"/>
      <c r="AX587" s="119"/>
      <c r="AY587" s="119"/>
      <c r="AZ587" s="119"/>
      <c r="BA587" s="119"/>
      <c r="BB587" s="119"/>
      <c r="BC587" s="119"/>
    </row>
    <row r="588" spans="1:55" s="45" customFormat="1" x14ac:dyDescent="0.3">
      <c r="A588" s="119"/>
      <c r="C588" s="46"/>
      <c r="V588" s="47"/>
      <c r="Y588" s="46"/>
      <c r="AG588" s="119"/>
      <c r="AH588" s="119"/>
      <c r="AI588" s="119"/>
      <c r="AJ588" s="121"/>
      <c r="AK588" s="121"/>
      <c r="AL588" s="119"/>
      <c r="AM588" s="121"/>
      <c r="AN588" s="119"/>
      <c r="AO588" s="119"/>
      <c r="AP588" s="119"/>
      <c r="AQ588" s="119"/>
      <c r="AR588" s="123"/>
      <c r="AS588" s="123"/>
      <c r="AT588" s="123"/>
      <c r="AU588" s="123"/>
      <c r="AV588" s="123"/>
      <c r="AW588" s="123"/>
      <c r="AX588" s="119"/>
      <c r="AY588" s="119"/>
      <c r="AZ588" s="119"/>
      <c r="BA588" s="119"/>
      <c r="BB588" s="119"/>
      <c r="BC588" s="119"/>
    </row>
    <row r="589" spans="1:55" s="45" customFormat="1" x14ac:dyDescent="0.3">
      <c r="A589" s="119"/>
      <c r="C589" s="46"/>
      <c r="V589" s="47"/>
      <c r="Y589" s="46"/>
      <c r="AG589" s="119"/>
      <c r="AH589" s="119"/>
      <c r="AI589" s="119"/>
      <c r="AJ589" s="121"/>
      <c r="AK589" s="121"/>
      <c r="AL589" s="119"/>
      <c r="AM589" s="121"/>
      <c r="AN589" s="119"/>
      <c r="AO589" s="119"/>
      <c r="AP589" s="119"/>
      <c r="AQ589" s="119"/>
      <c r="AR589" s="123"/>
      <c r="AS589" s="123"/>
      <c r="AT589" s="123"/>
      <c r="AU589" s="123"/>
      <c r="AV589" s="123"/>
      <c r="AW589" s="123"/>
      <c r="AX589" s="119"/>
      <c r="AY589" s="119"/>
      <c r="AZ589" s="119"/>
      <c r="BA589" s="119"/>
      <c r="BB589" s="119"/>
      <c r="BC589" s="119"/>
    </row>
    <row r="590" spans="1:55" s="45" customFormat="1" x14ac:dyDescent="0.3">
      <c r="A590" s="119"/>
      <c r="C590" s="46"/>
      <c r="V590" s="47"/>
      <c r="Y590" s="46"/>
      <c r="AG590" s="119"/>
      <c r="AH590" s="119"/>
      <c r="AI590" s="119"/>
      <c r="AJ590" s="121"/>
      <c r="AK590" s="121"/>
      <c r="AL590" s="119"/>
      <c r="AM590" s="121"/>
      <c r="AN590" s="119"/>
      <c r="AO590" s="119"/>
      <c r="AP590" s="119"/>
      <c r="AQ590" s="119"/>
      <c r="AR590" s="123"/>
      <c r="AS590" s="123"/>
      <c r="AT590" s="123"/>
      <c r="AU590" s="123"/>
      <c r="AV590" s="123"/>
      <c r="AW590" s="123"/>
      <c r="AX590" s="119"/>
      <c r="AY590" s="119"/>
      <c r="AZ590" s="119"/>
      <c r="BA590" s="119"/>
      <c r="BB590" s="119"/>
      <c r="BC590" s="119"/>
    </row>
    <row r="591" spans="1:55" s="45" customFormat="1" x14ac:dyDescent="0.3">
      <c r="A591" s="119"/>
      <c r="C591" s="46"/>
      <c r="V591" s="47"/>
      <c r="Y591" s="46"/>
      <c r="AG591" s="119"/>
      <c r="AH591" s="119"/>
      <c r="AI591" s="119"/>
      <c r="AJ591" s="121"/>
      <c r="AK591" s="121"/>
      <c r="AL591" s="119"/>
      <c r="AM591" s="121"/>
      <c r="AN591" s="119"/>
      <c r="AO591" s="119"/>
      <c r="AP591" s="119"/>
      <c r="AQ591" s="119"/>
      <c r="AR591" s="123"/>
      <c r="AS591" s="123"/>
      <c r="AT591" s="123"/>
      <c r="AU591" s="123"/>
      <c r="AV591" s="123"/>
      <c r="AW591" s="123"/>
      <c r="AX591" s="119"/>
      <c r="AY591" s="119"/>
      <c r="AZ591" s="119"/>
      <c r="BA591" s="119"/>
      <c r="BB591" s="119"/>
      <c r="BC591" s="119"/>
    </row>
    <row r="592" spans="1:55" s="45" customFormat="1" x14ac:dyDescent="0.3">
      <c r="A592" s="119"/>
      <c r="C592" s="46"/>
      <c r="V592" s="47"/>
      <c r="Y592" s="46"/>
      <c r="AG592" s="119"/>
      <c r="AH592" s="119"/>
      <c r="AI592" s="119"/>
      <c r="AJ592" s="121"/>
      <c r="AK592" s="121"/>
      <c r="AL592" s="119"/>
      <c r="AM592" s="121"/>
      <c r="AN592" s="119"/>
      <c r="AO592" s="119"/>
      <c r="AP592" s="119"/>
      <c r="AQ592" s="119"/>
      <c r="AR592" s="123"/>
      <c r="AS592" s="123"/>
      <c r="AT592" s="123"/>
      <c r="AU592" s="123"/>
      <c r="AV592" s="123"/>
      <c r="AW592" s="123"/>
      <c r="AX592" s="119"/>
      <c r="AY592" s="119"/>
      <c r="AZ592" s="119"/>
      <c r="BA592" s="119"/>
      <c r="BB592" s="119"/>
      <c r="BC592" s="119"/>
    </row>
    <row r="593" spans="1:55" s="45" customFormat="1" x14ac:dyDescent="0.3">
      <c r="A593" s="119"/>
      <c r="C593" s="46"/>
      <c r="V593" s="47"/>
      <c r="Y593" s="46"/>
      <c r="AG593" s="119"/>
      <c r="AH593" s="119"/>
      <c r="AI593" s="119"/>
      <c r="AJ593" s="121"/>
      <c r="AK593" s="121"/>
      <c r="AL593" s="119"/>
      <c r="AM593" s="121"/>
      <c r="AN593" s="119"/>
      <c r="AO593" s="119"/>
      <c r="AP593" s="119"/>
      <c r="AQ593" s="119"/>
      <c r="AR593" s="123"/>
      <c r="AS593" s="123"/>
      <c r="AT593" s="123"/>
      <c r="AU593" s="123"/>
      <c r="AV593" s="123"/>
      <c r="AW593" s="123"/>
      <c r="AX593" s="119"/>
      <c r="AY593" s="119"/>
      <c r="AZ593" s="119"/>
      <c r="BA593" s="119"/>
      <c r="BB593" s="119"/>
      <c r="BC593" s="119"/>
    </row>
    <row r="594" spans="1:55" s="45" customFormat="1" x14ac:dyDescent="0.3">
      <c r="A594" s="119"/>
      <c r="C594" s="46"/>
      <c r="V594" s="47"/>
      <c r="Y594" s="46"/>
      <c r="AG594" s="119"/>
      <c r="AH594" s="119"/>
      <c r="AI594" s="119"/>
      <c r="AJ594" s="121"/>
      <c r="AK594" s="121"/>
      <c r="AL594" s="119"/>
      <c r="AM594" s="121"/>
      <c r="AN594" s="119"/>
      <c r="AO594" s="119"/>
      <c r="AP594" s="119"/>
      <c r="AQ594" s="119"/>
      <c r="AR594" s="123"/>
      <c r="AS594" s="123"/>
      <c r="AT594" s="123"/>
      <c r="AU594" s="123"/>
      <c r="AV594" s="123"/>
      <c r="AW594" s="123"/>
      <c r="AX594" s="119"/>
      <c r="AY594" s="119"/>
      <c r="AZ594" s="119"/>
      <c r="BA594" s="119"/>
      <c r="BB594" s="119"/>
      <c r="BC594" s="119"/>
    </row>
    <row r="595" spans="1:55" s="45" customFormat="1" x14ac:dyDescent="0.3">
      <c r="A595" s="119"/>
      <c r="C595" s="46"/>
      <c r="V595" s="47"/>
      <c r="Y595" s="46"/>
      <c r="AG595" s="119"/>
      <c r="AH595" s="119"/>
      <c r="AI595" s="119"/>
      <c r="AJ595" s="121"/>
      <c r="AK595" s="121"/>
      <c r="AL595" s="119"/>
      <c r="AM595" s="121"/>
      <c r="AN595" s="119"/>
      <c r="AO595" s="119"/>
      <c r="AP595" s="119"/>
      <c r="AQ595" s="119"/>
      <c r="AR595" s="123"/>
      <c r="AS595" s="123"/>
      <c r="AT595" s="123"/>
      <c r="AU595" s="123"/>
      <c r="AV595" s="123"/>
      <c r="AW595" s="123"/>
      <c r="AX595" s="119"/>
      <c r="AY595" s="119"/>
      <c r="AZ595" s="119"/>
      <c r="BA595" s="119"/>
      <c r="BB595" s="119"/>
      <c r="BC595" s="119"/>
    </row>
    <row r="596" spans="1:55" s="45" customFormat="1" x14ac:dyDescent="0.3">
      <c r="A596" s="119"/>
      <c r="C596" s="46"/>
      <c r="V596" s="47"/>
      <c r="Y596" s="46"/>
      <c r="AG596" s="119"/>
      <c r="AH596" s="119"/>
      <c r="AI596" s="119"/>
      <c r="AJ596" s="121"/>
      <c r="AK596" s="121"/>
      <c r="AL596" s="119"/>
      <c r="AM596" s="121"/>
      <c r="AN596" s="119"/>
      <c r="AO596" s="119"/>
      <c r="AP596" s="119"/>
      <c r="AQ596" s="119"/>
      <c r="AR596" s="123"/>
      <c r="AS596" s="123"/>
      <c r="AT596" s="123"/>
      <c r="AU596" s="123"/>
      <c r="AV596" s="123"/>
      <c r="AW596" s="123"/>
      <c r="AX596" s="119"/>
      <c r="AY596" s="119"/>
      <c r="AZ596" s="119"/>
      <c r="BA596" s="119"/>
      <c r="BB596" s="119"/>
      <c r="BC596" s="119"/>
    </row>
    <row r="597" spans="1:55" s="45" customFormat="1" x14ac:dyDescent="0.3">
      <c r="A597" s="119"/>
      <c r="C597" s="46"/>
      <c r="V597" s="47"/>
      <c r="Y597" s="46"/>
      <c r="AG597" s="119"/>
      <c r="AH597" s="119"/>
      <c r="AI597" s="119"/>
      <c r="AJ597" s="121"/>
      <c r="AK597" s="121"/>
      <c r="AL597" s="119"/>
      <c r="AM597" s="121"/>
      <c r="AN597" s="119"/>
      <c r="AO597" s="119"/>
      <c r="AP597" s="119"/>
      <c r="AQ597" s="119"/>
      <c r="AR597" s="123"/>
      <c r="AS597" s="123"/>
      <c r="AT597" s="123"/>
      <c r="AU597" s="123"/>
      <c r="AV597" s="123"/>
      <c r="AW597" s="123"/>
      <c r="AX597" s="119"/>
      <c r="AY597" s="119"/>
      <c r="AZ597" s="119"/>
      <c r="BA597" s="119"/>
      <c r="BB597" s="119"/>
      <c r="BC597" s="119"/>
    </row>
    <row r="598" spans="1:55" s="45" customFormat="1" x14ac:dyDescent="0.3">
      <c r="A598" s="119"/>
      <c r="C598" s="46"/>
      <c r="V598" s="47"/>
      <c r="Y598" s="46"/>
      <c r="AG598" s="119"/>
      <c r="AH598" s="119"/>
      <c r="AI598" s="119"/>
      <c r="AJ598" s="121"/>
      <c r="AK598" s="121"/>
      <c r="AL598" s="119"/>
      <c r="AM598" s="121"/>
      <c r="AN598" s="119"/>
      <c r="AO598" s="119"/>
      <c r="AP598" s="119"/>
      <c r="AQ598" s="119"/>
      <c r="AR598" s="123"/>
      <c r="AS598" s="123"/>
      <c r="AT598" s="123"/>
      <c r="AU598" s="123"/>
      <c r="AV598" s="123"/>
      <c r="AW598" s="123"/>
      <c r="AX598" s="119"/>
      <c r="AY598" s="119"/>
      <c r="AZ598" s="119"/>
      <c r="BA598" s="119"/>
      <c r="BB598" s="119"/>
      <c r="BC598" s="119"/>
    </row>
    <row r="599" spans="1:55" s="45" customFormat="1" x14ac:dyDescent="0.3">
      <c r="A599" s="119"/>
      <c r="C599" s="46"/>
      <c r="V599" s="47"/>
      <c r="Y599" s="46"/>
      <c r="AG599" s="119"/>
      <c r="AH599" s="119"/>
      <c r="AI599" s="119"/>
      <c r="AJ599" s="121"/>
      <c r="AK599" s="121"/>
      <c r="AL599" s="119"/>
      <c r="AM599" s="121"/>
      <c r="AN599" s="119"/>
      <c r="AO599" s="119"/>
      <c r="AP599" s="119"/>
      <c r="AQ599" s="119"/>
      <c r="AR599" s="123"/>
      <c r="AS599" s="123"/>
      <c r="AT599" s="123"/>
      <c r="AU599" s="123"/>
      <c r="AV599" s="123"/>
      <c r="AW599" s="123"/>
      <c r="AX599" s="119"/>
      <c r="AY599" s="119"/>
      <c r="AZ599" s="119"/>
      <c r="BA599" s="119"/>
      <c r="BB599" s="119"/>
      <c r="BC599" s="119"/>
    </row>
    <row r="600" spans="1:55" s="45" customFormat="1" x14ac:dyDescent="0.3">
      <c r="A600" s="119"/>
      <c r="C600" s="46"/>
      <c r="V600" s="47"/>
      <c r="Y600" s="46"/>
      <c r="AG600" s="119"/>
      <c r="AH600" s="119"/>
      <c r="AI600" s="119"/>
      <c r="AJ600" s="121"/>
      <c r="AK600" s="121"/>
      <c r="AL600" s="119"/>
      <c r="AM600" s="121"/>
      <c r="AN600" s="119"/>
      <c r="AO600" s="119"/>
      <c r="AP600" s="119"/>
      <c r="AQ600" s="119"/>
      <c r="AR600" s="123"/>
      <c r="AS600" s="123"/>
      <c r="AT600" s="123"/>
      <c r="AU600" s="123"/>
      <c r="AV600" s="123"/>
      <c r="AW600" s="123"/>
      <c r="AX600" s="119"/>
      <c r="AY600" s="119"/>
      <c r="AZ600" s="119"/>
      <c r="BA600" s="119"/>
      <c r="BB600" s="119"/>
      <c r="BC600" s="119"/>
    </row>
    <row r="601" spans="1:55" s="45" customFormat="1" x14ac:dyDescent="0.3">
      <c r="A601" s="119"/>
      <c r="C601" s="46"/>
      <c r="V601" s="47"/>
      <c r="Y601" s="46"/>
      <c r="AG601" s="119"/>
      <c r="AH601" s="119"/>
      <c r="AI601" s="119"/>
      <c r="AJ601" s="121"/>
      <c r="AK601" s="121"/>
      <c r="AL601" s="119"/>
      <c r="AM601" s="121"/>
      <c r="AN601" s="119"/>
      <c r="AO601" s="119"/>
      <c r="AP601" s="119"/>
      <c r="AQ601" s="119"/>
      <c r="AR601" s="123"/>
      <c r="AS601" s="123"/>
      <c r="AT601" s="123"/>
      <c r="AU601" s="123"/>
      <c r="AV601" s="123"/>
      <c r="AW601" s="123"/>
      <c r="AX601" s="119"/>
      <c r="AY601" s="119"/>
      <c r="AZ601" s="119"/>
      <c r="BA601" s="119"/>
      <c r="BB601" s="119"/>
      <c r="BC601" s="119"/>
    </row>
    <row r="602" spans="1:55" s="45" customFormat="1" x14ac:dyDescent="0.3">
      <c r="A602" s="119"/>
      <c r="C602" s="46"/>
      <c r="V602" s="47"/>
      <c r="Y602" s="46"/>
      <c r="AG602" s="119"/>
      <c r="AH602" s="119"/>
      <c r="AI602" s="119"/>
      <c r="AJ602" s="121"/>
      <c r="AK602" s="121"/>
      <c r="AL602" s="119"/>
      <c r="AM602" s="121"/>
      <c r="AN602" s="119"/>
      <c r="AO602" s="119"/>
      <c r="AP602" s="119"/>
      <c r="AQ602" s="119"/>
      <c r="AR602" s="123"/>
      <c r="AS602" s="123"/>
      <c r="AT602" s="123"/>
      <c r="AU602" s="123"/>
      <c r="AV602" s="123"/>
      <c r="AW602" s="123"/>
      <c r="AX602" s="119"/>
      <c r="AY602" s="119"/>
      <c r="AZ602" s="119"/>
      <c r="BA602" s="119"/>
      <c r="BB602" s="119"/>
      <c r="BC602" s="119"/>
    </row>
    <row r="603" spans="1:55" s="45" customFormat="1" x14ac:dyDescent="0.3">
      <c r="A603" s="119"/>
      <c r="C603" s="46"/>
      <c r="V603" s="47"/>
      <c r="Y603" s="46"/>
      <c r="AG603" s="119"/>
      <c r="AH603" s="119"/>
      <c r="AI603" s="119"/>
      <c r="AJ603" s="121"/>
      <c r="AK603" s="121"/>
      <c r="AL603" s="119"/>
      <c r="AM603" s="121"/>
      <c r="AN603" s="119"/>
      <c r="AO603" s="119"/>
      <c r="AP603" s="119"/>
      <c r="AQ603" s="119"/>
      <c r="AR603" s="123"/>
      <c r="AS603" s="123"/>
      <c r="AT603" s="123"/>
      <c r="AU603" s="123"/>
      <c r="AV603" s="123"/>
      <c r="AW603" s="123"/>
      <c r="AX603" s="119"/>
      <c r="AY603" s="119"/>
      <c r="AZ603" s="119"/>
      <c r="BA603" s="119"/>
      <c r="BB603" s="119"/>
      <c r="BC603" s="119"/>
    </row>
    <row r="604" spans="1:55" s="45" customFormat="1" x14ac:dyDescent="0.3">
      <c r="A604" s="119"/>
      <c r="C604" s="46"/>
      <c r="V604" s="47"/>
      <c r="Y604" s="46"/>
      <c r="AG604" s="119"/>
      <c r="AH604" s="119"/>
      <c r="AI604" s="119"/>
      <c r="AJ604" s="121"/>
      <c r="AK604" s="121"/>
      <c r="AL604" s="119"/>
      <c r="AM604" s="121"/>
      <c r="AN604" s="119"/>
      <c r="AO604" s="119"/>
      <c r="AP604" s="119"/>
      <c r="AQ604" s="119"/>
      <c r="AR604" s="123"/>
      <c r="AS604" s="123"/>
      <c r="AT604" s="123"/>
      <c r="AU604" s="123"/>
      <c r="AV604" s="123"/>
      <c r="AW604" s="123"/>
      <c r="AX604" s="119"/>
      <c r="AY604" s="119"/>
      <c r="AZ604" s="119"/>
      <c r="BA604" s="119"/>
      <c r="BB604" s="119"/>
      <c r="BC604" s="119"/>
    </row>
    <row r="605" spans="1:55" s="45" customFormat="1" x14ac:dyDescent="0.3">
      <c r="A605" s="119"/>
      <c r="C605" s="46"/>
      <c r="V605" s="47"/>
      <c r="Y605" s="46"/>
      <c r="AG605" s="119"/>
      <c r="AH605" s="119"/>
      <c r="AI605" s="119"/>
      <c r="AJ605" s="121"/>
      <c r="AK605" s="121"/>
      <c r="AL605" s="119"/>
      <c r="AM605" s="121"/>
      <c r="AN605" s="119"/>
      <c r="AO605" s="119"/>
      <c r="AP605" s="119"/>
      <c r="AQ605" s="119"/>
      <c r="AR605" s="123"/>
      <c r="AS605" s="123"/>
      <c r="AT605" s="123"/>
      <c r="AU605" s="123"/>
      <c r="AV605" s="123"/>
      <c r="AW605" s="123"/>
      <c r="AX605" s="119"/>
      <c r="AY605" s="119"/>
      <c r="AZ605" s="119"/>
      <c r="BA605" s="119"/>
      <c r="BB605" s="119"/>
      <c r="BC605" s="119"/>
    </row>
    <row r="606" spans="1:55" s="45" customFormat="1" x14ac:dyDescent="0.3">
      <c r="A606" s="119"/>
      <c r="C606" s="46"/>
      <c r="V606" s="47"/>
      <c r="Y606" s="46"/>
      <c r="AG606" s="119"/>
      <c r="AH606" s="119"/>
      <c r="AI606" s="119"/>
      <c r="AJ606" s="121"/>
      <c r="AK606" s="121"/>
      <c r="AL606" s="119"/>
      <c r="AM606" s="121"/>
      <c r="AN606" s="119"/>
      <c r="AO606" s="119"/>
      <c r="AP606" s="119"/>
      <c r="AQ606" s="119"/>
      <c r="AR606" s="123"/>
      <c r="AS606" s="123"/>
      <c r="AT606" s="123"/>
      <c r="AU606" s="123"/>
      <c r="AV606" s="123"/>
      <c r="AW606" s="123"/>
      <c r="AX606" s="119"/>
      <c r="AY606" s="119"/>
      <c r="AZ606" s="119"/>
      <c r="BA606" s="119"/>
      <c r="BB606" s="119"/>
      <c r="BC606" s="119"/>
    </row>
    <row r="607" spans="1:55" s="45" customFormat="1" x14ac:dyDescent="0.3">
      <c r="A607" s="119"/>
      <c r="C607" s="46"/>
      <c r="V607" s="47"/>
      <c r="Y607" s="46"/>
      <c r="AG607" s="119"/>
      <c r="AH607" s="119"/>
      <c r="AI607" s="119"/>
      <c r="AJ607" s="121"/>
      <c r="AK607" s="121"/>
      <c r="AL607" s="119"/>
      <c r="AM607" s="121"/>
      <c r="AN607" s="119"/>
      <c r="AO607" s="119"/>
      <c r="AP607" s="119"/>
      <c r="AQ607" s="119"/>
      <c r="AR607" s="123"/>
      <c r="AS607" s="123"/>
      <c r="AT607" s="123"/>
      <c r="AU607" s="123"/>
      <c r="AV607" s="123"/>
      <c r="AW607" s="123"/>
      <c r="AX607" s="119"/>
      <c r="AY607" s="119"/>
      <c r="AZ607" s="119"/>
      <c r="BA607" s="119"/>
      <c r="BB607" s="119"/>
      <c r="BC607" s="119"/>
    </row>
    <row r="608" spans="1:55" s="45" customFormat="1" x14ac:dyDescent="0.3">
      <c r="A608" s="119"/>
      <c r="C608" s="46"/>
      <c r="V608" s="47"/>
      <c r="Y608" s="46"/>
      <c r="AG608" s="119"/>
      <c r="AH608" s="119"/>
      <c r="AI608" s="119"/>
      <c r="AJ608" s="121"/>
      <c r="AK608" s="121"/>
      <c r="AL608" s="119"/>
      <c r="AM608" s="121"/>
      <c r="AN608" s="119"/>
      <c r="AO608" s="119"/>
      <c r="AP608" s="119"/>
      <c r="AQ608" s="119"/>
      <c r="AR608" s="123"/>
      <c r="AS608" s="123"/>
      <c r="AT608" s="123"/>
      <c r="AU608" s="123"/>
      <c r="AV608" s="123"/>
      <c r="AW608" s="123"/>
      <c r="AX608" s="119"/>
      <c r="AY608" s="119"/>
      <c r="AZ608" s="119"/>
      <c r="BA608" s="119"/>
      <c r="BB608" s="119"/>
      <c r="BC608" s="119"/>
    </row>
    <row r="609" spans="1:55" s="45" customFormat="1" x14ac:dyDescent="0.3">
      <c r="A609" s="119"/>
      <c r="C609" s="46"/>
      <c r="V609" s="47"/>
      <c r="Y609" s="46"/>
      <c r="AG609" s="119"/>
      <c r="AH609" s="119"/>
      <c r="AI609" s="119"/>
      <c r="AJ609" s="121"/>
      <c r="AK609" s="121"/>
      <c r="AL609" s="119"/>
      <c r="AM609" s="121"/>
      <c r="AN609" s="119"/>
      <c r="AO609" s="119"/>
      <c r="AP609" s="119"/>
      <c r="AQ609" s="119"/>
      <c r="AR609" s="123"/>
      <c r="AS609" s="123"/>
      <c r="AT609" s="123"/>
      <c r="AU609" s="123"/>
      <c r="AV609" s="123"/>
      <c r="AW609" s="123"/>
      <c r="AX609" s="119"/>
      <c r="AY609" s="119"/>
      <c r="AZ609" s="119"/>
      <c r="BA609" s="119"/>
      <c r="BB609" s="119"/>
      <c r="BC609" s="119"/>
    </row>
    <row r="610" spans="1:55" s="45" customFormat="1" x14ac:dyDescent="0.3">
      <c r="A610" s="119"/>
      <c r="C610" s="46"/>
      <c r="V610" s="47"/>
      <c r="Y610" s="46"/>
      <c r="AG610" s="119"/>
      <c r="AH610" s="119"/>
      <c r="AI610" s="119"/>
      <c r="AJ610" s="121"/>
      <c r="AK610" s="121"/>
      <c r="AL610" s="119"/>
      <c r="AM610" s="121"/>
      <c r="AN610" s="119"/>
      <c r="AO610" s="119"/>
      <c r="AP610" s="119"/>
      <c r="AQ610" s="119"/>
      <c r="AR610" s="123"/>
      <c r="AS610" s="123"/>
      <c r="AT610" s="123"/>
      <c r="AU610" s="123"/>
      <c r="AV610" s="123"/>
      <c r="AW610" s="123"/>
      <c r="AX610" s="119"/>
      <c r="AY610" s="119"/>
      <c r="AZ610" s="119"/>
      <c r="BA610" s="119"/>
      <c r="BB610" s="119"/>
      <c r="BC610" s="119"/>
    </row>
    <row r="611" spans="1:55" s="45" customFormat="1" x14ac:dyDescent="0.3">
      <c r="A611" s="119"/>
      <c r="C611" s="46"/>
      <c r="V611" s="47"/>
      <c r="Y611" s="46"/>
      <c r="AG611" s="119"/>
      <c r="AH611" s="119"/>
      <c r="AI611" s="119"/>
      <c r="AJ611" s="121"/>
      <c r="AK611" s="121"/>
      <c r="AL611" s="119"/>
      <c r="AM611" s="121"/>
      <c r="AN611" s="119"/>
      <c r="AO611" s="119"/>
      <c r="AP611" s="119"/>
      <c r="AQ611" s="119"/>
      <c r="AR611" s="123"/>
      <c r="AS611" s="123"/>
      <c r="AT611" s="123"/>
      <c r="AU611" s="123"/>
      <c r="AV611" s="123"/>
      <c r="AW611" s="123"/>
      <c r="AX611" s="119"/>
      <c r="AY611" s="119"/>
      <c r="AZ611" s="119"/>
      <c r="BA611" s="119"/>
      <c r="BB611" s="119"/>
      <c r="BC611" s="119"/>
    </row>
    <row r="612" spans="1:55" s="45" customFormat="1" x14ac:dyDescent="0.3">
      <c r="A612" s="119"/>
      <c r="C612" s="46"/>
      <c r="V612" s="47"/>
      <c r="Y612" s="46"/>
      <c r="AG612" s="119"/>
      <c r="AH612" s="119"/>
      <c r="AI612" s="119"/>
      <c r="AJ612" s="121"/>
      <c r="AK612" s="121"/>
      <c r="AL612" s="119"/>
      <c r="AM612" s="121"/>
      <c r="AN612" s="119"/>
      <c r="AO612" s="119"/>
      <c r="AP612" s="119"/>
      <c r="AQ612" s="119"/>
      <c r="AR612" s="123"/>
      <c r="AS612" s="123"/>
      <c r="AT612" s="123"/>
      <c r="AU612" s="123"/>
      <c r="AV612" s="123"/>
      <c r="AW612" s="123"/>
      <c r="AX612" s="119"/>
      <c r="AY612" s="119"/>
      <c r="AZ612" s="119"/>
      <c r="BA612" s="119"/>
      <c r="BB612" s="119"/>
      <c r="BC612" s="119"/>
    </row>
    <row r="613" spans="1:55" s="45" customFormat="1" x14ac:dyDescent="0.3">
      <c r="A613" s="119"/>
      <c r="C613" s="46"/>
      <c r="V613" s="47"/>
      <c r="Y613" s="46"/>
      <c r="AG613" s="119"/>
      <c r="AH613" s="119"/>
      <c r="AI613" s="119"/>
      <c r="AJ613" s="121"/>
      <c r="AK613" s="121"/>
      <c r="AL613" s="119"/>
      <c r="AM613" s="121"/>
      <c r="AN613" s="119"/>
      <c r="AO613" s="119"/>
      <c r="AP613" s="119"/>
      <c r="AQ613" s="119"/>
      <c r="AR613" s="123"/>
      <c r="AS613" s="123"/>
      <c r="AT613" s="123"/>
      <c r="AU613" s="123"/>
      <c r="AV613" s="123"/>
      <c r="AW613" s="123"/>
      <c r="AX613" s="119"/>
      <c r="AY613" s="119"/>
      <c r="AZ613" s="119"/>
      <c r="BA613" s="119"/>
      <c r="BB613" s="119"/>
      <c r="BC613" s="119"/>
    </row>
    <row r="614" spans="1:55" s="45" customFormat="1" x14ac:dyDescent="0.3">
      <c r="A614" s="119"/>
      <c r="C614" s="46"/>
      <c r="V614" s="47"/>
      <c r="Y614" s="46"/>
      <c r="AG614" s="119"/>
      <c r="AH614" s="119"/>
      <c r="AI614" s="119"/>
      <c r="AJ614" s="121"/>
      <c r="AK614" s="121"/>
      <c r="AL614" s="119"/>
      <c r="AM614" s="121"/>
      <c r="AN614" s="119"/>
      <c r="AO614" s="119"/>
      <c r="AP614" s="119"/>
      <c r="AQ614" s="119"/>
      <c r="AR614" s="123"/>
      <c r="AS614" s="123"/>
      <c r="AT614" s="123"/>
      <c r="AU614" s="123"/>
      <c r="AV614" s="123"/>
      <c r="AW614" s="123"/>
      <c r="AX614" s="119"/>
      <c r="AY614" s="119"/>
      <c r="AZ614" s="119"/>
      <c r="BA614" s="119"/>
      <c r="BB614" s="119"/>
      <c r="BC614" s="119"/>
    </row>
    <row r="615" spans="1:55" s="45" customFormat="1" x14ac:dyDescent="0.3">
      <c r="A615" s="119"/>
      <c r="C615" s="46"/>
      <c r="V615" s="47"/>
      <c r="Y615" s="46"/>
      <c r="AG615" s="119"/>
      <c r="AH615" s="119"/>
      <c r="AI615" s="119"/>
      <c r="AJ615" s="121"/>
      <c r="AK615" s="121"/>
      <c r="AL615" s="119"/>
      <c r="AM615" s="121"/>
      <c r="AN615" s="119"/>
      <c r="AO615" s="119"/>
      <c r="AP615" s="119"/>
      <c r="AQ615" s="119"/>
      <c r="AR615" s="123"/>
      <c r="AS615" s="123"/>
      <c r="AT615" s="123"/>
      <c r="AU615" s="123"/>
      <c r="AV615" s="123"/>
      <c r="AW615" s="123"/>
      <c r="AX615" s="119"/>
      <c r="AY615" s="119"/>
      <c r="AZ615" s="119"/>
      <c r="BA615" s="119"/>
      <c r="BB615" s="119"/>
      <c r="BC615" s="119"/>
    </row>
    <row r="616" spans="1:55" s="45" customFormat="1" x14ac:dyDescent="0.3">
      <c r="A616" s="119"/>
      <c r="C616" s="46"/>
      <c r="V616" s="47"/>
      <c r="Y616" s="46"/>
      <c r="AG616" s="119"/>
      <c r="AH616" s="119"/>
      <c r="AI616" s="119"/>
      <c r="AJ616" s="121"/>
      <c r="AK616" s="121"/>
      <c r="AL616" s="119"/>
      <c r="AM616" s="121"/>
      <c r="AN616" s="119"/>
      <c r="AO616" s="119"/>
      <c r="AP616" s="119"/>
      <c r="AQ616" s="119"/>
      <c r="AR616" s="123"/>
      <c r="AS616" s="123"/>
      <c r="AT616" s="123"/>
      <c r="AU616" s="123"/>
      <c r="AV616" s="123"/>
      <c r="AW616" s="123"/>
      <c r="AX616" s="119"/>
      <c r="AY616" s="119"/>
      <c r="AZ616" s="119"/>
      <c r="BA616" s="119"/>
      <c r="BB616" s="119"/>
      <c r="BC616" s="119"/>
    </row>
    <row r="617" spans="1:55" s="45" customFormat="1" x14ac:dyDescent="0.3">
      <c r="A617" s="119"/>
      <c r="C617" s="46"/>
      <c r="V617" s="47"/>
      <c r="Y617" s="46"/>
      <c r="AG617" s="119"/>
      <c r="AH617" s="119"/>
      <c r="AI617" s="119"/>
      <c r="AJ617" s="121"/>
      <c r="AK617" s="121"/>
      <c r="AL617" s="119"/>
      <c r="AM617" s="121"/>
      <c r="AN617" s="119"/>
      <c r="AO617" s="119"/>
      <c r="AP617" s="119"/>
      <c r="AQ617" s="119"/>
      <c r="AR617" s="123"/>
      <c r="AS617" s="123"/>
      <c r="AT617" s="123"/>
      <c r="AU617" s="123"/>
      <c r="AV617" s="123"/>
      <c r="AW617" s="123"/>
      <c r="AX617" s="119"/>
      <c r="AY617" s="119"/>
      <c r="AZ617" s="119"/>
      <c r="BA617" s="119"/>
      <c r="BB617" s="119"/>
      <c r="BC617" s="119"/>
    </row>
    <row r="618" spans="1:55" s="45" customFormat="1" x14ac:dyDescent="0.3">
      <c r="A618" s="119"/>
      <c r="C618" s="46"/>
      <c r="V618" s="47"/>
      <c r="Y618" s="46"/>
      <c r="AG618" s="119"/>
      <c r="AH618" s="119"/>
      <c r="AI618" s="119"/>
      <c r="AJ618" s="121"/>
      <c r="AK618" s="121"/>
      <c r="AL618" s="119"/>
      <c r="AM618" s="121"/>
      <c r="AN618" s="119"/>
      <c r="AO618" s="119"/>
      <c r="AP618" s="119"/>
      <c r="AQ618" s="119"/>
      <c r="AR618" s="123"/>
      <c r="AS618" s="123"/>
      <c r="AT618" s="123"/>
      <c r="AU618" s="123"/>
      <c r="AV618" s="123"/>
      <c r="AW618" s="123"/>
      <c r="AX618" s="119"/>
      <c r="AY618" s="119"/>
      <c r="AZ618" s="119"/>
      <c r="BA618" s="119"/>
      <c r="BB618" s="119"/>
      <c r="BC618" s="119"/>
    </row>
    <row r="619" spans="1:55" s="45" customFormat="1" x14ac:dyDescent="0.3">
      <c r="A619" s="119"/>
      <c r="C619" s="46"/>
      <c r="V619" s="47"/>
      <c r="Y619" s="46"/>
      <c r="AG619" s="119"/>
      <c r="AH619" s="119"/>
      <c r="AI619" s="119"/>
      <c r="AJ619" s="121"/>
      <c r="AK619" s="121"/>
      <c r="AL619" s="119"/>
      <c r="AM619" s="121"/>
      <c r="AN619" s="119"/>
      <c r="AO619" s="119"/>
      <c r="AP619" s="119"/>
      <c r="AQ619" s="119"/>
      <c r="AR619" s="123"/>
      <c r="AS619" s="123"/>
      <c r="AT619" s="123"/>
      <c r="AU619" s="123"/>
      <c r="AV619" s="123"/>
      <c r="AW619" s="123"/>
      <c r="AX619" s="119"/>
      <c r="AY619" s="119"/>
      <c r="AZ619" s="119"/>
      <c r="BA619" s="119"/>
      <c r="BB619" s="119"/>
      <c r="BC619" s="119"/>
    </row>
    <row r="620" spans="1:55" s="45" customFormat="1" x14ac:dyDescent="0.3">
      <c r="A620" s="119"/>
      <c r="C620" s="46"/>
      <c r="V620" s="47"/>
      <c r="Y620" s="46"/>
      <c r="AG620" s="119"/>
      <c r="AH620" s="119"/>
      <c r="AI620" s="119"/>
      <c r="AJ620" s="121"/>
      <c r="AK620" s="121"/>
      <c r="AL620" s="119"/>
      <c r="AM620" s="121"/>
      <c r="AN620" s="119"/>
      <c r="AO620" s="119"/>
      <c r="AP620" s="119"/>
      <c r="AQ620" s="119"/>
      <c r="AR620" s="123"/>
      <c r="AS620" s="123"/>
      <c r="AT620" s="123"/>
      <c r="AU620" s="123"/>
      <c r="AV620" s="123"/>
      <c r="AW620" s="123"/>
      <c r="AX620" s="119"/>
      <c r="AY620" s="119"/>
      <c r="AZ620" s="119"/>
      <c r="BA620" s="119"/>
      <c r="BB620" s="119"/>
      <c r="BC620" s="119"/>
    </row>
    <row r="621" spans="1:55" s="45" customFormat="1" x14ac:dyDescent="0.3">
      <c r="A621" s="119"/>
      <c r="C621" s="46"/>
      <c r="V621" s="47"/>
      <c r="Y621" s="46"/>
      <c r="AG621" s="119"/>
      <c r="AH621" s="119"/>
      <c r="AI621" s="119"/>
      <c r="AJ621" s="121"/>
      <c r="AK621" s="121"/>
      <c r="AL621" s="119"/>
      <c r="AM621" s="121"/>
      <c r="AN621" s="119"/>
      <c r="AO621" s="119"/>
      <c r="AP621" s="119"/>
      <c r="AQ621" s="119"/>
      <c r="AR621" s="123"/>
      <c r="AS621" s="123"/>
      <c r="AT621" s="123"/>
      <c r="AU621" s="123"/>
      <c r="AV621" s="123"/>
      <c r="AW621" s="123"/>
      <c r="AX621" s="119"/>
      <c r="AY621" s="119"/>
      <c r="AZ621" s="119"/>
      <c r="BA621" s="119"/>
      <c r="BB621" s="119"/>
      <c r="BC621" s="119"/>
    </row>
    <row r="622" spans="1:55" s="45" customFormat="1" x14ac:dyDescent="0.3">
      <c r="A622" s="119"/>
      <c r="C622" s="46"/>
      <c r="V622" s="47"/>
      <c r="Y622" s="46"/>
      <c r="AG622" s="119"/>
      <c r="AH622" s="119"/>
      <c r="AI622" s="119"/>
      <c r="AJ622" s="121"/>
      <c r="AK622" s="121"/>
      <c r="AL622" s="119"/>
      <c r="AM622" s="121"/>
      <c r="AN622" s="119"/>
      <c r="AO622" s="119"/>
      <c r="AP622" s="119"/>
      <c r="AQ622" s="119"/>
      <c r="AR622" s="123"/>
      <c r="AS622" s="123"/>
      <c r="AT622" s="123"/>
      <c r="AU622" s="123"/>
      <c r="AV622" s="123"/>
      <c r="AW622" s="123"/>
      <c r="AX622" s="119"/>
      <c r="AY622" s="119"/>
      <c r="AZ622" s="119"/>
      <c r="BA622" s="119"/>
      <c r="BB622" s="119"/>
      <c r="BC622" s="119"/>
    </row>
    <row r="623" spans="1:55" s="45" customFormat="1" x14ac:dyDescent="0.3">
      <c r="A623" s="119"/>
      <c r="C623" s="46"/>
      <c r="V623" s="47"/>
      <c r="Y623" s="46"/>
      <c r="AG623" s="119"/>
      <c r="AH623" s="119"/>
      <c r="AI623" s="119"/>
      <c r="AJ623" s="121"/>
      <c r="AK623" s="121"/>
      <c r="AL623" s="119"/>
      <c r="AM623" s="121"/>
      <c r="AN623" s="119"/>
      <c r="AO623" s="119"/>
      <c r="AP623" s="119"/>
      <c r="AQ623" s="119"/>
      <c r="AR623" s="123"/>
      <c r="AS623" s="123"/>
      <c r="AT623" s="123"/>
      <c r="AU623" s="123"/>
      <c r="AV623" s="123"/>
      <c r="AW623" s="123"/>
      <c r="AX623" s="119"/>
      <c r="AY623" s="119"/>
      <c r="AZ623" s="119"/>
      <c r="BA623" s="119"/>
      <c r="BB623" s="119"/>
      <c r="BC623" s="119"/>
    </row>
    <row r="624" spans="1:55" s="45" customFormat="1" x14ac:dyDescent="0.3">
      <c r="A624" s="119"/>
      <c r="C624" s="46"/>
      <c r="V624" s="47"/>
      <c r="Y624" s="46"/>
      <c r="AG624" s="119"/>
      <c r="AH624" s="119"/>
      <c r="AI624" s="119"/>
      <c r="AJ624" s="121"/>
      <c r="AK624" s="121"/>
      <c r="AL624" s="119"/>
      <c r="AM624" s="121"/>
      <c r="AN624" s="119"/>
      <c r="AO624" s="119"/>
      <c r="AP624" s="119"/>
      <c r="AQ624" s="119"/>
      <c r="AR624" s="123"/>
      <c r="AS624" s="123"/>
      <c r="AT624" s="123"/>
      <c r="AU624" s="123"/>
      <c r="AV624" s="123"/>
      <c r="AW624" s="123"/>
      <c r="AX624" s="119"/>
      <c r="AY624" s="119"/>
      <c r="AZ624" s="119"/>
      <c r="BA624" s="119"/>
      <c r="BB624" s="119"/>
      <c r="BC624" s="119"/>
    </row>
    <row r="625" spans="1:55" s="45" customFormat="1" x14ac:dyDescent="0.3">
      <c r="A625" s="119"/>
      <c r="C625" s="46"/>
      <c r="V625" s="47"/>
      <c r="Y625" s="46"/>
      <c r="AG625" s="119"/>
      <c r="AH625" s="119"/>
      <c r="AI625" s="119"/>
      <c r="AJ625" s="121"/>
      <c r="AK625" s="121"/>
      <c r="AL625" s="119"/>
      <c r="AM625" s="121"/>
      <c r="AN625" s="119"/>
      <c r="AO625" s="119"/>
      <c r="AP625" s="119"/>
      <c r="AQ625" s="119"/>
      <c r="AR625" s="123"/>
      <c r="AS625" s="123"/>
      <c r="AT625" s="123"/>
      <c r="AU625" s="123"/>
      <c r="AV625" s="123"/>
      <c r="AW625" s="123"/>
      <c r="AX625" s="119"/>
      <c r="AY625" s="119"/>
      <c r="AZ625" s="119"/>
      <c r="BA625" s="119"/>
      <c r="BB625" s="119"/>
      <c r="BC625" s="119"/>
    </row>
    <row r="626" spans="1:55" s="45" customFormat="1" x14ac:dyDescent="0.3">
      <c r="A626" s="119"/>
      <c r="C626" s="46"/>
      <c r="V626" s="47"/>
      <c r="Y626" s="46"/>
      <c r="AG626" s="119"/>
      <c r="AH626" s="119"/>
      <c r="AI626" s="119"/>
      <c r="AJ626" s="121"/>
      <c r="AK626" s="121"/>
      <c r="AL626" s="119"/>
      <c r="AM626" s="121"/>
      <c r="AN626" s="119"/>
      <c r="AO626" s="119"/>
      <c r="AP626" s="119"/>
      <c r="AQ626" s="119"/>
      <c r="AR626" s="123"/>
      <c r="AS626" s="123"/>
      <c r="AT626" s="123"/>
      <c r="AU626" s="123"/>
      <c r="AV626" s="123"/>
      <c r="AW626" s="123"/>
      <c r="AX626" s="119"/>
      <c r="AY626" s="119"/>
      <c r="AZ626" s="119"/>
      <c r="BA626" s="119"/>
      <c r="BB626" s="119"/>
      <c r="BC626" s="119"/>
    </row>
    <row r="627" spans="1:55" s="45" customFormat="1" x14ac:dyDescent="0.3">
      <c r="A627" s="119"/>
      <c r="C627" s="46"/>
      <c r="V627" s="47"/>
      <c r="Y627" s="46"/>
      <c r="AG627" s="119"/>
      <c r="AH627" s="119"/>
      <c r="AI627" s="119"/>
      <c r="AJ627" s="121"/>
      <c r="AK627" s="121"/>
      <c r="AL627" s="119"/>
      <c r="AM627" s="121"/>
      <c r="AN627" s="119"/>
      <c r="AO627" s="119"/>
      <c r="AP627" s="119"/>
      <c r="AQ627" s="119"/>
      <c r="AR627" s="123"/>
      <c r="AS627" s="123"/>
      <c r="AT627" s="123"/>
      <c r="AU627" s="123"/>
      <c r="AV627" s="123"/>
      <c r="AW627" s="123"/>
      <c r="AX627" s="119"/>
      <c r="AY627" s="119"/>
      <c r="AZ627" s="119"/>
      <c r="BA627" s="119"/>
      <c r="BB627" s="119"/>
      <c r="BC627" s="119"/>
    </row>
    <row r="628" spans="1:55" s="45" customFormat="1" x14ac:dyDescent="0.3">
      <c r="A628" s="119"/>
      <c r="C628" s="46"/>
      <c r="V628" s="47"/>
      <c r="Y628" s="46"/>
      <c r="AG628" s="119"/>
      <c r="AH628" s="119"/>
      <c r="AI628" s="119"/>
      <c r="AJ628" s="121"/>
      <c r="AK628" s="121"/>
      <c r="AL628" s="119"/>
      <c r="AM628" s="121"/>
      <c r="AN628" s="119"/>
      <c r="AO628" s="119"/>
      <c r="AP628" s="119"/>
      <c r="AQ628" s="119"/>
      <c r="AR628" s="123"/>
      <c r="AS628" s="123"/>
      <c r="AT628" s="123"/>
      <c r="AU628" s="123"/>
      <c r="AV628" s="123"/>
      <c r="AW628" s="123"/>
      <c r="AX628" s="119"/>
      <c r="AY628" s="119"/>
      <c r="AZ628" s="119"/>
      <c r="BA628" s="119"/>
      <c r="BB628" s="119"/>
      <c r="BC628" s="119"/>
    </row>
    <row r="629" spans="1:55" s="45" customFormat="1" x14ac:dyDescent="0.3">
      <c r="A629" s="119"/>
      <c r="C629" s="46"/>
      <c r="V629" s="47"/>
      <c r="Y629" s="46"/>
      <c r="AG629" s="119"/>
      <c r="AH629" s="119"/>
      <c r="AI629" s="119"/>
      <c r="AJ629" s="121"/>
      <c r="AK629" s="121"/>
      <c r="AL629" s="119"/>
      <c r="AM629" s="121"/>
      <c r="AN629" s="119"/>
      <c r="AO629" s="119"/>
      <c r="AP629" s="119"/>
      <c r="AQ629" s="119"/>
      <c r="AR629" s="123"/>
      <c r="AS629" s="123"/>
      <c r="AT629" s="123"/>
      <c r="AU629" s="123"/>
      <c r="AV629" s="123"/>
      <c r="AW629" s="123"/>
      <c r="AX629" s="119"/>
      <c r="AY629" s="119"/>
      <c r="AZ629" s="119"/>
      <c r="BA629" s="119"/>
      <c r="BB629" s="119"/>
      <c r="BC629" s="119"/>
    </row>
    <row r="630" spans="1:55" s="45" customFormat="1" x14ac:dyDescent="0.3">
      <c r="A630" s="119"/>
      <c r="C630" s="46"/>
      <c r="V630" s="47"/>
      <c r="Y630" s="46"/>
      <c r="AG630" s="119"/>
      <c r="AH630" s="119"/>
      <c r="AI630" s="119"/>
      <c r="AJ630" s="121"/>
      <c r="AK630" s="121"/>
      <c r="AL630" s="119"/>
      <c r="AM630" s="121"/>
      <c r="AN630" s="119"/>
      <c r="AO630" s="119"/>
      <c r="AP630" s="119"/>
      <c r="AQ630" s="119"/>
      <c r="AR630" s="123"/>
      <c r="AS630" s="123"/>
      <c r="AT630" s="123"/>
      <c r="AU630" s="123"/>
      <c r="AV630" s="123"/>
      <c r="AW630" s="123"/>
      <c r="AX630" s="119"/>
      <c r="AY630" s="119"/>
      <c r="AZ630" s="119"/>
      <c r="BA630" s="119"/>
      <c r="BB630" s="119"/>
      <c r="BC630" s="119"/>
    </row>
    <row r="631" spans="1:55" s="45" customFormat="1" x14ac:dyDescent="0.3">
      <c r="A631" s="119"/>
      <c r="C631" s="46"/>
      <c r="V631" s="47"/>
      <c r="Y631" s="46"/>
      <c r="AG631" s="119"/>
      <c r="AH631" s="119"/>
      <c r="AI631" s="119"/>
      <c r="AJ631" s="121"/>
      <c r="AK631" s="121"/>
      <c r="AL631" s="119"/>
      <c r="AM631" s="121"/>
      <c r="AN631" s="119"/>
      <c r="AO631" s="119"/>
      <c r="AP631" s="119"/>
      <c r="AQ631" s="119"/>
      <c r="AR631" s="123"/>
      <c r="AS631" s="123"/>
      <c r="AT631" s="123"/>
      <c r="AU631" s="123"/>
      <c r="AV631" s="123"/>
      <c r="AW631" s="123"/>
      <c r="AX631" s="119"/>
      <c r="AY631" s="119"/>
      <c r="AZ631" s="119"/>
      <c r="BA631" s="119"/>
      <c r="BB631" s="119"/>
      <c r="BC631" s="119"/>
    </row>
    <row r="632" spans="1:55" s="45" customFormat="1" x14ac:dyDescent="0.3">
      <c r="A632" s="119"/>
      <c r="C632" s="46"/>
      <c r="V632" s="47"/>
      <c r="Y632" s="46"/>
      <c r="AG632" s="119"/>
      <c r="AH632" s="119"/>
      <c r="AI632" s="119"/>
      <c r="AJ632" s="121"/>
      <c r="AK632" s="121"/>
      <c r="AL632" s="119"/>
      <c r="AM632" s="121"/>
      <c r="AN632" s="119"/>
      <c r="AO632" s="119"/>
      <c r="AP632" s="119"/>
      <c r="AQ632" s="119"/>
      <c r="AR632" s="123"/>
      <c r="AS632" s="123"/>
      <c r="AT632" s="123"/>
      <c r="AU632" s="123"/>
      <c r="AV632" s="123"/>
      <c r="AW632" s="123"/>
      <c r="AX632" s="119"/>
      <c r="AY632" s="119"/>
      <c r="AZ632" s="119"/>
      <c r="BA632" s="119"/>
      <c r="BB632" s="119"/>
      <c r="BC632" s="119"/>
    </row>
    <row r="633" spans="1:55" s="45" customFormat="1" x14ac:dyDescent="0.3">
      <c r="A633" s="119"/>
      <c r="C633" s="46"/>
      <c r="V633" s="47"/>
      <c r="Y633" s="46"/>
      <c r="AG633" s="119"/>
      <c r="AH633" s="119"/>
      <c r="AI633" s="119"/>
      <c r="AJ633" s="121"/>
      <c r="AK633" s="121"/>
      <c r="AL633" s="119"/>
      <c r="AM633" s="121"/>
      <c r="AN633" s="119"/>
      <c r="AO633" s="119"/>
      <c r="AP633" s="119"/>
      <c r="AQ633" s="119"/>
      <c r="AR633" s="123"/>
      <c r="AS633" s="123"/>
      <c r="AT633" s="123"/>
      <c r="AU633" s="123"/>
      <c r="AV633" s="123"/>
      <c r="AW633" s="123"/>
      <c r="AX633" s="119"/>
      <c r="AY633" s="119"/>
      <c r="AZ633" s="119"/>
      <c r="BA633" s="119"/>
      <c r="BB633" s="119"/>
      <c r="BC633" s="119"/>
    </row>
    <row r="634" spans="1:55" s="45" customFormat="1" x14ac:dyDescent="0.3">
      <c r="A634" s="119"/>
      <c r="C634" s="46"/>
      <c r="V634" s="47"/>
      <c r="Y634" s="46"/>
      <c r="AG634" s="119"/>
      <c r="AH634" s="119"/>
      <c r="AI634" s="119"/>
      <c r="AJ634" s="121"/>
      <c r="AK634" s="121"/>
      <c r="AL634" s="119"/>
      <c r="AM634" s="121"/>
      <c r="AN634" s="119"/>
      <c r="AO634" s="119"/>
      <c r="AP634" s="119"/>
      <c r="AQ634" s="119"/>
      <c r="AR634" s="123"/>
      <c r="AS634" s="123"/>
      <c r="AT634" s="123"/>
      <c r="AU634" s="123"/>
      <c r="AV634" s="123"/>
      <c r="AW634" s="123"/>
      <c r="AX634" s="119"/>
      <c r="AY634" s="119"/>
      <c r="AZ634" s="119"/>
      <c r="BA634" s="119"/>
      <c r="BB634" s="119"/>
      <c r="BC634" s="119"/>
    </row>
    <row r="635" spans="1:55" s="45" customFormat="1" x14ac:dyDescent="0.3">
      <c r="A635" s="119"/>
      <c r="C635" s="46"/>
      <c r="V635" s="47"/>
      <c r="Y635" s="46"/>
      <c r="AG635" s="119"/>
      <c r="AH635" s="119"/>
      <c r="AI635" s="119"/>
      <c r="AJ635" s="121"/>
      <c r="AK635" s="121"/>
      <c r="AL635" s="119"/>
      <c r="AM635" s="121"/>
      <c r="AN635" s="119"/>
      <c r="AO635" s="119"/>
      <c r="AP635" s="119"/>
      <c r="AQ635" s="119"/>
      <c r="AR635" s="123"/>
      <c r="AS635" s="123"/>
      <c r="AT635" s="123"/>
      <c r="AU635" s="123"/>
      <c r="AV635" s="123"/>
      <c r="AW635" s="123"/>
      <c r="AX635" s="119"/>
      <c r="AY635" s="119"/>
      <c r="AZ635" s="119"/>
      <c r="BA635" s="119"/>
      <c r="BB635" s="119"/>
      <c r="BC635" s="119"/>
    </row>
    <row r="636" spans="1:55" s="45" customFormat="1" x14ac:dyDescent="0.3">
      <c r="A636" s="119"/>
      <c r="C636" s="46"/>
      <c r="V636" s="47"/>
      <c r="Y636" s="46"/>
      <c r="AG636" s="119"/>
      <c r="AH636" s="119"/>
      <c r="AI636" s="119"/>
      <c r="AJ636" s="121"/>
      <c r="AK636" s="121"/>
      <c r="AL636" s="119"/>
      <c r="AM636" s="121"/>
      <c r="AN636" s="119"/>
      <c r="AO636" s="119"/>
      <c r="AP636" s="119"/>
      <c r="AQ636" s="119"/>
      <c r="AR636" s="123"/>
      <c r="AS636" s="123"/>
      <c r="AT636" s="123"/>
      <c r="AU636" s="123"/>
      <c r="AV636" s="123"/>
      <c r="AW636" s="123"/>
      <c r="AX636" s="119"/>
      <c r="AY636" s="119"/>
      <c r="AZ636" s="119"/>
      <c r="BA636" s="119"/>
      <c r="BB636" s="119"/>
      <c r="BC636" s="119"/>
    </row>
    <row r="637" spans="1:55" s="45" customFormat="1" x14ac:dyDescent="0.3">
      <c r="A637" s="119"/>
      <c r="C637" s="46"/>
      <c r="V637" s="47"/>
      <c r="Y637" s="46"/>
      <c r="AG637" s="119"/>
      <c r="AH637" s="119"/>
      <c r="AI637" s="119"/>
      <c r="AJ637" s="121"/>
      <c r="AK637" s="121"/>
      <c r="AL637" s="119"/>
      <c r="AM637" s="121"/>
      <c r="AN637" s="119"/>
      <c r="AO637" s="119"/>
      <c r="AP637" s="119"/>
      <c r="AQ637" s="119"/>
      <c r="AR637" s="123"/>
      <c r="AS637" s="123"/>
      <c r="AT637" s="123"/>
      <c r="AU637" s="123"/>
      <c r="AV637" s="123"/>
      <c r="AW637" s="123"/>
      <c r="AX637" s="119"/>
      <c r="AY637" s="119"/>
      <c r="AZ637" s="119"/>
      <c r="BA637" s="119"/>
      <c r="BB637" s="119"/>
      <c r="BC637" s="119"/>
    </row>
    <row r="638" spans="1:55" s="45" customFormat="1" x14ac:dyDescent="0.3">
      <c r="A638" s="119"/>
      <c r="C638" s="46"/>
      <c r="V638" s="47"/>
      <c r="Y638" s="46"/>
      <c r="AG638" s="119"/>
      <c r="AH638" s="119"/>
      <c r="AI638" s="119"/>
      <c r="AJ638" s="121"/>
      <c r="AK638" s="121"/>
      <c r="AL638" s="119"/>
      <c r="AM638" s="121"/>
      <c r="AN638" s="119"/>
      <c r="AO638" s="119"/>
      <c r="AP638" s="119"/>
      <c r="AQ638" s="119"/>
      <c r="AR638" s="123"/>
      <c r="AS638" s="123"/>
      <c r="AT638" s="123"/>
      <c r="AU638" s="123"/>
      <c r="AV638" s="123"/>
      <c r="AW638" s="123"/>
      <c r="AX638" s="119"/>
      <c r="AY638" s="119"/>
      <c r="AZ638" s="119"/>
      <c r="BA638" s="119"/>
      <c r="BB638" s="119"/>
      <c r="BC638" s="119"/>
    </row>
    <row r="639" spans="1:55" s="45" customFormat="1" x14ac:dyDescent="0.3">
      <c r="A639" s="119"/>
      <c r="C639" s="46"/>
      <c r="V639" s="47"/>
      <c r="Y639" s="46"/>
      <c r="AG639" s="119"/>
      <c r="AH639" s="119"/>
      <c r="AI639" s="119"/>
      <c r="AJ639" s="121"/>
      <c r="AK639" s="121"/>
      <c r="AL639" s="119"/>
      <c r="AM639" s="121"/>
      <c r="AN639" s="119"/>
      <c r="AO639" s="119"/>
      <c r="AP639" s="119"/>
      <c r="AQ639" s="119"/>
      <c r="AR639" s="123"/>
      <c r="AS639" s="123"/>
      <c r="AT639" s="123"/>
      <c r="AU639" s="123"/>
      <c r="AV639" s="123"/>
      <c r="AW639" s="123"/>
      <c r="AX639" s="119"/>
      <c r="AY639" s="119"/>
      <c r="AZ639" s="119"/>
      <c r="BA639" s="119"/>
      <c r="BB639" s="119"/>
      <c r="BC639" s="119"/>
    </row>
    <row r="640" spans="1:55" s="45" customFormat="1" x14ac:dyDescent="0.3">
      <c r="A640" s="119"/>
      <c r="C640" s="46"/>
      <c r="V640" s="47"/>
      <c r="Y640" s="46"/>
      <c r="AG640" s="119"/>
      <c r="AH640" s="119"/>
      <c r="AI640" s="119"/>
      <c r="AJ640" s="121"/>
      <c r="AK640" s="121"/>
      <c r="AL640" s="119"/>
      <c r="AM640" s="121"/>
      <c r="AN640" s="119"/>
      <c r="AO640" s="119"/>
      <c r="AP640" s="119"/>
      <c r="AQ640" s="119"/>
      <c r="AR640" s="123"/>
      <c r="AS640" s="123"/>
      <c r="AT640" s="123"/>
      <c r="AU640" s="123"/>
      <c r="AV640" s="123"/>
      <c r="AW640" s="123"/>
      <c r="AX640" s="119"/>
      <c r="AY640" s="119"/>
      <c r="AZ640" s="119"/>
      <c r="BA640" s="119"/>
      <c r="BB640" s="119"/>
      <c r="BC640" s="119"/>
    </row>
    <row r="641" spans="1:55" s="45" customFormat="1" x14ac:dyDescent="0.3">
      <c r="A641" s="119"/>
      <c r="C641" s="46"/>
      <c r="V641" s="47"/>
      <c r="Y641" s="46"/>
      <c r="AG641" s="119"/>
      <c r="AH641" s="119"/>
      <c r="AI641" s="119"/>
      <c r="AJ641" s="121"/>
      <c r="AK641" s="121"/>
      <c r="AL641" s="119"/>
      <c r="AM641" s="121"/>
      <c r="AN641" s="119"/>
      <c r="AO641" s="119"/>
      <c r="AP641" s="119"/>
      <c r="AQ641" s="119"/>
      <c r="AR641" s="123"/>
      <c r="AS641" s="123"/>
      <c r="AT641" s="123"/>
      <c r="AU641" s="123"/>
      <c r="AV641" s="123"/>
      <c r="AW641" s="123"/>
      <c r="AX641" s="119"/>
      <c r="AY641" s="119"/>
      <c r="AZ641" s="119"/>
      <c r="BA641" s="119"/>
      <c r="BB641" s="119"/>
      <c r="BC641" s="119"/>
    </row>
    <row r="642" spans="1:55" s="45" customFormat="1" x14ac:dyDescent="0.3">
      <c r="A642" s="119"/>
      <c r="C642" s="46"/>
      <c r="V642" s="47"/>
      <c r="Y642" s="46"/>
      <c r="AG642" s="119"/>
      <c r="AH642" s="119"/>
      <c r="AI642" s="119"/>
      <c r="AJ642" s="121"/>
      <c r="AK642" s="121"/>
      <c r="AL642" s="119"/>
      <c r="AM642" s="121"/>
      <c r="AN642" s="119"/>
      <c r="AO642" s="119"/>
      <c r="AP642" s="119"/>
      <c r="AQ642" s="119"/>
      <c r="AR642" s="123"/>
      <c r="AS642" s="123"/>
      <c r="AT642" s="123"/>
      <c r="AU642" s="123"/>
      <c r="AV642" s="123"/>
      <c r="AW642" s="123"/>
      <c r="AX642" s="119"/>
      <c r="AY642" s="119"/>
      <c r="AZ642" s="119"/>
      <c r="BA642" s="119"/>
      <c r="BB642" s="119"/>
      <c r="BC642" s="119"/>
    </row>
    <row r="643" spans="1:55" s="45" customFormat="1" x14ac:dyDescent="0.3">
      <c r="A643" s="119"/>
      <c r="C643" s="46"/>
      <c r="V643" s="47"/>
      <c r="Y643" s="46"/>
      <c r="AG643" s="119"/>
      <c r="AH643" s="119"/>
      <c r="AI643" s="119"/>
      <c r="AJ643" s="121"/>
      <c r="AK643" s="121"/>
      <c r="AL643" s="119"/>
      <c r="AM643" s="121"/>
      <c r="AN643" s="119"/>
      <c r="AO643" s="119"/>
      <c r="AP643" s="119"/>
      <c r="AQ643" s="119"/>
      <c r="AR643" s="123"/>
      <c r="AS643" s="123"/>
      <c r="AT643" s="123"/>
      <c r="AU643" s="123"/>
      <c r="AV643" s="123"/>
      <c r="AW643" s="123"/>
      <c r="AX643" s="119"/>
      <c r="AY643" s="119"/>
      <c r="AZ643" s="119"/>
      <c r="BA643" s="119"/>
      <c r="BB643" s="119"/>
      <c r="BC643" s="119"/>
    </row>
    <row r="644" spans="1:55" s="45" customFormat="1" x14ac:dyDescent="0.3">
      <c r="A644" s="119"/>
      <c r="C644" s="46"/>
      <c r="V644" s="47"/>
      <c r="Y644" s="46"/>
      <c r="AG644" s="119"/>
      <c r="AH644" s="119"/>
      <c r="AI644" s="119"/>
      <c r="AJ644" s="121"/>
      <c r="AK644" s="121"/>
      <c r="AL644" s="119"/>
      <c r="AM644" s="121"/>
      <c r="AN644" s="119"/>
      <c r="AO644" s="119"/>
      <c r="AP644" s="119"/>
      <c r="AQ644" s="119"/>
      <c r="AR644" s="123"/>
      <c r="AS644" s="123"/>
      <c r="AT644" s="123"/>
      <c r="AU644" s="123"/>
      <c r="AV644" s="123"/>
      <c r="AW644" s="123"/>
      <c r="AX644" s="119"/>
      <c r="AY644" s="119"/>
      <c r="AZ644" s="119"/>
      <c r="BA644" s="119"/>
      <c r="BB644" s="119"/>
      <c r="BC644" s="119"/>
    </row>
    <row r="645" spans="1:55" s="45" customFormat="1" x14ac:dyDescent="0.3">
      <c r="A645" s="119"/>
      <c r="C645" s="46"/>
      <c r="V645" s="47"/>
      <c r="Y645" s="46"/>
      <c r="AG645" s="119"/>
      <c r="AH645" s="119"/>
      <c r="AI645" s="119"/>
      <c r="AJ645" s="121"/>
      <c r="AK645" s="121"/>
      <c r="AL645" s="119"/>
      <c r="AM645" s="121"/>
      <c r="AN645" s="119"/>
      <c r="AO645" s="119"/>
      <c r="AP645" s="119"/>
      <c r="AQ645" s="119"/>
      <c r="AR645" s="123"/>
      <c r="AS645" s="123"/>
      <c r="AT645" s="123"/>
      <c r="AU645" s="123"/>
      <c r="AV645" s="123"/>
      <c r="AW645" s="123"/>
      <c r="AX645" s="119"/>
      <c r="AY645" s="119"/>
      <c r="AZ645" s="119"/>
      <c r="BA645" s="119"/>
      <c r="BB645" s="119"/>
      <c r="BC645" s="119"/>
    </row>
    <row r="646" spans="1:55" s="45" customFormat="1" x14ac:dyDescent="0.3">
      <c r="A646" s="119"/>
      <c r="C646" s="46"/>
      <c r="V646" s="47"/>
      <c r="Y646" s="46"/>
      <c r="AG646" s="119"/>
      <c r="AH646" s="119"/>
      <c r="AI646" s="119"/>
      <c r="AJ646" s="121"/>
      <c r="AK646" s="121"/>
      <c r="AL646" s="119"/>
      <c r="AM646" s="121"/>
      <c r="AN646" s="119"/>
      <c r="AO646" s="119"/>
      <c r="AP646" s="119"/>
      <c r="AQ646" s="119"/>
      <c r="AR646" s="123"/>
      <c r="AS646" s="123"/>
      <c r="AT646" s="123"/>
      <c r="AU646" s="123"/>
      <c r="AV646" s="123"/>
      <c r="AW646" s="123"/>
      <c r="AX646" s="119"/>
      <c r="AY646" s="119"/>
      <c r="AZ646" s="119"/>
      <c r="BA646" s="119"/>
      <c r="BB646" s="119"/>
      <c r="BC646" s="119"/>
    </row>
    <row r="647" spans="1:55" s="45" customFormat="1" x14ac:dyDescent="0.3">
      <c r="A647" s="119"/>
      <c r="C647" s="46"/>
      <c r="V647" s="47"/>
      <c r="Y647" s="46"/>
      <c r="AG647" s="119"/>
      <c r="AH647" s="119"/>
      <c r="AI647" s="119"/>
      <c r="AJ647" s="121"/>
      <c r="AK647" s="121"/>
      <c r="AL647" s="119"/>
      <c r="AM647" s="121"/>
      <c r="AN647" s="119"/>
      <c r="AO647" s="119"/>
      <c r="AP647" s="119"/>
      <c r="AQ647" s="119"/>
      <c r="AR647" s="123"/>
      <c r="AS647" s="123"/>
      <c r="AT647" s="123"/>
      <c r="AU647" s="123"/>
      <c r="AV647" s="123"/>
      <c r="AW647" s="123"/>
      <c r="AX647" s="119"/>
      <c r="AY647" s="119"/>
      <c r="AZ647" s="119"/>
      <c r="BA647" s="119"/>
      <c r="BB647" s="119"/>
      <c r="BC647" s="119"/>
    </row>
    <row r="648" spans="1:55" s="45" customFormat="1" x14ac:dyDescent="0.3">
      <c r="A648" s="119"/>
      <c r="C648" s="46"/>
      <c r="V648" s="47"/>
      <c r="Y648" s="46"/>
      <c r="AG648" s="119"/>
      <c r="AH648" s="119"/>
      <c r="AI648" s="119"/>
      <c r="AJ648" s="121"/>
      <c r="AK648" s="121"/>
      <c r="AL648" s="119"/>
      <c r="AM648" s="121"/>
      <c r="AN648" s="119"/>
      <c r="AO648" s="119"/>
      <c r="AP648" s="119"/>
      <c r="AQ648" s="119"/>
      <c r="AR648" s="123"/>
      <c r="AS648" s="123"/>
      <c r="AT648" s="123"/>
      <c r="AU648" s="123"/>
      <c r="AV648" s="123"/>
      <c r="AW648" s="123"/>
      <c r="AX648" s="119"/>
      <c r="AY648" s="119"/>
      <c r="AZ648" s="119"/>
      <c r="BA648" s="119"/>
      <c r="BB648" s="119"/>
      <c r="BC648" s="119"/>
    </row>
    <row r="649" spans="1:55" s="45" customFormat="1" x14ac:dyDescent="0.3">
      <c r="A649" s="119"/>
      <c r="C649" s="46"/>
      <c r="V649" s="47"/>
      <c r="Y649" s="46"/>
      <c r="AG649" s="119"/>
      <c r="AH649" s="119"/>
      <c r="AI649" s="119"/>
      <c r="AJ649" s="121"/>
      <c r="AK649" s="121"/>
      <c r="AL649" s="119"/>
      <c r="AM649" s="121"/>
      <c r="AN649" s="119"/>
      <c r="AO649" s="119"/>
      <c r="AP649" s="119"/>
      <c r="AQ649" s="119"/>
      <c r="AR649" s="123"/>
      <c r="AS649" s="123"/>
      <c r="AT649" s="123"/>
      <c r="AU649" s="123"/>
      <c r="AV649" s="123"/>
      <c r="AW649" s="123"/>
      <c r="AX649" s="119"/>
      <c r="AY649" s="119"/>
      <c r="AZ649" s="119"/>
      <c r="BA649" s="119"/>
      <c r="BB649" s="119"/>
      <c r="BC649" s="119"/>
    </row>
    <row r="650" spans="1:55" s="45" customFormat="1" x14ac:dyDescent="0.3">
      <c r="A650" s="119"/>
      <c r="C650" s="46"/>
      <c r="V650" s="47"/>
      <c r="Y650" s="46"/>
      <c r="AG650" s="119"/>
      <c r="AH650" s="119"/>
      <c r="AI650" s="119"/>
      <c r="AJ650" s="121"/>
      <c r="AK650" s="121"/>
      <c r="AL650" s="119"/>
      <c r="AM650" s="121"/>
      <c r="AN650" s="119"/>
      <c r="AO650" s="119"/>
      <c r="AP650" s="119"/>
      <c r="AQ650" s="119"/>
      <c r="AR650" s="123"/>
      <c r="AS650" s="123"/>
      <c r="AT650" s="123"/>
      <c r="AU650" s="123"/>
      <c r="AV650" s="123"/>
      <c r="AW650" s="123"/>
      <c r="AX650" s="119"/>
      <c r="AY650" s="119"/>
      <c r="AZ650" s="119"/>
      <c r="BA650" s="119"/>
      <c r="BB650" s="119"/>
      <c r="BC650" s="119"/>
    </row>
    <row r="651" spans="1:55" s="45" customFormat="1" x14ac:dyDescent="0.3">
      <c r="A651" s="119"/>
      <c r="C651" s="46"/>
      <c r="V651" s="47"/>
      <c r="Y651" s="46"/>
      <c r="AG651" s="119"/>
      <c r="AH651" s="119"/>
      <c r="AI651" s="119"/>
      <c r="AJ651" s="121"/>
      <c r="AK651" s="121"/>
      <c r="AL651" s="119"/>
      <c r="AM651" s="121"/>
      <c r="AN651" s="119"/>
      <c r="AO651" s="119"/>
      <c r="AP651" s="119"/>
      <c r="AQ651" s="119"/>
      <c r="AR651" s="123"/>
      <c r="AS651" s="123"/>
      <c r="AT651" s="123"/>
      <c r="AU651" s="123"/>
      <c r="AV651" s="123"/>
      <c r="AW651" s="123"/>
      <c r="AX651" s="119"/>
      <c r="AY651" s="119"/>
      <c r="AZ651" s="119"/>
      <c r="BA651" s="119"/>
      <c r="BB651" s="119"/>
      <c r="BC651" s="119"/>
    </row>
    <row r="652" spans="1:55" s="45" customFormat="1" x14ac:dyDescent="0.3">
      <c r="A652" s="119"/>
      <c r="C652" s="46"/>
      <c r="V652" s="47"/>
      <c r="Y652" s="46"/>
      <c r="AG652" s="119"/>
      <c r="AH652" s="119"/>
      <c r="AI652" s="119"/>
      <c r="AJ652" s="121"/>
      <c r="AK652" s="121"/>
      <c r="AL652" s="119"/>
      <c r="AM652" s="121"/>
      <c r="AN652" s="119"/>
      <c r="AO652" s="119"/>
      <c r="AP652" s="119"/>
      <c r="AQ652" s="119"/>
      <c r="AR652" s="123"/>
      <c r="AS652" s="123"/>
      <c r="AT652" s="123"/>
      <c r="AU652" s="123"/>
      <c r="AV652" s="123"/>
      <c r="AW652" s="123"/>
      <c r="AX652" s="119"/>
      <c r="AY652" s="119"/>
      <c r="AZ652" s="119"/>
      <c r="BA652" s="119"/>
      <c r="BB652" s="119"/>
      <c r="BC652" s="119"/>
    </row>
    <row r="653" spans="1:55" s="45" customFormat="1" x14ac:dyDescent="0.3">
      <c r="A653" s="119"/>
      <c r="C653" s="46"/>
      <c r="V653" s="47"/>
      <c r="Y653" s="46"/>
      <c r="AG653" s="119"/>
      <c r="AH653" s="119"/>
      <c r="AI653" s="119"/>
      <c r="AJ653" s="121"/>
      <c r="AK653" s="121"/>
      <c r="AL653" s="119"/>
      <c r="AM653" s="121"/>
      <c r="AN653" s="119"/>
      <c r="AO653" s="119"/>
      <c r="AP653" s="119"/>
      <c r="AQ653" s="119"/>
      <c r="AR653" s="123"/>
      <c r="AS653" s="123"/>
      <c r="AT653" s="123"/>
      <c r="AU653" s="123"/>
      <c r="AV653" s="123"/>
      <c r="AW653" s="123"/>
      <c r="AX653" s="119"/>
      <c r="AY653" s="119"/>
      <c r="AZ653" s="119"/>
      <c r="BA653" s="119"/>
      <c r="BB653" s="119"/>
      <c r="BC653" s="119"/>
    </row>
    <row r="654" spans="1:55" s="45" customFormat="1" x14ac:dyDescent="0.3">
      <c r="A654" s="119"/>
      <c r="C654" s="46"/>
      <c r="V654" s="47"/>
      <c r="Y654" s="46"/>
      <c r="AG654" s="119"/>
      <c r="AH654" s="119"/>
      <c r="AI654" s="119"/>
      <c r="AJ654" s="121"/>
      <c r="AK654" s="121"/>
      <c r="AL654" s="119"/>
      <c r="AM654" s="121"/>
      <c r="AN654" s="119"/>
      <c r="AO654" s="119"/>
      <c r="AP654" s="119"/>
      <c r="AQ654" s="119"/>
      <c r="AR654" s="123"/>
      <c r="AS654" s="123"/>
      <c r="AT654" s="123"/>
      <c r="AU654" s="123"/>
      <c r="AV654" s="123"/>
      <c r="AW654" s="123"/>
      <c r="AX654" s="119"/>
      <c r="AY654" s="119"/>
      <c r="AZ654" s="119"/>
      <c r="BA654" s="119"/>
      <c r="BB654" s="119"/>
      <c r="BC654" s="119"/>
    </row>
    <row r="655" spans="1:55" s="45" customFormat="1" x14ac:dyDescent="0.3">
      <c r="A655" s="119"/>
      <c r="C655" s="46"/>
      <c r="V655" s="47"/>
      <c r="Y655" s="46"/>
      <c r="AG655" s="119"/>
      <c r="AH655" s="119"/>
      <c r="AI655" s="119"/>
      <c r="AJ655" s="121"/>
      <c r="AK655" s="121"/>
      <c r="AL655" s="119"/>
      <c r="AM655" s="121"/>
      <c r="AN655" s="119"/>
      <c r="AO655" s="119"/>
      <c r="AP655" s="119"/>
      <c r="AQ655" s="119"/>
      <c r="AR655" s="123"/>
      <c r="AS655" s="123"/>
      <c r="AT655" s="123"/>
      <c r="AU655" s="123"/>
      <c r="AV655" s="123"/>
      <c r="AW655" s="123"/>
      <c r="AX655" s="119"/>
      <c r="AY655" s="119"/>
      <c r="AZ655" s="119"/>
      <c r="BA655" s="119"/>
      <c r="BB655" s="119"/>
      <c r="BC655" s="119"/>
    </row>
    <row r="656" spans="1:55" s="45" customFormat="1" x14ac:dyDescent="0.3">
      <c r="A656" s="119"/>
      <c r="C656" s="46"/>
      <c r="V656" s="47"/>
      <c r="Y656" s="46"/>
      <c r="AG656" s="119"/>
      <c r="AH656" s="119"/>
      <c r="AI656" s="119"/>
      <c r="AJ656" s="121"/>
      <c r="AK656" s="121"/>
      <c r="AL656" s="119"/>
      <c r="AM656" s="121"/>
      <c r="AN656" s="119"/>
      <c r="AO656" s="119"/>
      <c r="AP656" s="119"/>
      <c r="AQ656" s="119"/>
      <c r="AR656" s="123"/>
      <c r="AS656" s="123"/>
      <c r="AT656" s="123"/>
      <c r="AU656" s="123"/>
      <c r="AV656" s="123"/>
      <c r="AW656" s="123"/>
      <c r="AX656" s="119"/>
      <c r="AY656" s="119"/>
      <c r="AZ656" s="119"/>
      <c r="BA656" s="119"/>
      <c r="BB656" s="119"/>
      <c r="BC656" s="119"/>
    </row>
    <row r="657" spans="1:55" s="45" customFormat="1" x14ac:dyDescent="0.3">
      <c r="A657" s="119"/>
      <c r="C657" s="46"/>
      <c r="V657" s="47"/>
      <c r="Y657" s="46"/>
      <c r="AG657" s="119"/>
      <c r="AH657" s="119"/>
      <c r="AI657" s="119"/>
      <c r="AJ657" s="121"/>
      <c r="AK657" s="121"/>
      <c r="AL657" s="119"/>
      <c r="AM657" s="121"/>
      <c r="AN657" s="119"/>
      <c r="AO657" s="119"/>
      <c r="AP657" s="119"/>
      <c r="AQ657" s="119"/>
      <c r="AR657" s="123"/>
      <c r="AS657" s="123"/>
      <c r="AT657" s="123"/>
      <c r="AU657" s="123"/>
      <c r="AV657" s="123"/>
      <c r="AW657" s="123"/>
      <c r="AX657" s="119"/>
      <c r="AY657" s="119"/>
      <c r="AZ657" s="119"/>
      <c r="BA657" s="119"/>
      <c r="BB657" s="119"/>
      <c r="BC657" s="119"/>
    </row>
    <row r="658" spans="1:55" s="45" customFormat="1" x14ac:dyDescent="0.3">
      <c r="A658" s="119"/>
      <c r="C658" s="46"/>
      <c r="V658" s="47"/>
      <c r="Y658" s="46"/>
      <c r="AG658" s="119"/>
      <c r="AH658" s="119"/>
      <c r="AI658" s="119"/>
      <c r="AJ658" s="121"/>
      <c r="AK658" s="121"/>
      <c r="AL658" s="119"/>
      <c r="AM658" s="121"/>
      <c r="AN658" s="119"/>
      <c r="AO658" s="119"/>
      <c r="AP658" s="119"/>
      <c r="AQ658" s="119"/>
      <c r="AR658" s="123"/>
      <c r="AS658" s="123"/>
      <c r="AT658" s="123"/>
      <c r="AU658" s="123"/>
      <c r="AV658" s="123"/>
      <c r="AW658" s="123"/>
      <c r="AX658" s="119"/>
      <c r="AY658" s="119"/>
      <c r="AZ658" s="119"/>
      <c r="BA658" s="119"/>
      <c r="BB658" s="119"/>
      <c r="BC658" s="119"/>
    </row>
    <row r="659" spans="1:55" s="45" customFormat="1" x14ac:dyDescent="0.3">
      <c r="A659" s="119"/>
      <c r="C659" s="46"/>
      <c r="V659" s="47"/>
      <c r="Y659" s="46"/>
      <c r="AG659" s="119"/>
      <c r="AH659" s="119"/>
      <c r="AI659" s="119"/>
      <c r="AJ659" s="121"/>
      <c r="AK659" s="121"/>
      <c r="AL659" s="119"/>
      <c r="AM659" s="121"/>
      <c r="AN659" s="119"/>
      <c r="AO659" s="119"/>
      <c r="AP659" s="119"/>
      <c r="AQ659" s="119"/>
      <c r="AR659" s="123"/>
      <c r="AS659" s="123"/>
      <c r="AT659" s="123"/>
      <c r="AU659" s="123"/>
      <c r="AV659" s="123"/>
      <c r="AW659" s="123"/>
      <c r="AX659" s="119"/>
      <c r="AY659" s="119"/>
      <c r="AZ659" s="119"/>
      <c r="BA659" s="119"/>
      <c r="BB659" s="119"/>
      <c r="BC659" s="119"/>
    </row>
    <row r="660" spans="1:55" s="45" customFormat="1" x14ac:dyDescent="0.3">
      <c r="A660" s="119"/>
      <c r="C660" s="46"/>
      <c r="V660" s="47"/>
      <c r="Y660" s="46"/>
      <c r="AG660" s="119"/>
      <c r="AH660" s="119"/>
      <c r="AI660" s="119"/>
      <c r="AJ660" s="121"/>
      <c r="AK660" s="121"/>
      <c r="AL660" s="119"/>
      <c r="AM660" s="121"/>
      <c r="AN660" s="119"/>
      <c r="AO660" s="119"/>
      <c r="AP660" s="119"/>
      <c r="AQ660" s="119"/>
      <c r="AR660" s="123"/>
      <c r="AS660" s="123"/>
      <c r="AT660" s="123"/>
      <c r="AU660" s="123"/>
      <c r="AV660" s="123"/>
      <c r="AW660" s="123"/>
      <c r="AX660" s="119"/>
      <c r="AY660" s="119"/>
      <c r="AZ660" s="119"/>
      <c r="BA660" s="119"/>
      <c r="BB660" s="119"/>
      <c r="BC660" s="119"/>
    </row>
    <row r="661" spans="1:55" s="45" customFormat="1" x14ac:dyDescent="0.3">
      <c r="A661" s="119"/>
      <c r="C661" s="46"/>
      <c r="V661" s="47"/>
      <c r="Y661" s="46"/>
      <c r="AG661" s="119"/>
      <c r="AH661" s="119"/>
      <c r="AI661" s="119"/>
      <c r="AJ661" s="121"/>
      <c r="AK661" s="121"/>
      <c r="AL661" s="119"/>
      <c r="AM661" s="121"/>
      <c r="AN661" s="119"/>
      <c r="AO661" s="119"/>
      <c r="AP661" s="119"/>
      <c r="AQ661" s="119"/>
      <c r="AR661" s="123"/>
      <c r="AS661" s="123"/>
      <c r="AT661" s="123"/>
      <c r="AU661" s="123"/>
      <c r="AV661" s="123"/>
      <c r="AW661" s="123"/>
      <c r="AX661" s="119"/>
      <c r="AY661" s="119"/>
      <c r="AZ661" s="119"/>
      <c r="BA661" s="119"/>
      <c r="BB661" s="119"/>
      <c r="BC661" s="119"/>
    </row>
    <row r="662" spans="1:55" s="45" customFormat="1" x14ac:dyDescent="0.3">
      <c r="A662" s="119"/>
      <c r="C662" s="46"/>
      <c r="V662" s="47"/>
      <c r="Y662" s="46"/>
      <c r="AG662" s="119"/>
      <c r="AH662" s="119"/>
      <c r="AI662" s="119"/>
      <c r="AJ662" s="121"/>
      <c r="AK662" s="121"/>
      <c r="AL662" s="119"/>
      <c r="AM662" s="121"/>
      <c r="AN662" s="119"/>
      <c r="AO662" s="119"/>
      <c r="AP662" s="119"/>
      <c r="AQ662" s="119"/>
      <c r="AR662" s="123"/>
      <c r="AS662" s="123"/>
      <c r="AT662" s="123"/>
      <c r="AU662" s="123"/>
      <c r="AV662" s="123"/>
      <c r="AW662" s="123"/>
      <c r="AX662" s="119"/>
      <c r="AY662" s="119"/>
      <c r="AZ662" s="119"/>
      <c r="BA662" s="119"/>
      <c r="BB662" s="119"/>
      <c r="BC662" s="119"/>
    </row>
    <row r="663" spans="1:55" s="45" customFormat="1" x14ac:dyDescent="0.3">
      <c r="A663" s="119"/>
      <c r="C663" s="46"/>
      <c r="V663" s="47"/>
      <c r="Y663" s="46"/>
      <c r="AG663" s="119"/>
      <c r="AH663" s="119"/>
      <c r="AI663" s="119"/>
      <c r="AJ663" s="121"/>
      <c r="AK663" s="121"/>
      <c r="AL663" s="119"/>
      <c r="AM663" s="121"/>
      <c r="AN663" s="119"/>
      <c r="AO663" s="119"/>
      <c r="AP663" s="119"/>
      <c r="AQ663" s="119"/>
      <c r="AR663" s="123"/>
      <c r="AS663" s="123"/>
      <c r="AT663" s="123"/>
      <c r="AU663" s="123"/>
      <c r="AV663" s="123"/>
      <c r="AW663" s="123"/>
      <c r="AX663" s="119"/>
      <c r="AY663" s="119"/>
      <c r="AZ663" s="119"/>
      <c r="BA663" s="119"/>
      <c r="BB663" s="119"/>
      <c r="BC663" s="119"/>
    </row>
    <row r="664" spans="1:55" s="45" customFormat="1" x14ac:dyDescent="0.3">
      <c r="A664" s="119"/>
      <c r="C664" s="46"/>
      <c r="V664" s="47"/>
      <c r="Y664" s="46"/>
      <c r="AG664" s="119"/>
      <c r="AH664" s="119"/>
      <c r="AI664" s="119"/>
      <c r="AJ664" s="121"/>
      <c r="AK664" s="121"/>
      <c r="AL664" s="119"/>
      <c r="AM664" s="121"/>
      <c r="AN664" s="119"/>
      <c r="AO664" s="119"/>
      <c r="AP664" s="119"/>
      <c r="AQ664" s="119"/>
      <c r="AR664" s="123"/>
      <c r="AS664" s="123"/>
      <c r="AT664" s="123"/>
      <c r="AU664" s="123"/>
      <c r="AV664" s="123"/>
      <c r="AW664" s="123"/>
      <c r="AX664" s="119"/>
      <c r="AY664" s="119"/>
      <c r="AZ664" s="119"/>
      <c r="BA664" s="119"/>
      <c r="BB664" s="119"/>
      <c r="BC664" s="119"/>
    </row>
    <row r="665" spans="1:55" s="45" customFormat="1" x14ac:dyDescent="0.3">
      <c r="A665" s="119"/>
      <c r="C665" s="46"/>
      <c r="V665" s="47"/>
      <c r="Y665" s="46"/>
      <c r="AG665" s="119"/>
      <c r="AH665" s="119"/>
      <c r="AI665" s="119"/>
      <c r="AJ665" s="121"/>
      <c r="AK665" s="121"/>
      <c r="AL665" s="119"/>
      <c r="AM665" s="121"/>
      <c r="AN665" s="119"/>
      <c r="AO665" s="119"/>
      <c r="AP665" s="119"/>
      <c r="AQ665" s="119"/>
      <c r="AR665" s="123"/>
      <c r="AS665" s="123"/>
      <c r="AT665" s="123"/>
      <c r="AU665" s="123"/>
      <c r="AV665" s="123"/>
      <c r="AW665" s="123"/>
      <c r="AX665" s="119"/>
      <c r="AY665" s="119"/>
      <c r="AZ665" s="119"/>
      <c r="BA665" s="119"/>
      <c r="BB665" s="119"/>
      <c r="BC665" s="119"/>
    </row>
    <row r="666" spans="1:55" s="45" customFormat="1" x14ac:dyDescent="0.3">
      <c r="A666" s="119"/>
      <c r="C666" s="46"/>
      <c r="V666" s="47"/>
      <c r="Y666" s="46"/>
      <c r="AG666" s="119"/>
      <c r="AH666" s="119"/>
      <c r="AI666" s="119"/>
      <c r="AJ666" s="121"/>
      <c r="AK666" s="121"/>
      <c r="AL666" s="119"/>
      <c r="AM666" s="121"/>
      <c r="AN666" s="119"/>
      <c r="AO666" s="119"/>
      <c r="AP666" s="119"/>
      <c r="AQ666" s="119"/>
      <c r="AR666" s="123"/>
      <c r="AS666" s="123"/>
      <c r="AT666" s="123"/>
      <c r="AU666" s="123"/>
      <c r="AV666" s="123"/>
      <c r="AW666" s="123"/>
      <c r="AX666" s="119"/>
      <c r="AY666" s="119"/>
      <c r="AZ666" s="119"/>
      <c r="BA666" s="119"/>
      <c r="BB666" s="119"/>
      <c r="BC666" s="119"/>
    </row>
    <row r="667" spans="1:55" s="45" customFormat="1" x14ac:dyDescent="0.3">
      <c r="A667" s="119"/>
      <c r="C667" s="46"/>
      <c r="V667" s="47"/>
      <c r="Y667" s="46"/>
      <c r="AG667" s="119"/>
      <c r="AH667" s="119"/>
      <c r="AI667" s="119"/>
      <c r="AJ667" s="121"/>
      <c r="AK667" s="121"/>
      <c r="AL667" s="119"/>
      <c r="AM667" s="121"/>
      <c r="AN667" s="119"/>
      <c r="AO667" s="119"/>
      <c r="AP667" s="119"/>
      <c r="AQ667" s="119"/>
      <c r="AR667" s="123"/>
      <c r="AS667" s="123"/>
      <c r="AT667" s="123"/>
      <c r="AU667" s="123"/>
      <c r="AV667" s="123"/>
      <c r="AW667" s="123"/>
      <c r="AX667" s="119"/>
      <c r="AY667" s="119"/>
      <c r="AZ667" s="119"/>
      <c r="BA667" s="119"/>
      <c r="BB667" s="119"/>
      <c r="BC667" s="119"/>
    </row>
    <row r="668" spans="1:55" s="45" customFormat="1" x14ac:dyDescent="0.3">
      <c r="A668" s="119"/>
      <c r="C668" s="46"/>
      <c r="V668" s="47"/>
      <c r="Y668" s="46"/>
      <c r="AG668" s="119"/>
      <c r="AH668" s="119"/>
      <c r="AI668" s="119"/>
      <c r="AJ668" s="121"/>
      <c r="AK668" s="121"/>
      <c r="AL668" s="119"/>
      <c r="AM668" s="121"/>
      <c r="AN668" s="119"/>
      <c r="AO668" s="119"/>
      <c r="AP668" s="119"/>
      <c r="AQ668" s="119"/>
      <c r="AR668" s="123"/>
      <c r="AS668" s="123"/>
      <c r="AT668" s="123"/>
      <c r="AU668" s="123"/>
      <c r="AV668" s="123"/>
      <c r="AW668" s="123"/>
      <c r="AX668" s="119"/>
      <c r="AY668" s="119"/>
      <c r="AZ668" s="119"/>
      <c r="BA668" s="119"/>
      <c r="BB668" s="119"/>
      <c r="BC668" s="119"/>
    </row>
    <row r="669" spans="1:55" s="45" customFormat="1" x14ac:dyDescent="0.3">
      <c r="A669" s="119"/>
      <c r="C669" s="46"/>
      <c r="V669" s="47"/>
      <c r="Y669" s="46"/>
      <c r="AG669" s="119"/>
      <c r="AH669" s="119"/>
      <c r="AI669" s="119"/>
      <c r="AJ669" s="121"/>
      <c r="AK669" s="121"/>
      <c r="AL669" s="119"/>
      <c r="AM669" s="121"/>
      <c r="AN669" s="119"/>
      <c r="AO669" s="119"/>
      <c r="AP669" s="119"/>
      <c r="AQ669" s="119"/>
      <c r="AR669" s="123"/>
      <c r="AS669" s="123"/>
      <c r="AT669" s="123"/>
      <c r="AU669" s="123"/>
      <c r="AV669" s="123"/>
      <c r="AW669" s="123"/>
      <c r="AX669" s="119"/>
      <c r="AY669" s="119"/>
      <c r="AZ669" s="119"/>
      <c r="BA669" s="119"/>
      <c r="BB669" s="119"/>
      <c r="BC669" s="119"/>
    </row>
    <row r="670" spans="1:55" s="45" customFormat="1" x14ac:dyDescent="0.3">
      <c r="A670" s="119"/>
      <c r="C670" s="46"/>
      <c r="V670" s="47"/>
      <c r="Y670" s="46"/>
      <c r="AG670" s="119"/>
      <c r="AH670" s="119"/>
      <c r="AI670" s="119"/>
      <c r="AJ670" s="121"/>
      <c r="AK670" s="121"/>
      <c r="AL670" s="119"/>
      <c r="AM670" s="121"/>
      <c r="AN670" s="119"/>
      <c r="AO670" s="119"/>
      <c r="AP670" s="119"/>
      <c r="AQ670" s="119"/>
      <c r="AR670" s="123"/>
      <c r="AS670" s="123"/>
      <c r="AT670" s="123"/>
      <c r="AU670" s="123"/>
      <c r="AV670" s="123"/>
      <c r="AW670" s="123"/>
      <c r="AX670" s="119"/>
      <c r="AY670" s="119"/>
      <c r="AZ670" s="119"/>
      <c r="BA670" s="119"/>
      <c r="BB670" s="119"/>
      <c r="BC670" s="119"/>
    </row>
    <row r="671" spans="1:55" s="45" customFormat="1" x14ac:dyDescent="0.3">
      <c r="A671" s="119"/>
      <c r="C671" s="46"/>
      <c r="V671" s="47"/>
      <c r="Y671" s="46"/>
      <c r="AG671" s="119"/>
      <c r="AH671" s="119"/>
      <c r="AI671" s="119"/>
      <c r="AJ671" s="121"/>
      <c r="AK671" s="121"/>
      <c r="AL671" s="119"/>
      <c r="AM671" s="121"/>
      <c r="AN671" s="119"/>
      <c r="AO671" s="119"/>
      <c r="AP671" s="119"/>
      <c r="AQ671" s="119"/>
      <c r="AR671" s="123"/>
      <c r="AS671" s="123"/>
      <c r="AT671" s="123"/>
      <c r="AU671" s="123"/>
      <c r="AV671" s="123"/>
      <c r="AW671" s="123"/>
      <c r="AX671" s="119"/>
      <c r="AY671" s="119"/>
      <c r="AZ671" s="119"/>
      <c r="BA671" s="119"/>
      <c r="BB671" s="119"/>
      <c r="BC671" s="119"/>
    </row>
    <row r="672" spans="1:55" s="45" customFormat="1" x14ac:dyDescent="0.3">
      <c r="A672" s="119"/>
      <c r="C672" s="46"/>
      <c r="V672" s="47"/>
      <c r="Y672" s="46"/>
      <c r="AG672" s="119"/>
      <c r="AH672" s="119"/>
      <c r="AI672" s="119"/>
      <c r="AJ672" s="121"/>
      <c r="AK672" s="121"/>
      <c r="AL672" s="119"/>
      <c r="AM672" s="121"/>
      <c r="AN672" s="119"/>
      <c r="AO672" s="119"/>
      <c r="AP672" s="119"/>
      <c r="AQ672" s="119"/>
      <c r="AR672" s="123"/>
      <c r="AS672" s="123"/>
      <c r="AT672" s="123"/>
      <c r="AU672" s="123"/>
      <c r="AV672" s="123"/>
      <c r="AW672" s="123"/>
      <c r="AX672" s="119"/>
      <c r="AY672" s="119"/>
      <c r="AZ672" s="119"/>
      <c r="BA672" s="119"/>
      <c r="BB672" s="119"/>
      <c r="BC672" s="119"/>
    </row>
    <row r="673" spans="1:55" s="45" customFormat="1" x14ac:dyDescent="0.3">
      <c r="A673" s="119"/>
      <c r="C673" s="46"/>
      <c r="V673" s="47"/>
      <c r="Y673" s="46"/>
      <c r="AG673" s="119"/>
      <c r="AH673" s="119"/>
      <c r="AI673" s="119"/>
      <c r="AJ673" s="121"/>
      <c r="AK673" s="121"/>
      <c r="AL673" s="119"/>
      <c r="AM673" s="121"/>
      <c r="AN673" s="119"/>
      <c r="AO673" s="119"/>
      <c r="AP673" s="119"/>
      <c r="AQ673" s="119"/>
      <c r="AR673" s="123"/>
      <c r="AS673" s="123"/>
      <c r="AT673" s="123"/>
      <c r="AU673" s="123"/>
      <c r="AV673" s="123"/>
      <c r="AW673" s="123"/>
      <c r="AX673" s="119"/>
      <c r="AY673" s="119"/>
      <c r="AZ673" s="119"/>
      <c r="BA673" s="119"/>
      <c r="BB673" s="119"/>
      <c r="BC673" s="119"/>
    </row>
    <row r="674" spans="1:55" s="45" customFormat="1" x14ac:dyDescent="0.3">
      <c r="A674" s="119"/>
      <c r="C674" s="46"/>
      <c r="V674" s="47"/>
      <c r="Y674" s="46"/>
      <c r="AG674" s="119"/>
      <c r="AH674" s="119"/>
      <c r="AI674" s="119"/>
      <c r="AJ674" s="121"/>
      <c r="AK674" s="121"/>
      <c r="AL674" s="119"/>
      <c r="AM674" s="121"/>
      <c r="AN674" s="119"/>
      <c r="AO674" s="119"/>
      <c r="AP674" s="119"/>
      <c r="AQ674" s="119"/>
      <c r="AR674" s="123"/>
      <c r="AS674" s="123"/>
      <c r="AT674" s="123"/>
      <c r="AU674" s="123"/>
      <c r="AV674" s="123"/>
      <c r="AW674" s="123"/>
      <c r="AX674" s="119"/>
      <c r="AY674" s="119"/>
      <c r="AZ674" s="119"/>
      <c r="BA674" s="119"/>
      <c r="BB674" s="119"/>
      <c r="BC674" s="119"/>
    </row>
    <row r="675" spans="1:55" s="45" customFormat="1" x14ac:dyDescent="0.3">
      <c r="A675" s="119"/>
      <c r="C675" s="46"/>
      <c r="V675" s="47"/>
      <c r="Y675" s="46"/>
      <c r="AG675" s="119"/>
      <c r="AH675" s="119"/>
      <c r="AI675" s="119"/>
      <c r="AJ675" s="121"/>
      <c r="AK675" s="121"/>
      <c r="AL675" s="119"/>
      <c r="AM675" s="121"/>
      <c r="AN675" s="119"/>
      <c r="AO675" s="119"/>
      <c r="AP675" s="119"/>
      <c r="AQ675" s="119"/>
      <c r="AR675" s="123"/>
      <c r="AS675" s="123"/>
      <c r="AT675" s="123"/>
      <c r="AU675" s="123"/>
      <c r="AV675" s="123"/>
      <c r="AW675" s="123"/>
      <c r="AX675" s="119"/>
      <c r="AY675" s="119"/>
      <c r="AZ675" s="119"/>
      <c r="BA675" s="119"/>
      <c r="BB675" s="119"/>
      <c r="BC675" s="119"/>
    </row>
    <row r="676" spans="1:55" s="45" customFormat="1" x14ac:dyDescent="0.3">
      <c r="A676" s="119"/>
      <c r="C676" s="46"/>
      <c r="V676" s="47"/>
      <c r="Y676" s="46"/>
      <c r="AG676" s="119"/>
      <c r="AH676" s="119"/>
      <c r="AI676" s="119"/>
      <c r="AJ676" s="121"/>
      <c r="AK676" s="121"/>
      <c r="AL676" s="119"/>
      <c r="AM676" s="121"/>
      <c r="AN676" s="119"/>
      <c r="AO676" s="119"/>
      <c r="AP676" s="119"/>
      <c r="AQ676" s="119"/>
      <c r="AR676" s="123"/>
      <c r="AS676" s="123"/>
      <c r="AT676" s="123"/>
      <c r="AU676" s="123"/>
      <c r="AV676" s="123"/>
      <c r="AW676" s="123"/>
      <c r="AX676" s="119"/>
      <c r="AY676" s="119"/>
      <c r="AZ676" s="119"/>
      <c r="BA676" s="119"/>
      <c r="BB676" s="119"/>
      <c r="BC676" s="119"/>
    </row>
    <row r="677" spans="1:55" s="45" customFormat="1" x14ac:dyDescent="0.3">
      <c r="A677" s="119"/>
      <c r="C677" s="46"/>
      <c r="V677" s="47"/>
      <c r="Y677" s="46"/>
      <c r="AG677" s="119"/>
      <c r="AH677" s="119"/>
      <c r="AI677" s="119"/>
      <c r="AJ677" s="121"/>
      <c r="AK677" s="121"/>
      <c r="AL677" s="119"/>
      <c r="AM677" s="121"/>
      <c r="AN677" s="119"/>
      <c r="AO677" s="119"/>
      <c r="AP677" s="119"/>
      <c r="AQ677" s="119"/>
      <c r="AR677" s="123"/>
      <c r="AS677" s="123"/>
      <c r="AT677" s="123"/>
      <c r="AU677" s="123"/>
      <c r="AV677" s="123"/>
      <c r="AW677" s="123"/>
      <c r="AX677" s="119"/>
      <c r="AY677" s="119"/>
      <c r="AZ677" s="119"/>
      <c r="BA677" s="119"/>
      <c r="BB677" s="119"/>
      <c r="BC677" s="119"/>
    </row>
    <row r="678" spans="1:55" s="45" customFormat="1" x14ac:dyDescent="0.3">
      <c r="A678" s="119"/>
      <c r="C678" s="46"/>
      <c r="V678" s="47"/>
      <c r="Y678" s="46"/>
      <c r="AG678" s="119"/>
      <c r="AH678" s="119"/>
      <c r="AI678" s="119"/>
      <c r="AJ678" s="121"/>
      <c r="AK678" s="121"/>
      <c r="AL678" s="119"/>
      <c r="AM678" s="121"/>
      <c r="AN678" s="119"/>
      <c r="AO678" s="119"/>
      <c r="AP678" s="119"/>
      <c r="AQ678" s="119"/>
      <c r="AR678" s="123"/>
      <c r="AS678" s="123"/>
      <c r="AT678" s="123"/>
      <c r="AU678" s="123"/>
      <c r="AV678" s="123"/>
      <c r="AW678" s="123"/>
      <c r="AX678" s="119"/>
      <c r="AY678" s="119"/>
      <c r="AZ678" s="119"/>
      <c r="BA678" s="119"/>
      <c r="BB678" s="119"/>
      <c r="BC678" s="119"/>
    </row>
    <row r="679" spans="1:55" s="45" customFormat="1" x14ac:dyDescent="0.3">
      <c r="A679" s="119"/>
      <c r="C679" s="46"/>
      <c r="V679" s="47"/>
      <c r="Y679" s="46"/>
      <c r="AG679" s="119"/>
      <c r="AH679" s="119"/>
      <c r="AI679" s="119"/>
      <c r="AJ679" s="121"/>
      <c r="AK679" s="121"/>
      <c r="AL679" s="119"/>
      <c r="AM679" s="121"/>
      <c r="AN679" s="119"/>
      <c r="AO679" s="119"/>
      <c r="AP679" s="119"/>
      <c r="AQ679" s="119"/>
      <c r="AR679" s="123"/>
      <c r="AS679" s="123"/>
      <c r="AT679" s="123"/>
      <c r="AU679" s="123"/>
      <c r="AV679" s="123"/>
      <c r="AW679" s="123"/>
      <c r="AX679" s="119"/>
      <c r="AY679" s="119"/>
      <c r="AZ679" s="119"/>
      <c r="BA679" s="119"/>
      <c r="BB679" s="119"/>
      <c r="BC679" s="119"/>
    </row>
    <row r="680" spans="1:55" s="45" customFormat="1" x14ac:dyDescent="0.3">
      <c r="A680" s="119"/>
      <c r="C680" s="46"/>
      <c r="V680" s="47"/>
      <c r="Y680" s="46"/>
      <c r="AG680" s="119"/>
      <c r="AH680" s="119"/>
      <c r="AI680" s="119"/>
      <c r="AJ680" s="121"/>
      <c r="AK680" s="121"/>
      <c r="AL680" s="119"/>
      <c r="AM680" s="121"/>
      <c r="AN680" s="119"/>
      <c r="AO680" s="119"/>
      <c r="AP680" s="119"/>
      <c r="AQ680" s="119"/>
      <c r="AR680" s="123"/>
      <c r="AS680" s="123"/>
      <c r="AT680" s="123"/>
      <c r="AU680" s="123"/>
      <c r="AV680" s="123"/>
      <c r="AW680" s="123"/>
      <c r="AX680" s="119"/>
      <c r="AY680" s="119"/>
      <c r="AZ680" s="119"/>
      <c r="BA680" s="119"/>
      <c r="BB680" s="119"/>
      <c r="BC680" s="119"/>
    </row>
    <row r="681" spans="1:55" s="45" customFormat="1" x14ac:dyDescent="0.3">
      <c r="A681" s="119"/>
      <c r="C681" s="46"/>
      <c r="V681" s="47"/>
      <c r="Y681" s="46"/>
      <c r="AG681" s="119"/>
      <c r="AH681" s="119"/>
      <c r="AI681" s="119"/>
      <c r="AJ681" s="121"/>
      <c r="AK681" s="121"/>
      <c r="AL681" s="119"/>
      <c r="AM681" s="121"/>
      <c r="AN681" s="119"/>
      <c r="AO681" s="119"/>
      <c r="AP681" s="119"/>
      <c r="AQ681" s="119"/>
      <c r="AR681" s="123"/>
      <c r="AS681" s="123"/>
      <c r="AT681" s="123"/>
      <c r="AU681" s="123"/>
      <c r="AV681" s="123"/>
      <c r="AW681" s="123"/>
      <c r="AX681" s="119"/>
      <c r="AY681" s="119"/>
      <c r="AZ681" s="119"/>
      <c r="BA681" s="119"/>
      <c r="BB681" s="119"/>
      <c r="BC681" s="119"/>
    </row>
    <row r="682" spans="1:55" s="45" customFormat="1" x14ac:dyDescent="0.3">
      <c r="A682" s="119"/>
      <c r="C682" s="46"/>
      <c r="V682" s="47"/>
      <c r="Y682" s="46"/>
      <c r="AG682" s="119"/>
      <c r="AH682" s="119"/>
      <c r="AI682" s="119"/>
      <c r="AJ682" s="121"/>
      <c r="AK682" s="121"/>
      <c r="AL682" s="119"/>
      <c r="AM682" s="121"/>
      <c r="AN682" s="119"/>
      <c r="AO682" s="119"/>
      <c r="AP682" s="119"/>
      <c r="AQ682" s="119"/>
      <c r="AR682" s="123"/>
      <c r="AS682" s="123"/>
      <c r="AT682" s="123"/>
      <c r="AU682" s="123"/>
      <c r="AV682" s="123"/>
      <c r="AW682" s="123"/>
      <c r="AX682" s="119"/>
      <c r="AY682" s="119"/>
      <c r="AZ682" s="119"/>
      <c r="BA682" s="119"/>
      <c r="BB682" s="119"/>
      <c r="BC682" s="119"/>
    </row>
    <row r="683" spans="1:55" s="45" customFormat="1" x14ac:dyDescent="0.3">
      <c r="A683" s="119"/>
      <c r="C683" s="46"/>
      <c r="V683" s="47"/>
      <c r="Y683" s="46"/>
      <c r="AG683" s="119"/>
      <c r="AH683" s="119"/>
      <c r="AI683" s="119"/>
      <c r="AJ683" s="121"/>
      <c r="AK683" s="121"/>
      <c r="AL683" s="119"/>
      <c r="AM683" s="121"/>
      <c r="AN683" s="119"/>
      <c r="AO683" s="119"/>
      <c r="AP683" s="119"/>
      <c r="AQ683" s="119"/>
      <c r="AR683" s="123"/>
      <c r="AS683" s="123"/>
      <c r="AT683" s="123"/>
      <c r="AU683" s="123"/>
      <c r="AV683" s="123"/>
      <c r="AW683" s="123"/>
      <c r="AX683" s="119"/>
      <c r="AY683" s="119"/>
      <c r="AZ683" s="119"/>
      <c r="BA683" s="119"/>
      <c r="BB683" s="119"/>
      <c r="BC683" s="119"/>
    </row>
    <row r="684" spans="1:55" s="45" customFormat="1" x14ac:dyDescent="0.3">
      <c r="A684" s="119"/>
      <c r="C684" s="46"/>
      <c r="V684" s="47"/>
      <c r="Y684" s="46"/>
      <c r="AG684" s="119"/>
      <c r="AH684" s="119"/>
      <c r="AI684" s="119"/>
      <c r="AJ684" s="121"/>
      <c r="AK684" s="121"/>
      <c r="AL684" s="119"/>
      <c r="AM684" s="121"/>
      <c r="AN684" s="119"/>
      <c r="AO684" s="119"/>
      <c r="AP684" s="119"/>
      <c r="AQ684" s="119"/>
      <c r="AR684" s="123"/>
      <c r="AS684" s="123"/>
      <c r="AT684" s="123"/>
      <c r="AU684" s="123"/>
      <c r="AV684" s="123"/>
      <c r="AW684" s="123"/>
      <c r="AX684" s="119"/>
      <c r="AY684" s="119"/>
      <c r="AZ684" s="119"/>
      <c r="BA684" s="119"/>
      <c r="BB684" s="119"/>
      <c r="BC684" s="119"/>
    </row>
    <row r="685" spans="1:55" s="45" customFormat="1" x14ac:dyDescent="0.3">
      <c r="A685" s="119"/>
      <c r="C685" s="46"/>
      <c r="V685" s="47"/>
      <c r="Y685" s="46"/>
      <c r="AG685" s="119"/>
      <c r="AH685" s="119"/>
      <c r="AI685" s="119"/>
      <c r="AJ685" s="121"/>
      <c r="AK685" s="121"/>
      <c r="AL685" s="119"/>
      <c r="AM685" s="121"/>
      <c r="AN685" s="119"/>
      <c r="AO685" s="119"/>
      <c r="AP685" s="119"/>
      <c r="AQ685" s="119"/>
      <c r="AR685" s="123"/>
      <c r="AS685" s="123"/>
      <c r="AT685" s="123"/>
      <c r="AU685" s="123"/>
      <c r="AV685" s="123"/>
      <c r="AW685" s="123"/>
      <c r="AX685" s="119"/>
      <c r="AY685" s="119"/>
      <c r="AZ685" s="119"/>
      <c r="BA685" s="119"/>
      <c r="BB685" s="119"/>
      <c r="BC685" s="119"/>
    </row>
    <row r="686" spans="1:55" s="45" customFormat="1" x14ac:dyDescent="0.3">
      <c r="A686" s="119"/>
      <c r="C686" s="46"/>
      <c r="V686" s="47"/>
      <c r="Y686" s="46"/>
      <c r="AG686" s="119"/>
      <c r="AH686" s="119"/>
      <c r="AI686" s="119"/>
      <c r="AJ686" s="121"/>
      <c r="AK686" s="121"/>
      <c r="AL686" s="119"/>
      <c r="AM686" s="121"/>
      <c r="AN686" s="119"/>
      <c r="AO686" s="119"/>
      <c r="AP686" s="119"/>
      <c r="AQ686" s="119"/>
      <c r="AR686" s="123"/>
      <c r="AS686" s="123"/>
      <c r="AT686" s="123"/>
      <c r="AU686" s="123"/>
      <c r="AV686" s="123"/>
      <c r="AW686" s="123"/>
      <c r="AX686" s="119"/>
      <c r="AY686" s="119"/>
      <c r="AZ686" s="119"/>
      <c r="BA686" s="119"/>
      <c r="BB686" s="119"/>
      <c r="BC686" s="119"/>
    </row>
    <row r="687" spans="1:55" s="45" customFormat="1" x14ac:dyDescent="0.3">
      <c r="A687" s="119"/>
      <c r="C687" s="46"/>
      <c r="V687" s="47"/>
      <c r="Y687" s="46"/>
      <c r="AG687" s="119"/>
      <c r="AH687" s="119"/>
      <c r="AI687" s="119"/>
      <c r="AJ687" s="121"/>
      <c r="AK687" s="121"/>
      <c r="AL687" s="119"/>
      <c r="AM687" s="121"/>
      <c r="AN687" s="119"/>
      <c r="AO687" s="119"/>
      <c r="AP687" s="119"/>
      <c r="AQ687" s="119"/>
      <c r="AR687" s="123"/>
      <c r="AS687" s="123"/>
      <c r="AT687" s="123"/>
      <c r="AU687" s="123"/>
      <c r="AV687" s="123"/>
      <c r="AW687" s="123"/>
      <c r="AX687" s="119"/>
      <c r="AY687" s="119"/>
      <c r="AZ687" s="119"/>
      <c r="BA687" s="119"/>
      <c r="BB687" s="119"/>
      <c r="BC687" s="119"/>
    </row>
    <row r="688" spans="1:55" s="45" customFormat="1" x14ac:dyDescent="0.3">
      <c r="A688" s="119"/>
      <c r="C688" s="46"/>
      <c r="V688" s="47"/>
      <c r="Y688" s="46"/>
      <c r="AG688" s="119"/>
      <c r="AH688" s="119"/>
      <c r="AI688" s="119"/>
      <c r="AJ688" s="121"/>
      <c r="AK688" s="121"/>
      <c r="AL688" s="119"/>
      <c r="AM688" s="121"/>
      <c r="AN688" s="119"/>
      <c r="AO688" s="119"/>
      <c r="AP688" s="119"/>
      <c r="AQ688" s="119"/>
      <c r="AR688" s="123"/>
      <c r="AS688" s="123"/>
      <c r="AT688" s="123"/>
      <c r="AU688" s="123"/>
      <c r="AV688" s="123"/>
      <c r="AW688" s="123"/>
      <c r="AX688" s="119"/>
      <c r="AY688" s="119"/>
      <c r="AZ688" s="119"/>
      <c r="BA688" s="119"/>
      <c r="BB688" s="119"/>
      <c r="BC688" s="119"/>
    </row>
    <row r="689" spans="1:55" s="45" customFormat="1" x14ac:dyDescent="0.3">
      <c r="A689" s="119"/>
      <c r="C689" s="46"/>
      <c r="V689" s="47"/>
      <c r="Y689" s="46"/>
      <c r="AG689" s="119"/>
      <c r="AH689" s="119"/>
      <c r="AI689" s="119"/>
      <c r="AJ689" s="121"/>
      <c r="AK689" s="121"/>
      <c r="AL689" s="119"/>
      <c r="AM689" s="121"/>
      <c r="AN689" s="119"/>
      <c r="AO689" s="119"/>
      <c r="AP689" s="119"/>
      <c r="AQ689" s="119"/>
      <c r="AR689" s="123"/>
      <c r="AS689" s="123"/>
      <c r="AT689" s="123"/>
      <c r="AU689" s="123"/>
      <c r="AV689" s="123"/>
      <c r="AW689" s="123"/>
      <c r="AX689" s="119"/>
      <c r="AY689" s="119"/>
      <c r="AZ689" s="119"/>
      <c r="BA689" s="119"/>
      <c r="BB689" s="119"/>
      <c r="BC689" s="119"/>
    </row>
    <row r="690" spans="1:55" s="45" customFormat="1" x14ac:dyDescent="0.3">
      <c r="A690" s="119"/>
      <c r="C690" s="46"/>
      <c r="V690" s="47"/>
      <c r="Y690" s="46"/>
      <c r="AG690" s="119"/>
      <c r="AH690" s="119"/>
      <c r="AI690" s="119"/>
      <c r="AJ690" s="121"/>
      <c r="AK690" s="121"/>
      <c r="AL690" s="119"/>
      <c r="AM690" s="121"/>
      <c r="AN690" s="119"/>
      <c r="AO690" s="119"/>
      <c r="AP690" s="119"/>
      <c r="AQ690" s="119"/>
      <c r="AR690" s="123"/>
      <c r="AS690" s="123"/>
      <c r="AT690" s="123"/>
      <c r="AU690" s="123"/>
      <c r="AV690" s="123"/>
      <c r="AW690" s="123"/>
      <c r="AX690" s="119"/>
      <c r="AY690" s="119"/>
      <c r="AZ690" s="119"/>
      <c r="BA690" s="119"/>
      <c r="BB690" s="119"/>
      <c r="BC690" s="119"/>
    </row>
    <row r="691" spans="1:55" s="45" customFormat="1" x14ac:dyDescent="0.3">
      <c r="A691" s="119"/>
      <c r="C691" s="46"/>
      <c r="V691" s="47"/>
      <c r="Y691" s="46"/>
      <c r="AG691" s="119"/>
      <c r="AH691" s="119"/>
      <c r="AI691" s="119"/>
      <c r="AJ691" s="121"/>
      <c r="AK691" s="121"/>
      <c r="AL691" s="119"/>
      <c r="AM691" s="121"/>
      <c r="AN691" s="119"/>
      <c r="AO691" s="119"/>
      <c r="AP691" s="119"/>
      <c r="AQ691" s="119"/>
      <c r="AR691" s="123"/>
      <c r="AS691" s="123"/>
      <c r="AT691" s="123"/>
      <c r="AU691" s="123"/>
      <c r="AV691" s="123"/>
      <c r="AW691" s="123"/>
      <c r="AX691" s="119"/>
      <c r="AY691" s="119"/>
      <c r="AZ691" s="119"/>
      <c r="BA691" s="119"/>
      <c r="BB691" s="119"/>
      <c r="BC691" s="119"/>
    </row>
    <row r="692" spans="1:55" s="45" customFormat="1" x14ac:dyDescent="0.3">
      <c r="A692" s="119"/>
      <c r="C692" s="46"/>
      <c r="V692" s="47"/>
      <c r="Y692" s="46"/>
      <c r="AG692" s="119"/>
      <c r="AH692" s="119"/>
      <c r="AI692" s="119"/>
      <c r="AJ692" s="121"/>
      <c r="AK692" s="121"/>
      <c r="AL692" s="119"/>
      <c r="AM692" s="121"/>
      <c r="AN692" s="119"/>
      <c r="AO692" s="119"/>
      <c r="AP692" s="119"/>
      <c r="AQ692" s="119"/>
      <c r="AR692" s="123"/>
      <c r="AS692" s="123"/>
      <c r="AT692" s="123"/>
      <c r="AU692" s="123"/>
      <c r="AV692" s="123"/>
      <c r="AW692" s="123"/>
      <c r="AX692" s="119"/>
      <c r="AY692" s="119"/>
      <c r="AZ692" s="119"/>
      <c r="BA692" s="119"/>
      <c r="BB692" s="119"/>
      <c r="BC692" s="119"/>
    </row>
    <row r="693" spans="1:55" s="45" customFormat="1" x14ac:dyDescent="0.3">
      <c r="A693" s="119"/>
      <c r="C693" s="46"/>
      <c r="V693" s="47"/>
      <c r="Y693" s="46"/>
      <c r="AG693" s="119"/>
      <c r="AH693" s="119"/>
      <c r="AI693" s="119"/>
      <c r="AJ693" s="121"/>
      <c r="AK693" s="121"/>
      <c r="AL693" s="119"/>
      <c r="AM693" s="121"/>
      <c r="AN693" s="119"/>
      <c r="AO693" s="119"/>
      <c r="AP693" s="119"/>
      <c r="AQ693" s="119"/>
      <c r="AR693" s="123"/>
      <c r="AS693" s="123"/>
      <c r="AT693" s="123"/>
      <c r="AU693" s="123"/>
      <c r="AV693" s="123"/>
      <c r="AW693" s="123"/>
      <c r="AX693" s="119"/>
      <c r="AY693" s="119"/>
      <c r="AZ693" s="119"/>
      <c r="BA693" s="119"/>
      <c r="BB693" s="119"/>
      <c r="BC693" s="119"/>
    </row>
    <row r="694" spans="1:55" s="45" customFormat="1" x14ac:dyDescent="0.3">
      <c r="A694" s="119"/>
      <c r="C694" s="46"/>
      <c r="V694" s="47"/>
      <c r="Y694" s="46"/>
      <c r="AG694" s="119"/>
      <c r="AH694" s="119"/>
      <c r="AI694" s="119"/>
      <c r="AJ694" s="121"/>
      <c r="AK694" s="121"/>
      <c r="AL694" s="119"/>
      <c r="AM694" s="121"/>
      <c r="AN694" s="119"/>
      <c r="AO694" s="119"/>
      <c r="AP694" s="119"/>
      <c r="AQ694" s="119"/>
      <c r="AR694" s="123"/>
      <c r="AS694" s="123"/>
      <c r="AT694" s="123"/>
      <c r="AU694" s="123"/>
      <c r="AV694" s="123"/>
      <c r="AW694" s="123"/>
      <c r="AX694" s="119"/>
      <c r="AY694" s="119"/>
      <c r="AZ694" s="119"/>
      <c r="BA694" s="119"/>
      <c r="BB694" s="119"/>
      <c r="BC694" s="119"/>
    </row>
    <row r="695" spans="1:55" s="45" customFormat="1" x14ac:dyDescent="0.3">
      <c r="A695" s="119"/>
      <c r="C695" s="46"/>
      <c r="V695" s="47"/>
      <c r="Y695" s="46"/>
      <c r="AG695" s="119"/>
      <c r="AH695" s="119"/>
      <c r="AI695" s="119"/>
      <c r="AJ695" s="121"/>
      <c r="AK695" s="121"/>
      <c r="AL695" s="119"/>
      <c r="AM695" s="121"/>
      <c r="AN695" s="119"/>
      <c r="AO695" s="119"/>
      <c r="AP695" s="119"/>
      <c r="AQ695" s="119"/>
      <c r="AR695" s="123"/>
      <c r="AS695" s="123"/>
      <c r="AT695" s="123"/>
      <c r="AU695" s="123"/>
      <c r="AV695" s="123"/>
      <c r="AW695" s="123"/>
      <c r="AX695" s="119"/>
      <c r="AY695" s="119"/>
      <c r="AZ695" s="119"/>
      <c r="BA695" s="119"/>
      <c r="BB695" s="119"/>
      <c r="BC695" s="119"/>
    </row>
    <row r="696" spans="1:55" s="45" customFormat="1" x14ac:dyDescent="0.3">
      <c r="A696" s="119"/>
      <c r="C696" s="46"/>
      <c r="V696" s="47"/>
      <c r="Y696" s="46"/>
      <c r="AG696" s="119"/>
      <c r="AH696" s="119"/>
      <c r="AI696" s="119"/>
      <c r="AJ696" s="121"/>
      <c r="AK696" s="121"/>
      <c r="AL696" s="119"/>
      <c r="AM696" s="121"/>
      <c r="AN696" s="119"/>
      <c r="AO696" s="119"/>
      <c r="AP696" s="119"/>
      <c r="AQ696" s="119"/>
      <c r="AR696" s="123"/>
      <c r="AS696" s="123"/>
      <c r="AT696" s="123"/>
      <c r="AU696" s="123"/>
      <c r="AV696" s="123"/>
      <c r="AW696" s="123"/>
      <c r="AX696" s="119"/>
      <c r="AY696" s="119"/>
      <c r="AZ696" s="119"/>
      <c r="BA696" s="119"/>
      <c r="BB696" s="119"/>
      <c r="BC696" s="119"/>
    </row>
    <row r="697" spans="1:55" s="45" customFormat="1" x14ac:dyDescent="0.3">
      <c r="A697" s="119"/>
      <c r="C697" s="46"/>
      <c r="V697" s="47"/>
      <c r="Y697" s="46"/>
      <c r="AG697" s="119"/>
      <c r="AH697" s="119"/>
      <c r="AI697" s="119"/>
      <c r="AJ697" s="121"/>
      <c r="AK697" s="121"/>
      <c r="AL697" s="119"/>
      <c r="AM697" s="121"/>
      <c r="AN697" s="119"/>
      <c r="AO697" s="119"/>
      <c r="AP697" s="119"/>
      <c r="AQ697" s="119"/>
      <c r="AR697" s="123"/>
      <c r="AS697" s="123"/>
      <c r="AT697" s="123"/>
      <c r="AU697" s="123"/>
      <c r="AV697" s="123"/>
      <c r="AW697" s="123"/>
      <c r="AX697" s="119"/>
      <c r="AY697" s="119"/>
      <c r="AZ697" s="119"/>
      <c r="BA697" s="119"/>
      <c r="BB697" s="119"/>
      <c r="BC697" s="119"/>
    </row>
    <row r="698" spans="1:55" s="45" customFormat="1" x14ac:dyDescent="0.3">
      <c r="A698" s="119"/>
      <c r="C698" s="46"/>
      <c r="V698" s="47"/>
      <c r="Y698" s="46"/>
      <c r="AG698" s="119"/>
      <c r="AH698" s="119"/>
      <c r="AI698" s="119"/>
      <c r="AJ698" s="121"/>
      <c r="AK698" s="121"/>
      <c r="AL698" s="119"/>
      <c r="AM698" s="121"/>
      <c r="AN698" s="119"/>
      <c r="AO698" s="119"/>
      <c r="AP698" s="119"/>
      <c r="AQ698" s="119"/>
      <c r="AR698" s="123"/>
      <c r="AS698" s="123"/>
      <c r="AT698" s="123"/>
      <c r="AU698" s="123"/>
      <c r="AV698" s="123"/>
      <c r="AW698" s="123"/>
      <c r="AX698" s="119"/>
      <c r="AY698" s="119"/>
      <c r="AZ698" s="119"/>
      <c r="BA698" s="119"/>
      <c r="BB698" s="119"/>
      <c r="BC698" s="119"/>
    </row>
    <row r="699" spans="1:55" s="45" customFormat="1" x14ac:dyDescent="0.3">
      <c r="A699" s="119"/>
      <c r="C699" s="46"/>
      <c r="V699" s="47"/>
      <c r="Y699" s="46"/>
      <c r="AG699" s="119"/>
      <c r="AH699" s="119"/>
      <c r="AI699" s="119"/>
      <c r="AJ699" s="121"/>
      <c r="AK699" s="121"/>
      <c r="AL699" s="119"/>
      <c r="AM699" s="121"/>
      <c r="AN699" s="119"/>
      <c r="AO699" s="119"/>
      <c r="AP699" s="119"/>
      <c r="AQ699" s="119"/>
      <c r="AR699" s="123"/>
      <c r="AS699" s="123"/>
      <c r="AT699" s="123"/>
      <c r="AU699" s="123"/>
      <c r="AV699" s="123"/>
      <c r="AW699" s="123"/>
      <c r="AX699" s="119"/>
      <c r="AY699" s="119"/>
      <c r="AZ699" s="119"/>
      <c r="BA699" s="119"/>
      <c r="BB699" s="119"/>
      <c r="BC699" s="119"/>
    </row>
    <row r="700" spans="1:55" s="45" customFormat="1" x14ac:dyDescent="0.3">
      <c r="A700" s="119"/>
      <c r="C700" s="46"/>
      <c r="V700" s="47"/>
      <c r="Y700" s="46"/>
      <c r="AG700" s="119"/>
      <c r="AH700" s="119"/>
      <c r="AI700" s="119"/>
      <c r="AJ700" s="121"/>
      <c r="AK700" s="121"/>
      <c r="AL700" s="119"/>
      <c r="AM700" s="121"/>
      <c r="AN700" s="119"/>
      <c r="AO700" s="119"/>
      <c r="AP700" s="119"/>
      <c r="AQ700" s="119"/>
      <c r="AR700" s="123"/>
      <c r="AS700" s="123"/>
      <c r="AT700" s="123"/>
      <c r="AU700" s="123"/>
      <c r="AV700" s="123"/>
      <c r="AW700" s="123"/>
      <c r="AX700" s="119"/>
      <c r="AY700" s="119"/>
      <c r="AZ700" s="119"/>
      <c r="BA700" s="119"/>
      <c r="BB700" s="119"/>
      <c r="BC700" s="119"/>
    </row>
    <row r="701" spans="1:55" s="45" customFormat="1" x14ac:dyDescent="0.3">
      <c r="A701" s="119"/>
      <c r="C701" s="46"/>
      <c r="V701" s="47"/>
      <c r="Y701" s="46"/>
      <c r="AG701" s="119"/>
      <c r="AH701" s="119"/>
      <c r="AI701" s="119"/>
      <c r="AJ701" s="121"/>
      <c r="AK701" s="121"/>
      <c r="AL701" s="119"/>
      <c r="AM701" s="121"/>
      <c r="AN701" s="119"/>
      <c r="AO701" s="119"/>
      <c r="AP701" s="119"/>
      <c r="AQ701" s="119"/>
      <c r="AR701" s="123"/>
      <c r="AS701" s="123"/>
      <c r="AT701" s="123"/>
      <c r="AU701" s="123"/>
      <c r="AV701" s="123"/>
      <c r="AW701" s="123"/>
      <c r="AX701" s="119"/>
      <c r="AY701" s="119"/>
      <c r="AZ701" s="119"/>
      <c r="BA701" s="119"/>
      <c r="BB701" s="119"/>
      <c r="BC701" s="119"/>
    </row>
    <row r="702" spans="1:55" s="45" customFormat="1" x14ac:dyDescent="0.3">
      <c r="A702" s="119"/>
      <c r="C702" s="46"/>
      <c r="V702" s="47"/>
      <c r="Y702" s="46"/>
      <c r="AG702" s="119"/>
      <c r="AH702" s="119"/>
      <c r="AI702" s="119"/>
      <c r="AJ702" s="121"/>
      <c r="AK702" s="121"/>
      <c r="AL702" s="119"/>
      <c r="AM702" s="121"/>
      <c r="AN702" s="119"/>
      <c r="AO702" s="119"/>
      <c r="AP702" s="119"/>
      <c r="AQ702" s="119"/>
      <c r="AR702" s="123"/>
      <c r="AS702" s="123"/>
      <c r="AT702" s="123"/>
      <c r="AU702" s="123"/>
      <c r="AV702" s="123"/>
      <c r="AW702" s="123"/>
      <c r="AX702" s="119"/>
      <c r="AY702" s="119"/>
      <c r="AZ702" s="119"/>
      <c r="BA702" s="119"/>
      <c r="BB702" s="119"/>
      <c r="BC702" s="119"/>
    </row>
    <row r="703" spans="1:55" s="45" customFormat="1" x14ac:dyDescent="0.3">
      <c r="A703" s="119"/>
      <c r="C703" s="46"/>
      <c r="V703" s="47"/>
      <c r="Y703" s="46"/>
      <c r="AG703" s="119"/>
      <c r="AH703" s="119"/>
      <c r="AI703" s="119"/>
      <c r="AJ703" s="121"/>
      <c r="AK703" s="121"/>
      <c r="AL703" s="119"/>
      <c r="AM703" s="121"/>
      <c r="AN703" s="119"/>
      <c r="AO703" s="119"/>
      <c r="AP703" s="119"/>
      <c r="AQ703" s="119"/>
      <c r="AR703" s="123"/>
      <c r="AS703" s="123"/>
      <c r="AT703" s="123"/>
      <c r="AU703" s="123"/>
      <c r="AV703" s="123"/>
      <c r="AW703" s="123"/>
      <c r="AX703" s="119"/>
      <c r="AY703" s="119"/>
      <c r="AZ703" s="119"/>
      <c r="BA703" s="119"/>
      <c r="BB703" s="119"/>
      <c r="BC703" s="119"/>
    </row>
    <row r="704" spans="1:55" s="45" customFormat="1" x14ac:dyDescent="0.3">
      <c r="A704" s="119"/>
      <c r="C704" s="46"/>
      <c r="V704" s="47"/>
      <c r="Y704" s="46"/>
      <c r="AG704" s="119"/>
      <c r="AH704" s="119"/>
      <c r="AI704" s="119"/>
      <c r="AJ704" s="121"/>
      <c r="AK704" s="121"/>
      <c r="AL704" s="119"/>
      <c r="AM704" s="121"/>
      <c r="AN704" s="119"/>
      <c r="AO704" s="119"/>
      <c r="AP704" s="119"/>
      <c r="AQ704" s="119"/>
      <c r="AR704" s="123"/>
      <c r="AS704" s="123"/>
      <c r="AT704" s="123"/>
      <c r="AU704" s="123"/>
      <c r="AV704" s="123"/>
      <c r="AW704" s="123"/>
      <c r="AX704" s="119"/>
      <c r="AY704" s="119"/>
      <c r="AZ704" s="119"/>
      <c r="BA704" s="119"/>
      <c r="BB704" s="119"/>
      <c r="BC704" s="119"/>
    </row>
    <row r="705" spans="1:55" s="45" customFormat="1" x14ac:dyDescent="0.3">
      <c r="A705" s="119"/>
      <c r="C705" s="46"/>
      <c r="V705" s="47"/>
      <c r="Y705" s="46"/>
      <c r="AG705" s="119"/>
      <c r="AH705" s="119"/>
      <c r="AI705" s="119"/>
      <c r="AJ705" s="121"/>
      <c r="AK705" s="121"/>
      <c r="AL705" s="119"/>
      <c r="AM705" s="121"/>
      <c r="AN705" s="119"/>
      <c r="AO705" s="119"/>
      <c r="AP705" s="119"/>
      <c r="AQ705" s="119"/>
      <c r="AR705" s="123"/>
      <c r="AS705" s="123"/>
      <c r="AT705" s="123"/>
      <c r="AU705" s="123"/>
      <c r="AV705" s="123"/>
      <c r="AW705" s="123"/>
      <c r="AX705" s="119"/>
      <c r="AY705" s="119"/>
      <c r="AZ705" s="119"/>
      <c r="BA705" s="119"/>
      <c r="BB705" s="119"/>
      <c r="BC705" s="119"/>
    </row>
    <row r="706" spans="1:55" s="45" customFormat="1" x14ac:dyDescent="0.3">
      <c r="A706" s="119"/>
      <c r="C706" s="46"/>
      <c r="V706" s="47"/>
      <c r="Y706" s="46"/>
      <c r="AG706" s="119"/>
      <c r="AH706" s="119"/>
      <c r="AI706" s="119"/>
      <c r="AJ706" s="121"/>
      <c r="AK706" s="121"/>
      <c r="AL706" s="119"/>
      <c r="AM706" s="121"/>
      <c r="AN706" s="119"/>
      <c r="AO706" s="119"/>
      <c r="AP706" s="119"/>
      <c r="AQ706" s="119"/>
      <c r="AR706" s="123"/>
      <c r="AS706" s="123"/>
      <c r="AT706" s="123"/>
      <c r="AU706" s="123"/>
      <c r="AV706" s="123"/>
      <c r="AW706" s="123"/>
      <c r="AX706" s="119"/>
      <c r="AY706" s="119"/>
      <c r="AZ706" s="119"/>
      <c r="BA706" s="119"/>
      <c r="BB706" s="119"/>
      <c r="BC706" s="119"/>
    </row>
    <row r="707" spans="1:55" s="45" customFormat="1" x14ac:dyDescent="0.3">
      <c r="A707" s="119"/>
      <c r="C707" s="46"/>
      <c r="V707" s="47"/>
      <c r="Y707" s="46"/>
      <c r="AG707" s="119"/>
      <c r="AH707" s="119"/>
      <c r="AI707" s="119"/>
      <c r="AJ707" s="121"/>
      <c r="AK707" s="121"/>
      <c r="AL707" s="119"/>
      <c r="AM707" s="121"/>
      <c r="AN707" s="119"/>
      <c r="AO707" s="119"/>
      <c r="AP707" s="119"/>
      <c r="AQ707" s="119"/>
      <c r="AR707" s="123"/>
      <c r="AS707" s="123"/>
      <c r="AT707" s="123"/>
      <c r="AU707" s="123"/>
      <c r="AV707" s="123"/>
      <c r="AW707" s="123"/>
      <c r="AX707" s="119"/>
      <c r="AY707" s="119"/>
      <c r="AZ707" s="119"/>
      <c r="BA707" s="119"/>
      <c r="BB707" s="119"/>
      <c r="BC707" s="119"/>
    </row>
    <row r="708" spans="1:55" s="45" customFormat="1" x14ac:dyDescent="0.3">
      <c r="A708" s="119"/>
      <c r="C708" s="46"/>
      <c r="V708" s="47"/>
      <c r="Y708" s="46"/>
      <c r="AG708" s="119"/>
      <c r="AH708" s="119"/>
      <c r="AI708" s="119"/>
      <c r="AJ708" s="121"/>
      <c r="AK708" s="121"/>
      <c r="AL708" s="119"/>
      <c r="AM708" s="121"/>
      <c r="AN708" s="119"/>
      <c r="AO708" s="119"/>
      <c r="AP708" s="119"/>
      <c r="AQ708" s="119"/>
      <c r="AR708" s="123"/>
      <c r="AS708" s="123"/>
      <c r="AT708" s="123"/>
      <c r="AU708" s="123"/>
      <c r="AV708" s="123"/>
      <c r="AW708" s="123"/>
      <c r="AX708" s="119"/>
      <c r="AY708" s="119"/>
      <c r="AZ708" s="119"/>
      <c r="BA708" s="119"/>
      <c r="BB708" s="119"/>
      <c r="BC708" s="119"/>
    </row>
    <row r="709" spans="1:55" s="45" customFormat="1" x14ac:dyDescent="0.3">
      <c r="A709" s="119"/>
      <c r="C709" s="46"/>
      <c r="V709" s="47"/>
      <c r="Y709" s="46"/>
      <c r="AG709" s="119"/>
      <c r="AH709" s="119"/>
      <c r="AI709" s="119"/>
      <c r="AJ709" s="121"/>
      <c r="AK709" s="121"/>
      <c r="AL709" s="119"/>
      <c r="AM709" s="121"/>
      <c r="AN709" s="119"/>
      <c r="AO709" s="119"/>
      <c r="AP709" s="119"/>
      <c r="AQ709" s="119"/>
      <c r="AR709" s="123"/>
      <c r="AS709" s="123"/>
      <c r="AT709" s="123"/>
      <c r="AU709" s="123"/>
      <c r="AV709" s="123"/>
      <c r="AW709" s="123"/>
      <c r="AX709" s="119"/>
      <c r="AY709" s="119"/>
      <c r="AZ709" s="119"/>
      <c r="BA709" s="119"/>
      <c r="BB709" s="119"/>
      <c r="BC709" s="119"/>
    </row>
    <row r="710" spans="1:55" s="45" customFormat="1" x14ac:dyDescent="0.3">
      <c r="A710" s="119"/>
      <c r="C710" s="46"/>
      <c r="V710" s="47"/>
      <c r="Y710" s="46"/>
      <c r="AG710" s="119"/>
      <c r="AH710" s="119"/>
      <c r="AI710" s="119"/>
      <c r="AJ710" s="121"/>
      <c r="AK710" s="121"/>
      <c r="AL710" s="119"/>
      <c r="AM710" s="121"/>
      <c r="AN710" s="119"/>
      <c r="AO710" s="119"/>
      <c r="AP710" s="119"/>
      <c r="AQ710" s="119"/>
      <c r="AR710" s="123"/>
      <c r="AS710" s="123"/>
      <c r="AT710" s="123"/>
      <c r="AU710" s="123"/>
      <c r="AV710" s="123"/>
      <c r="AW710" s="123"/>
      <c r="AX710" s="119"/>
      <c r="AY710" s="119"/>
      <c r="AZ710" s="119"/>
      <c r="BA710" s="119"/>
      <c r="BB710" s="119"/>
      <c r="BC710" s="119"/>
    </row>
    <row r="711" spans="1:55" s="45" customFormat="1" x14ac:dyDescent="0.3">
      <c r="A711" s="119"/>
      <c r="C711" s="46"/>
      <c r="V711" s="47"/>
      <c r="Y711" s="46"/>
      <c r="AG711" s="119"/>
      <c r="AH711" s="119"/>
      <c r="AI711" s="119"/>
      <c r="AJ711" s="121"/>
      <c r="AK711" s="121"/>
      <c r="AL711" s="119"/>
      <c r="AM711" s="121"/>
      <c r="AN711" s="119"/>
      <c r="AO711" s="119"/>
      <c r="AP711" s="119"/>
      <c r="AQ711" s="119"/>
      <c r="AR711" s="123"/>
      <c r="AS711" s="123"/>
      <c r="AT711" s="123"/>
      <c r="AU711" s="123"/>
      <c r="AV711" s="123"/>
      <c r="AW711" s="123"/>
      <c r="AX711" s="119"/>
      <c r="AY711" s="119"/>
      <c r="AZ711" s="119"/>
      <c r="BA711" s="119"/>
      <c r="BB711" s="119"/>
      <c r="BC711" s="119"/>
    </row>
    <row r="712" spans="1:55" s="45" customFormat="1" x14ac:dyDescent="0.3">
      <c r="A712" s="119"/>
      <c r="C712" s="46"/>
      <c r="V712" s="47"/>
      <c r="Y712" s="46"/>
      <c r="AG712" s="119"/>
      <c r="AH712" s="119"/>
      <c r="AI712" s="119"/>
      <c r="AJ712" s="121"/>
      <c r="AK712" s="121"/>
      <c r="AL712" s="119"/>
      <c r="AM712" s="121"/>
      <c r="AN712" s="119"/>
      <c r="AO712" s="119"/>
      <c r="AP712" s="119"/>
      <c r="AQ712" s="119"/>
      <c r="AR712" s="123"/>
      <c r="AS712" s="123"/>
      <c r="AT712" s="123"/>
      <c r="AU712" s="123"/>
      <c r="AV712" s="123"/>
      <c r="AW712" s="123"/>
      <c r="AX712" s="119"/>
      <c r="AY712" s="119"/>
      <c r="AZ712" s="119"/>
      <c r="BA712" s="119"/>
      <c r="BB712" s="119"/>
      <c r="BC712" s="119"/>
    </row>
    <row r="713" spans="1:55" s="45" customFormat="1" x14ac:dyDescent="0.3">
      <c r="A713" s="119"/>
      <c r="C713" s="46"/>
      <c r="V713" s="47"/>
      <c r="Y713" s="46"/>
      <c r="AG713" s="119"/>
      <c r="AH713" s="119"/>
      <c r="AI713" s="119"/>
      <c r="AJ713" s="121"/>
      <c r="AK713" s="121"/>
      <c r="AL713" s="119"/>
      <c r="AM713" s="121"/>
      <c r="AN713" s="119"/>
      <c r="AO713" s="119"/>
      <c r="AP713" s="119"/>
      <c r="AQ713" s="119"/>
      <c r="AR713" s="123"/>
      <c r="AS713" s="123"/>
      <c r="AT713" s="123"/>
      <c r="AU713" s="123"/>
      <c r="AV713" s="123"/>
      <c r="AW713" s="123"/>
      <c r="AX713" s="119"/>
      <c r="AY713" s="119"/>
      <c r="AZ713" s="119"/>
      <c r="BA713" s="119"/>
      <c r="BB713" s="119"/>
      <c r="BC713" s="119"/>
    </row>
    <row r="714" spans="1:55" s="45" customFormat="1" x14ac:dyDescent="0.3">
      <c r="A714" s="119"/>
      <c r="C714" s="46"/>
      <c r="V714" s="47"/>
      <c r="Y714" s="46"/>
      <c r="AG714" s="119"/>
      <c r="AH714" s="119"/>
      <c r="AI714" s="119"/>
      <c r="AJ714" s="121"/>
      <c r="AK714" s="121"/>
      <c r="AL714" s="119"/>
      <c r="AM714" s="121"/>
      <c r="AN714" s="119"/>
      <c r="AO714" s="119"/>
      <c r="AP714" s="119"/>
      <c r="AQ714" s="119"/>
      <c r="AR714" s="123"/>
      <c r="AS714" s="123"/>
      <c r="AT714" s="123"/>
      <c r="AU714" s="123"/>
      <c r="AV714" s="123"/>
      <c r="AW714" s="123"/>
      <c r="AX714" s="119"/>
      <c r="AY714" s="119"/>
      <c r="AZ714" s="119"/>
      <c r="BA714" s="119"/>
      <c r="BB714" s="119"/>
      <c r="BC714" s="119"/>
    </row>
    <row r="715" spans="1:55" s="45" customFormat="1" x14ac:dyDescent="0.3">
      <c r="A715" s="119"/>
      <c r="C715" s="46"/>
      <c r="V715" s="47"/>
      <c r="Y715" s="46"/>
      <c r="AG715" s="119"/>
      <c r="AH715" s="119"/>
      <c r="AI715" s="119"/>
      <c r="AJ715" s="121"/>
      <c r="AK715" s="121"/>
      <c r="AL715" s="119"/>
      <c r="AM715" s="121"/>
      <c r="AN715" s="119"/>
      <c r="AO715" s="119"/>
      <c r="AP715" s="119"/>
      <c r="AQ715" s="119"/>
      <c r="AR715" s="123"/>
      <c r="AS715" s="123"/>
      <c r="AT715" s="123"/>
      <c r="AU715" s="123"/>
      <c r="AV715" s="123"/>
      <c r="AW715" s="123"/>
      <c r="AX715" s="119"/>
      <c r="AY715" s="119"/>
      <c r="AZ715" s="119"/>
      <c r="BA715" s="119"/>
      <c r="BB715" s="119"/>
      <c r="BC715" s="119"/>
    </row>
    <row r="716" spans="1:55" s="45" customFormat="1" x14ac:dyDescent="0.3">
      <c r="A716" s="119"/>
      <c r="C716" s="46"/>
      <c r="V716" s="47"/>
      <c r="Y716" s="46"/>
      <c r="AG716" s="119"/>
      <c r="AH716" s="119"/>
      <c r="AI716" s="119"/>
      <c r="AJ716" s="121"/>
      <c r="AK716" s="121"/>
      <c r="AL716" s="119"/>
      <c r="AM716" s="121"/>
      <c r="AN716" s="119"/>
      <c r="AO716" s="119"/>
      <c r="AP716" s="119"/>
      <c r="AQ716" s="119"/>
      <c r="AR716" s="123"/>
      <c r="AS716" s="123"/>
      <c r="AT716" s="123"/>
      <c r="AU716" s="123"/>
      <c r="AV716" s="123"/>
      <c r="AW716" s="123"/>
      <c r="AX716" s="119"/>
      <c r="AY716" s="119"/>
      <c r="AZ716" s="119"/>
      <c r="BA716" s="119"/>
      <c r="BB716" s="119"/>
      <c r="BC716" s="119"/>
    </row>
    <row r="717" spans="1:55" s="45" customFormat="1" x14ac:dyDescent="0.3">
      <c r="A717" s="119"/>
      <c r="C717" s="46"/>
      <c r="V717" s="47"/>
      <c r="Y717" s="46"/>
      <c r="AG717" s="119"/>
      <c r="AH717" s="119"/>
      <c r="AI717" s="119"/>
      <c r="AJ717" s="121"/>
      <c r="AK717" s="121"/>
      <c r="AL717" s="119"/>
      <c r="AM717" s="121"/>
      <c r="AN717" s="119"/>
      <c r="AO717" s="119"/>
      <c r="AP717" s="119"/>
      <c r="AQ717" s="119"/>
      <c r="AR717" s="123"/>
      <c r="AS717" s="123"/>
      <c r="AT717" s="123"/>
      <c r="AU717" s="123"/>
      <c r="AV717" s="123"/>
      <c r="AW717" s="123"/>
      <c r="AX717" s="119"/>
      <c r="AY717" s="119"/>
      <c r="AZ717" s="119"/>
      <c r="BA717" s="119"/>
      <c r="BB717" s="119"/>
      <c r="BC717" s="119"/>
    </row>
    <row r="718" spans="1:55" s="45" customFormat="1" x14ac:dyDescent="0.3">
      <c r="A718" s="119"/>
      <c r="C718" s="46"/>
      <c r="V718" s="47"/>
      <c r="Y718" s="46"/>
      <c r="AG718" s="119"/>
      <c r="AH718" s="119"/>
      <c r="AI718" s="119"/>
      <c r="AJ718" s="121"/>
      <c r="AK718" s="121"/>
      <c r="AL718" s="119"/>
      <c r="AM718" s="121"/>
      <c r="AN718" s="119"/>
      <c r="AO718" s="119"/>
      <c r="AP718" s="119"/>
      <c r="AQ718" s="119"/>
      <c r="AR718" s="123"/>
      <c r="AS718" s="123"/>
      <c r="AT718" s="123"/>
      <c r="AU718" s="123"/>
      <c r="AV718" s="123"/>
      <c r="AW718" s="123"/>
      <c r="AX718" s="119"/>
      <c r="AY718" s="119"/>
      <c r="AZ718" s="119"/>
      <c r="BA718" s="119"/>
      <c r="BB718" s="119"/>
      <c r="BC718" s="119"/>
    </row>
    <row r="719" spans="1:55" s="45" customFormat="1" x14ac:dyDescent="0.3">
      <c r="A719" s="119"/>
      <c r="C719" s="46"/>
      <c r="V719" s="47"/>
      <c r="Y719" s="46"/>
      <c r="AG719" s="119"/>
      <c r="AH719" s="119"/>
      <c r="AI719" s="119"/>
      <c r="AJ719" s="121"/>
      <c r="AK719" s="121"/>
      <c r="AL719" s="119"/>
      <c r="AM719" s="121"/>
      <c r="AN719" s="119"/>
      <c r="AO719" s="119"/>
      <c r="AP719" s="119"/>
      <c r="AQ719" s="119"/>
      <c r="AR719" s="123"/>
      <c r="AS719" s="123"/>
      <c r="AT719" s="123"/>
      <c r="AU719" s="123"/>
      <c r="AV719" s="123"/>
      <c r="AW719" s="123"/>
      <c r="AX719" s="119"/>
      <c r="AY719" s="119"/>
      <c r="AZ719" s="119"/>
      <c r="BA719" s="119"/>
      <c r="BB719" s="119"/>
      <c r="BC719" s="119"/>
    </row>
    <row r="720" spans="1:55" s="45" customFormat="1" x14ac:dyDescent="0.3">
      <c r="A720" s="119"/>
      <c r="C720" s="46"/>
      <c r="V720" s="47"/>
      <c r="Y720" s="46"/>
      <c r="AG720" s="119"/>
      <c r="AH720" s="119"/>
      <c r="AI720" s="119"/>
      <c r="AJ720" s="121"/>
      <c r="AK720" s="121"/>
      <c r="AL720" s="119"/>
      <c r="AM720" s="121"/>
      <c r="AN720" s="119"/>
      <c r="AO720" s="119"/>
      <c r="AP720" s="119"/>
      <c r="AQ720" s="119"/>
      <c r="AR720" s="123"/>
      <c r="AS720" s="123"/>
      <c r="AT720" s="123"/>
      <c r="AU720" s="123"/>
      <c r="AV720" s="123"/>
      <c r="AW720" s="123"/>
      <c r="AX720" s="119"/>
      <c r="AY720" s="119"/>
      <c r="AZ720" s="119"/>
      <c r="BA720" s="119"/>
      <c r="BB720" s="119"/>
      <c r="BC720" s="119"/>
    </row>
    <row r="721" spans="1:55" s="45" customFormat="1" x14ac:dyDescent="0.3">
      <c r="A721" s="119"/>
      <c r="C721" s="46"/>
      <c r="V721" s="47"/>
      <c r="Y721" s="46"/>
      <c r="AG721" s="119"/>
      <c r="AH721" s="119"/>
      <c r="AI721" s="119"/>
      <c r="AJ721" s="121"/>
      <c r="AK721" s="121"/>
      <c r="AL721" s="119"/>
      <c r="AM721" s="121"/>
      <c r="AN721" s="119"/>
      <c r="AO721" s="119"/>
      <c r="AP721" s="119"/>
      <c r="AQ721" s="119"/>
      <c r="AR721" s="123"/>
      <c r="AS721" s="123"/>
      <c r="AT721" s="123"/>
      <c r="AU721" s="123"/>
      <c r="AV721" s="123"/>
      <c r="AW721" s="123"/>
      <c r="AX721" s="119"/>
      <c r="AY721" s="119"/>
      <c r="AZ721" s="119"/>
      <c r="BA721" s="119"/>
      <c r="BB721" s="119"/>
      <c r="BC721" s="119"/>
    </row>
    <row r="722" spans="1:55" s="45" customFormat="1" x14ac:dyDescent="0.3">
      <c r="A722" s="119"/>
      <c r="C722" s="46"/>
      <c r="V722" s="47"/>
      <c r="Y722" s="46"/>
      <c r="AG722" s="119"/>
      <c r="AH722" s="119"/>
      <c r="AI722" s="119"/>
      <c r="AJ722" s="121"/>
      <c r="AK722" s="121"/>
      <c r="AL722" s="119"/>
      <c r="AM722" s="121"/>
      <c r="AN722" s="119"/>
      <c r="AO722" s="119"/>
      <c r="AP722" s="119"/>
      <c r="AQ722" s="119"/>
      <c r="AR722" s="123"/>
      <c r="AS722" s="123"/>
      <c r="AT722" s="123"/>
      <c r="AU722" s="123"/>
      <c r="AV722" s="123"/>
      <c r="AW722" s="123"/>
      <c r="AX722" s="119"/>
      <c r="AY722" s="119"/>
      <c r="AZ722" s="119"/>
      <c r="BA722" s="119"/>
      <c r="BB722" s="119"/>
      <c r="BC722" s="119"/>
    </row>
    <row r="723" spans="1:55" s="45" customFormat="1" x14ac:dyDescent="0.3">
      <c r="A723" s="119"/>
      <c r="C723" s="46"/>
      <c r="V723" s="47"/>
      <c r="Y723" s="46"/>
      <c r="AG723" s="119"/>
      <c r="AH723" s="119"/>
      <c r="AI723" s="119"/>
      <c r="AJ723" s="121"/>
      <c r="AK723" s="121"/>
      <c r="AL723" s="119"/>
      <c r="AM723" s="121"/>
      <c r="AN723" s="119"/>
      <c r="AO723" s="119"/>
      <c r="AP723" s="119"/>
      <c r="AQ723" s="119"/>
      <c r="AR723" s="123"/>
      <c r="AS723" s="123"/>
      <c r="AT723" s="123"/>
      <c r="AU723" s="123"/>
      <c r="AV723" s="123"/>
      <c r="AW723" s="123"/>
      <c r="AX723" s="119"/>
      <c r="AY723" s="119"/>
      <c r="AZ723" s="119"/>
      <c r="BA723" s="119"/>
      <c r="BB723" s="119"/>
      <c r="BC723" s="119"/>
    </row>
    <row r="724" spans="1:55" s="45" customFormat="1" x14ac:dyDescent="0.3">
      <c r="A724" s="119"/>
      <c r="C724" s="46"/>
      <c r="V724" s="47"/>
      <c r="Y724" s="46"/>
      <c r="AG724" s="119"/>
      <c r="AH724" s="119"/>
      <c r="AI724" s="119"/>
      <c r="AJ724" s="121"/>
      <c r="AK724" s="121"/>
      <c r="AL724" s="119"/>
      <c r="AM724" s="121"/>
      <c r="AN724" s="119"/>
      <c r="AO724" s="119"/>
      <c r="AP724" s="119"/>
      <c r="AQ724" s="119"/>
      <c r="AR724" s="123"/>
      <c r="AS724" s="123"/>
      <c r="AT724" s="123"/>
      <c r="AU724" s="123"/>
      <c r="AV724" s="123"/>
      <c r="AW724" s="123"/>
      <c r="AX724" s="119"/>
      <c r="AY724" s="119"/>
      <c r="AZ724" s="119"/>
      <c r="BA724" s="119"/>
      <c r="BB724" s="119"/>
      <c r="BC724" s="119"/>
    </row>
    <row r="725" spans="1:55" s="45" customFormat="1" x14ac:dyDescent="0.3">
      <c r="A725" s="119"/>
      <c r="C725" s="46"/>
      <c r="V725" s="47"/>
      <c r="Y725" s="46"/>
      <c r="AG725" s="119"/>
      <c r="AH725" s="119"/>
      <c r="AI725" s="119"/>
      <c r="AJ725" s="121"/>
      <c r="AK725" s="121"/>
      <c r="AL725" s="119"/>
      <c r="AM725" s="121"/>
      <c r="AN725" s="119"/>
      <c r="AO725" s="119"/>
      <c r="AP725" s="119"/>
      <c r="AQ725" s="119"/>
      <c r="AR725" s="123"/>
      <c r="AS725" s="123"/>
      <c r="AT725" s="123"/>
      <c r="AU725" s="123"/>
      <c r="AV725" s="123"/>
      <c r="AW725" s="123"/>
      <c r="AX725" s="119"/>
      <c r="AY725" s="119"/>
      <c r="AZ725" s="119"/>
      <c r="BA725" s="119"/>
      <c r="BB725" s="119"/>
      <c r="BC725" s="119"/>
    </row>
    <row r="726" spans="1:55" s="45" customFormat="1" x14ac:dyDescent="0.3">
      <c r="A726" s="119"/>
      <c r="C726" s="46"/>
      <c r="V726" s="47"/>
      <c r="Y726" s="46"/>
      <c r="AG726" s="119"/>
      <c r="AH726" s="119"/>
      <c r="AI726" s="119"/>
      <c r="AJ726" s="121"/>
      <c r="AK726" s="121"/>
      <c r="AL726" s="119"/>
      <c r="AM726" s="121"/>
      <c r="AN726" s="119"/>
      <c r="AO726" s="119"/>
      <c r="AP726" s="119"/>
      <c r="AQ726" s="119"/>
      <c r="AR726" s="123"/>
      <c r="AS726" s="123"/>
      <c r="AT726" s="123"/>
      <c r="AU726" s="123"/>
      <c r="AV726" s="123"/>
      <c r="AW726" s="123"/>
      <c r="AX726" s="119"/>
      <c r="AY726" s="119"/>
      <c r="AZ726" s="119"/>
      <c r="BA726" s="119"/>
      <c r="BB726" s="119"/>
      <c r="BC726" s="119"/>
    </row>
    <row r="727" spans="1:55" s="45" customFormat="1" x14ac:dyDescent="0.3">
      <c r="A727" s="119"/>
      <c r="C727" s="46"/>
      <c r="V727" s="47"/>
      <c r="Y727" s="46"/>
      <c r="AG727" s="119"/>
      <c r="AH727" s="119"/>
      <c r="AI727" s="119"/>
      <c r="AJ727" s="121"/>
      <c r="AK727" s="121"/>
      <c r="AL727" s="119"/>
      <c r="AM727" s="121"/>
      <c r="AN727" s="119"/>
      <c r="AO727" s="119"/>
      <c r="AP727" s="119"/>
      <c r="AQ727" s="119"/>
      <c r="AR727" s="123"/>
      <c r="AS727" s="123"/>
      <c r="AT727" s="123"/>
      <c r="AU727" s="123"/>
      <c r="AV727" s="123"/>
      <c r="AW727" s="123"/>
      <c r="AX727" s="119"/>
      <c r="AY727" s="119"/>
      <c r="AZ727" s="119"/>
      <c r="BA727" s="119"/>
      <c r="BB727" s="119"/>
      <c r="BC727" s="119"/>
    </row>
    <row r="728" spans="1:55" s="45" customFormat="1" x14ac:dyDescent="0.3">
      <c r="A728" s="119"/>
      <c r="C728" s="46"/>
      <c r="V728" s="47"/>
      <c r="Y728" s="46"/>
      <c r="AG728" s="119"/>
      <c r="AH728" s="119"/>
      <c r="AI728" s="119"/>
      <c r="AJ728" s="121"/>
      <c r="AK728" s="121"/>
      <c r="AL728" s="119"/>
      <c r="AM728" s="121"/>
      <c r="AN728" s="119"/>
      <c r="AO728" s="119"/>
      <c r="AP728" s="119"/>
      <c r="AQ728" s="119"/>
      <c r="AR728" s="123"/>
      <c r="AS728" s="123"/>
      <c r="AT728" s="123"/>
      <c r="AU728" s="123"/>
      <c r="AV728" s="123"/>
      <c r="AW728" s="123"/>
      <c r="AX728" s="119"/>
      <c r="AY728" s="119"/>
      <c r="AZ728" s="119"/>
      <c r="BA728" s="119"/>
      <c r="BB728" s="119"/>
      <c r="BC728" s="119"/>
    </row>
    <row r="729" spans="1:55" s="45" customFormat="1" x14ac:dyDescent="0.3">
      <c r="A729" s="119"/>
      <c r="C729" s="46"/>
      <c r="V729" s="47"/>
      <c r="Y729" s="46"/>
      <c r="AG729" s="119"/>
      <c r="AH729" s="119"/>
      <c r="AI729" s="119"/>
      <c r="AJ729" s="121"/>
      <c r="AK729" s="121"/>
      <c r="AL729" s="119"/>
      <c r="AM729" s="121"/>
      <c r="AN729" s="119"/>
      <c r="AO729" s="119"/>
      <c r="AP729" s="119"/>
      <c r="AQ729" s="119"/>
      <c r="AR729" s="123"/>
      <c r="AS729" s="123"/>
      <c r="AT729" s="123"/>
      <c r="AU729" s="123"/>
      <c r="AV729" s="123"/>
      <c r="AW729" s="123"/>
      <c r="AX729" s="119"/>
      <c r="AY729" s="119"/>
      <c r="AZ729" s="119"/>
      <c r="BA729" s="119"/>
      <c r="BB729" s="119"/>
      <c r="BC729" s="119"/>
    </row>
    <row r="730" spans="1:55" s="45" customFormat="1" x14ac:dyDescent="0.3">
      <c r="A730" s="119"/>
      <c r="C730" s="46"/>
      <c r="V730" s="47"/>
      <c r="Y730" s="46"/>
      <c r="AG730" s="119"/>
      <c r="AH730" s="119"/>
      <c r="AI730" s="119"/>
      <c r="AJ730" s="121"/>
      <c r="AK730" s="121"/>
      <c r="AL730" s="119"/>
      <c r="AM730" s="121"/>
      <c r="AN730" s="119"/>
      <c r="AO730" s="119"/>
      <c r="AP730" s="119"/>
      <c r="AQ730" s="119"/>
      <c r="AR730" s="123"/>
      <c r="AS730" s="123"/>
      <c r="AT730" s="123"/>
      <c r="AU730" s="123"/>
      <c r="AV730" s="123"/>
      <c r="AW730" s="123"/>
      <c r="AX730" s="119"/>
      <c r="AY730" s="119"/>
      <c r="AZ730" s="119"/>
      <c r="BA730" s="119"/>
      <c r="BB730" s="119"/>
      <c r="BC730" s="119"/>
    </row>
    <row r="731" spans="1:55" s="45" customFormat="1" x14ac:dyDescent="0.3">
      <c r="A731" s="119"/>
      <c r="C731" s="46"/>
      <c r="V731" s="47"/>
      <c r="Y731" s="46"/>
      <c r="AG731" s="119"/>
      <c r="AH731" s="119"/>
      <c r="AI731" s="119"/>
      <c r="AJ731" s="121"/>
      <c r="AK731" s="121"/>
      <c r="AL731" s="119"/>
      <c r="AM731" s="121"/>
      <c r="AN731" s="119"/>
      <c r="AO731" s="119"/>
      <c r="AP731" s="119"/>
      <c r="AQ731" s="119"/>
      <c r="AR731" s="123"/>
      <c r="AS731" s="123"/>
      <c r="AT731" s="123"/>
      <c r="AU731" s="123"/>
      <c r="AV731" s="123"/>
      <c r="AW731" s="123"/>
      <c r="AX731" s="119"/>
      <c r="AY731" s="119"/>
      <c r="AZ731" s="119"/>
      <c r="BA731" s="119"/>
      <c r="BB731" s="119"/>
      <c r="BC731" s="119"/>
    </row>
    <row r="732" spans="1:55" s="45" customFormat="1" x14ac:dyDescent="0.3">
      <c r="A732" s="119"/>
      <c r="C732" s="46"/>
      <c r="V732" s="47"/>
      <c r="Y732" s="46"/>
      <c r="AG732" s="119"/>
      <c r="AH732" s="119"/>
      <c r="AI732" s="119"/>
      <c r="AJ732" s="121"/>
      <c r="AK732" s="121"/>
      <c r="AL732" s="119"/>
      <c r="AM732" s="121"/>
      <c r="AN732" s="119"/>
      <c r="AO732" s="119"/>
      <c r="AP732" s="119"/>
      <c r="AQ732" s="119"/>
      <c r="AR732" s="123"/>
      <c r="AS732" s="123"/>
      <c r="AT732" s="123"/>
      <c r="AU732" s="123"/>
      <c r="AV732" s="123"/>
      <c r="AW732" s="123"/>
      <c r="AX732" s="119"/>
      <c r="AY732" s="119"/>
      <c r="AZ732" s="119"/>
      <c r="BA732" s="119"/>
      <c r="BB732" s="119"/>
      <c r="BC732" s="119"/>
    </row>
    <row r="733" spans="1:55" s="45" customFormat="1" x14ac:dyDescent="0.3">
      <c r="A733" s="119"/>
      <c r="C733" s="46"/>
      <c r="V733" s="47"/>
      <c r="Y733" s="46"/>
      <c r="AG733" s="119"/>
      <c r="AH733" s="119"/>
      <c r="AI733" s="119"/>
      <c r="AJ733" s="121"/>
      <c r="AK733" s="121"/>
      <c r="AL733" s="119"/>
      <c r="AM733" s="121"/>
      <c r="AN733" s="119"/>
      <c r="AO733" s="119"/>
      <c r="AP733" s="119"/>
      <c r="AQ733" s="119"/>
      <c r="AR733" s="123"/>
      <c r="AS733" s="123"/>
      <c r="AT733" s="123"/>
      <c r="AU733" s="123"/>
      <c r="AV733" s="123"/>
      <c r="AW733" s="123"/>
      <c r="AX733" s="119"/>
      <c r="AY733" s="119"/>
      <c r="AZ733" s="119"/>
      <c r="BA733" s="119"/>
      <c r="BB733" s="119"/>
      <c r="BC733" s="119"/>
    </row>
    <row r="734" spans="1:55" s="45" customFormat="1" x14ac:dyDescent="0.3">
      <c r="A734" s="119"/>
      <c r="C734" s="46"/>
      <c r="V734" s="47"/>
      <c r="Y734" s="46"/>
      <c r="AG734" s="119"/>
      <c r="AH734" s="119"/>
      <c r="AI734" s="119"/>
      <c r="AJ734" s="121"/>
      <c r="AK734" s="121"/>
      <c r="AL734" s="119"/>
      <c r="AM734" s="121"/>
      <c r="AN734" s="119"/>
      <c r="AO734" s="119"/>
      <c r="AP734" s="119"/>
      <c r="AQ734" s="119"/>
      <c r="AR734" s="123"/>
      <c r="AS734" s="123"/>
      <c r="AT734" s="123"/>
      <c r="AU734" s="123"/>
      <c r="AV734" s="123"/>
      <c r="AW734" s="123"/>
      <c r="AX734" s="119"/>
      <c r="AY734" s="119"/>
      <c r="AZ734" s="119"/>
      <c r="BA734" s="119"/>
      <c r="BB734" s="119"/>
      <c r="BC734" s="119"/>
    </row>
    <row r="735" spans="1:55" s="45" customFormat="1" x14ac:dyDescent="0.3">
      <c r="A735" s="119"/>
      <c r="C735" s="46"/>
      <c r="V735" s="47"/>
      <c r="Y735" s="46"/>
      <c r="AG735" s="119"/>
      <c r="AH735" s="119"/>
      <c r="AI735" s="119"/>
      <c r="AJ735" s="121"/>
      <c r="AK735" s="121"/>
      <c r="AL735" s="119"/>
      <c r="AM735" s="121"/>
      <c r="AN735" s="119"/>
      <c r="AO735" s="119"/>
      <c r="AP735" s="119"/>
      <c r="AQ735" s="119"/>
      <c r="AR735" s="123"/>
      <c r="AS735" s="123"/>
      <c r="AT735" s="123"/>
      <c r="AU735" s="123"/>
      <c r="AV735" s="123"/>
      <c r="AW735" s="123"/>
      <c r="AX735" s="119"/>
      <c r="AY735" s="119"/>
      <c r="AZ735" s="119"/>
      <c r="BA735" s="119"/>
      <c r="BB735" s="119"/>
      <c r="BC735" s="119"/>
    </row>
    <row r="736" spans="1:55" s="45" customFormat="1" x14ac:dyDescent="0.3">
      <c r="A736" s="119"/>
      <c r="C736" s="46"/>
      <c r="V736" s="47"/>
      <c r="Y736" s="46"/>
      <c r="AG736" s="119"/>
      <c r="AH736" s="119"/>
      <c r="AI736" s="119"/>
      <c r="AJ736" s="121"/>
      <c r="AK736" s="121"/>
      <c r="AL736" s="119"/>
      <c r="AM736" s="121"/>
      <c r="AN736" s="119"/>
      <c r="AO736" s="119"/>
      <c r="AP736" s="119"/>
      <c r="AQ736" s="119"/>
      <c r="AR736" s="123"/>
      <c r="AS736" s="123"/>
      <c r="AT736" s="123"/>
      <c r="AU736" s="123"/>
      <c r="AV736" s="123"/>
      <c r="AW736" s="123"/>
      <c r="AX736" s="119"/>
      <c r="AY736" s="119"/>
      <c r="AZ736" s="119"/>
      <c r="BA736" s="119"/>
      <c r="BB736" s="119"/>
      <c r="BC736" s="119"/>
    </row>
    <row r="737" spans="1:55" s="45" customFormat="1" x14ac:dyDescent="0.3">
      <c r="A737" s="119"/>
      <c r="C737" s="46"/>
      <c r="V737" s="47"/>
      <c r="Y737" s="46"/>
      <c r="AG737" s="119"/>
      <c r="AH737" s="119"/>
      <c r="AI737" s="119"/>
      <c r="AJ737" s="121"/>
      <c r="AK737" s="121"/>
      <c r="AL737" s="119"/>
      <c r="AM737" s="121"/>
      <c r="AN737" s="119"/>
      <c r="AO737" s="119"/>
      <c r="AP737" s="119"/>
      <c r="AQ737" s="119"/>
      <c r="AR737" s="123"/>
      <c r="AS737" s="123"/>
      <c r="AT737" s="123"/>
      <c r="AU737" s="123"/>
      <c r="AV737" s="123"/>
      <c r="AW737" s="123"/>
      <c r="AX737" s="119"/>
      <c r="AY737" s="119"/>
      <c r="AZ737" s="119"/>
      <c r="BA737" s="119"/>
      <c r="BB737" s="119"/>
      <c r="BC737" s="119"/>
    </row>
    <row r="738" spans="1:55" s="45" customFormat="1" x14ac:dyDescent="0.3">
      <c r="A738" s="119"/>
      <c r="C738" s="46"/>
      <c r="V738" s="47"/>
      <c r="Y738" s="46"/>
      <c r="AG738" s="119"/>
      <c r="AH738" s="119"/>
      <c r="AI738" s="119"/>
      <c r="AJ738" s="121"/>
      <c r="AK738" s="121"/>
      <c r="AL738" s="119"/>
      <c r="AM738" s="121"/>
      <c r="AN738" s="119"/>
      <c r="AO738" s="119"/>
      <c r="AP738" s="119"/>
      <c r="AQ738" s="119"/>
      <c r="AR738" s="123"/>
      <c r="AS738" s="123"/>
      <c r="AT738" s="123"/>
      <c r="AU738" s="123"/>
      <c r="AV738" s="123"/>
      <c r="AW738" s="123"/>
      <c r="AX738" s="119"/>
      <c r="AY738" s="119"/>
      <c r="AZ738" s="119"/>
      <c r="BA738" s="119"/>
      <c r="BB738" s="119"/>
      <c r="BC738" s="119"/>
    </row>
    <row r="739" spans="1:55" s="45" customFormat="1" x14ac:dyDescent="0.3">
      <c r="A739" s="119"/>
      <c r="C739" s="46"/>
      <c r="V739" s="47"/>
      <c r="Y739" s="46"/>
      <c r="AG739" s="119"/>
      <c r="AH739" s="119"/>
      <c r="AI739" s="119"/>
      <c r="AJ739" s="121"/>
      <c r="AK739" s="121"/>
      <c r="AL739" s="119"/>
      <c r="AM739" s="121"/>
      <c r="AN739" s="119"/>
      <c r="AO739" s="119"/>
      <c r="AP739" s="119"/>
      <c r="AQ739" s="119"/>
      <c r="AR739" s="123"/>
      <c r="AS739" s="123"/>
      <c r="AT739" s="123"/>
      <c r="AU739" s="123"/>
      <c r="AV739" s="123"/>
      <c r="AW739" s="123"/>
      <c r="AX739" s="119"/>
      <c r="AY739" s="119"/>
      <c r="AZ739" s="119"/>
      <c r="BA739" s="119"/>
      <c r="BB739" s="119"/>
      <c r="BC739" s="119"/>
    </row>
    <row r="740" spans="1:55" s="45" customFormat="1" x14ac:dyDescent="0.3">
      <c r="A740" s="119"/>
      <c r="C740" s="46"/>
      <c r="V740" s="47"/>
      <c r="Y740" s="46"/>
      <c r="AG740" s="119"/>
      <c r="AH740" s="119"/>
      <c r="AI740" s="119"/>
      <c r="AJ740" s="121"/>
      <c r="AK740" s="121"/>
      <c r="AL740" s="119"/>
      <c r="AM740" s="121"/>
      <c r="AN740" s="119"/>
      <c r="AO740" s="119"/>
      <c r="AP740" s="119"/>
      <c r="AQ740" s="119"/>
      <c r="AR740" s="123"/>
      <c r="AS740" s="123"/>
      <c r="AT740" s="123"/>
      <c r="AU740" s="123"/>
      <c r="AV740" s="123"/>
      <c r="AW740" s="123"/>
      <c r="AX740" s="119"/>
      <c r="AY740" s="119"/>
      <c r="AZ740" s="119"/>
      <c r="BA740" s="119"/>
      <c r="BB740" s="119"/>
      <c r="BC740" s="119"/>
    </row>
    <row r="741" spans="1:55" s="45" customFormat="1" x14ac:dyDescent="0.3">
      <c r="A741" s="119"/>
      <c r="C741" s="46"/>
      <c r="V741" s="47"/>
      <c r="Y741" s="46"/>
      <c r="AG741" s="119"/>
      <c r="AH741" s="119"/>
      <c r="AI741" s="119"/>
      <c r="AJ741" s="121"/>
      <c r="AK741" s="121"/>
      <c r="AL741" s="119"/>
      <c r="AM741" s="121"/>
      <c r="AN741" s="119"/>
      <c r="AO741" s="119"/>
      <c r="AP741" s="119"/>
      <c r="AQ741" s="119"/>
      <c r="AR741" s="123"/>
      <c r="AS741" s="123"/>
      <c r="AT741" s="123"/>
      <c r="AU741" s="123"/>
      <c r="AV741" s="123"/>
      <c r="AW741" s="123"/>
      <c r="AX741" s="119"/>
      <c r="AY741" s="119"/>
      <c r="AZ741" s="119"/>
      <c r="BA741" s="119"/>
      <c r="BB741" s="119"/>
      <c r="BC741" s="119"/>
    </row>
    <row r="742" spans="1:55" s="45" customFormat="1" x14ac:dyDescent="0.3">
      <c r="A742" s="119"/>
      <c r="C742" s="46"/>
      <c r="V742" s="47"/>
      <c r="Y742" s="46"/>
      <c r="AG742" s="119"/>
      <c r="AH742" s="119"/>
      <c r="AI742" s="119"/>
      <c r="AJ742" s="121"/>
      <c r="AK742" s="121"/>
      <c r="AL742" s="119"/>
      <c r="AM742" s="121"/>
      <c r="AN742" s="119"/>
      <c r="AO742" s="119"/>
      <c r="AP742" s="119"/>
      <c r="AQ742" s="119"/>
      <c r="AR742" s="123"/>
      <c r="AS742" s="123"/>
      <c r="AT742" s="123"/>
      <c r="AU742" s="123"/>
      <c r="AV742" s="123"/>
      <c r="AW742" s="123"/>
      <c r="AX742" s="119"/>
      <c r="AY742" s="119"/>
      <c r="AZ742" s="119"/>
      <c r="BA742" s="119"/>
      <c r="BB742" s="119"/>
      <c r="BC742" s="119"/>
    </row>
    <row r="743" spans="1:55" s="45" customFormat="1" x14ac:dyDescent="0.3">
      <c r="A743" s="119"/>
      <c r="C743" s="46"/>
      <c r="V743" s="47"/>
      <c r="Y743" s="46"/>
      <c r="AG743" s="119"/>
      <c r="AH743" s="119"/>
      <c r="AI743" s="119"/>
      <c r="AJ743" s="121"/>
      <c r="AK743" s="121"/>
      <c r="AL743" s="119"/>
      <c r="AM743" s="121"/>
      <c r="AN743" s="119"/>
      <c r="AO743" s="119"/>
      <c r="AP743" s="119"/>
      <c r="AQ743" s="119"/>
      <c r="AR743" s="123"/>
      <c r="AS743" s="123"/>
      <c r="AT743" s="123"/>
      <c r="AU743" s="123"/>
      <c r="AV743" s="123"/>
      <c r="AW743" s="123"/>
      <c r="AX743" s="119"/>
      <c r="AY743" s="119"/>
      <c r="AZ743" s="119"/>
      <c r="BA743" s="119"/>
      <c r="BB743" s="119"/>
      <c r="BC743" s="119"/>
    </row>
    <row r="744" spans="1:55" s="45" customFormat="1" x14ac:dyDescent="0.3">
      <c r="A744" s="119"/>
      <c r="C744" s="46"/>
      <c r="V744" s="47"/>
      <c r="Y744" s="46"/>
      <c r="AG744" s="119"/>
      <c r="AH744" s="119"/>
      <c r="AI744" s="119"/>
      <c r="AJ744" s="121"/>
      <c r="AK744" s="121"/>
      <c r="AL744" s="119"/>
      <c r="AM744" s="121"/>
      <c r="AN744" s="119"/>
      <c r="AO744" s="119"/>
      <c r="AP744" s="119"/>
      <c r="AQ744" s="119"/>
      <c r="AR744" s="123"/>
      <c r="AS744" s="123"/>
      <c r="AT744" s="123"/>
      <c r="AU744" s="123"/>
      <c r="AV744" s="123"/>
      <c r="AW744" s="123"/>
      <c r="AX744" s="119"/>
      <c r="AY744" s="119"/>
      <c r="AZ744" s="119"/>
      <c r="BA744" s="119"/>
      <c r="BB744" s="119"/>
      <c r="BC744" s="119"/>
    </row>
    <row r="745" spans="1:55" s="45" customFormat="1" x14ac:dyDescent="0.3">
      <c r="A745" s="119"/>
      <c r="C745" s="46"/>
      <c r="V745" s="47"/>
      <c r="Y745" s="46"/>
      <c r="AG745" s="119"/>
      <c r="AH745" s="119"/>
      <c r="AI745" s="119"/>
      <c r="AJ745" s="121"/>
      <c r="AK745" s="121"/>
      <c r="AL745" s="119"/>
      <c r="AM745" s="121"/>
      <c r="AN745" s="119"/>
      <c r="AO745" s="119"/>
      <c r="AP745" s="119"/>
      <c r="AQ745" s="119"/>
      <c r="AR745" s="123"/>
      <c r="AS745" s="123"/>
      <c r="AT745" s="123"/>
      <c r="AU745" s="123"/>
      <c r="AV745" s="123"/>
      <c r="AW745" s="123"/>
      <c r="AX745" s="119"/>
      <c r="AY745" s="119"/>
      <c r="AZ745" s="119"/>
      <c r="BA745" s="119"/>
      <c r="BB745" s="119"/>
      <c r="BC745" s="119"/>
    </row>
    <row r="746" spans="1:55" s="45" customFormat="1" x14ac:dyDescent="0.3">
      <c r="A746" s="119"/>
      <c r="C746" s="46"/>
      <c r="V746" s="47"/>
      <c r="Y746" s="46"/>
      <c r="AG746" s="119"/>
      <c r="AH746" s="119"/>
      <c r="AI746" s="119"/>
      <c r="AJ746" s="121"/>
      <c r="AK746" s="121"/>
      <c r="AL746" s="119"/>
      <c r="AM746" s="121"/>
      <c r="AN746" s="119"/>
      <c r="AO746" s="119"/>
      <c r="AP746" s="119"/>
      <c r="AQ746" s="119"/>
      <c r="AR746" s="123"/>
      <c r="AS746" s="123"/>
      <c r="AT746" s="123"/>
      <c r="AU746" s="123"/>
      <c r="AV746" s="123"/>
      <c r="AW746" s="123"/>
      <c r="AX746" s="119"/>
      <c r="AY746" s="119"/>
      <c r="AZ746" s="119"/>
      <c r="BA746" s="119"/>
      <c r="BB746" s="119"/>
      <c r="BC746" s="119"/>
    </row>
    <row r="747" spans="1:55" s="45" customFormat="1" x14ac:dyDescent="0.3">
      <c r="A747" s="119"/>
      <c r="C747" s="46"/>
      <c r="V747" s="47"/>
      <c r="Y747" s="46"/>
      <c r="AG747" s="119"/>
      <c r="AH747" s="119"/>
      <c r="AI747" s="119"/>
      <c r="AJ747" s="121"/>
      <c r="AK747" s="121"/>
      <c r="AL747" s="119"/>
      <c r="AM747" s="121"/>
      <c r="AN747" s="119"/>
      <c r="AO747" s="119"/>
      <c r="AP747" s="119"/>
      <c r="AQ747" s="119"/>
      <c r="AR747" s="123"/>
      <c r="AS747" s="123"/>
      <c r="AT747" s="123"/>
      <c r="AU747" s="123"/>
      <c r="AV747" s="123"/>
      <c r="AW747" s="123"/>
      <c r="AX747" s="119"/>
      <c r="AY747" s="119"/>
      <c r="AZ747" s="119"/>
      <c r="BA747" s="119"/>
      <c r="BB747" s="119"/>
      <c r="BC747" s="119"/>
    </row>
    <row r="748" spans="1:55" s="45" customFormat="1" x14ac:dyDescent="0.3">
      <c r="A748" s="119"/>
      <c r="C748" s="46"/>
      <c r="V748" s="47"/>
      <c r="Y748" s="46"/>
      <c r="AG748" s="119"/>
      <c r="AH748" s="119"/>
      <c r="AI748" s="119"/>
      <c r="AJ748" s="121"/>
      <c r="AK748" s="121"/>
      <c r="AL748" s="119"/>
      <c r="AM748" s="121"/>
      <c r="AN748" s="119"/>
      <c r="AO748" s="119"/>
      <c r="AP748" s="119"/>
      <c r="AQ748" s="119"/>
      <c r="AR748" s="123"/>
      <c r="AS748" s="123"/>
      <c r="AT748" s="123"/>
      <c r="AU748" s="123"/>
      <c r="AV748" s="123"/>
      <c r="AW748" s="123"/>
      <c r="AX748" s="119"/>
      <c r="AY748" s="119"/>
      <c r="AZ748" s="119"/>
      <c r="BA748" s="119"/>
      <c r="BB748" s="119"/>
      <c r="BC748" s="119"/>
    </row>
    <row r="749" spans="1:55" s="45" customFormat="1" x14ac:dyDescent="0.3">
      <c r="A749" s="119"/>
      <c r="C749" s="46"/>
      <c r="V749" s="47"/>
      <c r="Y749" s="46"/>
      <c r="AG749" s="119"/>
      <c r="AH749" s="119"/>
      <c r="AI749" s="119"/>
      <c r="AJ749" s="121"/>
      <c r="AK749" s="121"/>
      <c r="AL749" s="119"/>
      <c r="AM749" s="121"/>
      <c r="AN749" s="119"/>
      <c r="AO749" s="119"/>
      <c r="AP749" s="119"/>
      <c r="AQ749" s="119"/>
      <c r="AR749" s="123"/>
      <c r="AS749" s="123"/>
      <c r="AT749" s="123"/>
      <c r="AU749" s="123"/>
      <c r="AV749" s="123"/>
      <c r="AW749" s="123"/>
      <c r="AX749" s="119"/>
      <c r="AY749" s="119"/>
      <c r="AZ749" s="119"/>
      <c r="BA749" s="119"/>
      <c r="BB749" s="119"/>
      <c r="BC749" s="119"/>
    </row>
    <row r="750" spans="1:55" s="45" customFormat="1" x14ac:dyDescent="0.3">
      <c r="A750" s="119"/>
      <c r="C750" s="46"/>
      <c r="V750" s="47"/>
      <c r="Y750" s="46"/>
      <c r="AG750" s="119"/>
      <c r="AH750" s="119"/>
      <c r="AI750" s="119"/>
      <c r="AJ750" s="121"/>
      <c r="AK750" s="121"/>
      <c r="AL750" s="119"/>
      <c r="AM750" s="121"/>
      <c r="AN750" s="119"/>
      <c r="AO750" s="119"/>
      <c r="AP750" s="119"/>
      <c r="AQ750" s="119"/>
      <c r="AR750" s="123"/>
      <c r="AS750" s="123"/>
      <c r="AT750" s="123"/>
      <c r="AU750" s="123"/>
      <c r="AV750" s="123"/>
      <c r="AW750" s="123"/>
      <c r="AX750" s="119"/>
      <c r="AY750" s="119"/>
      <c r="AZ750" s="119"/>
      <c r="BA750" s="119"/>
      <c r="BB750" s="119"/>
      <c r="BC750" s="119"/>
    </row>
    <row r="751" spans="1:55" s="45" customFormat="1" x14ac:dyDescent="0.3">
      <c r="A751" s="119"/>
      <c r="C751" s="46"/>
      <c r="V751" s="47"/>
      <c r="Y751" s="46"/>
      <c r="AG751" s="119"/>
      <c r="AH751" s="119"/>
      <c r="AI751" s="119"/>
      <c r="AJ751" s="121"/>
      <c r="AK751" s="121"/>
      <c r="AL751" s="119"/>
      <c r="AM751" s="121"/>
      <c r="AN751" s="119"/>
      <c r="AO751" s="119"/>
      <c r="AP751" s="119"/>
      <c r="AQ751" s="119"/>
      <c r="AR751" s="123"/>
      <c r="AS751" s="123"/>
      <c r="AT751" s="123"/>
      <c r="AU751" s="123"/>
      <c r="AV751" s="123"/>
      <c r="AW751" s="123"/>
      <c r="AX751" s="119"/>
      <c r="AY751" s="119"/>
      <c r="AZ751" s="119"/>
      <c r="BA751" s="119"/>
      <c r="BB751" s="119"/>
      <c r="BC751" s="119"/>
    </row>
    <row r="752" spans="1:55" s="45" customFormat="1" x14ac:dyDescent="0.3">
      <c r="A752" s="119"/>
      <c r="C752" s="46"/>
      <c r="V752" s="47"/>
      <c r="Y752" s="46"/>
      <c r="AG752" s="119"/>
      <c r="AH752" s="119"/>
      <c r="AI752" s="119"/>
      <c r="AJ752" s="121"/>
      <c r="AK752" s="121"/>
      <c r="AL752" s="119"/>
      <c r="AM752" s="121"/>
      <c r="AN752" s="119"/>
      <c r="AO752" s="119"/>
      <c r="AP752" s="119"/>
      <c r="AQ752" s="119"/>
      <c r="AR752" s="123"/>
      <c r="AS752" s="123"/>
      <c r="AT752" s="123"/>
      <c r="AU752" s="123"/>
      <c r="AV752" s="123"/>
      <c r="AW752" s="123"/>
      <c r="AX752" s="119"/>
      <c r="AY752" s="119"/>
      <c r="AZ752" s="119"/>
      <c r="BA752" s="119"/>
      <c r="BB752" s="119"/>
      <c r="BC752" s="119"/>
    </row>
    <row r="753" spans="1:55" s="45" customFormat="1" x14ac:dyDescent="0.3">
      <c r="A753" s="119"/>
      <c r="C753" s="46"/>
      <c r="V753" s="47"/>
      <c r="Y753" s="46"/>
      <c r="AG753" s="119"/>
      <c r="AH753" s="119"/>
      <c r="AI753" s="119"/>
      <c r="AJ753" s="121"/>
      <c r="AK753" s="121"/>
      <c r="AL753" s="119"/>
      <c r="AM753" s="121"/>
      <c r="AN753" s="119"/>
      <c r="AO753" s="119"/>
      <c r="AP753" s="119"/>
      <c r="AQ753" s="119"/>
      <c r="AR753" s="123"/>
      <c r="AS753" s="123"/>
      <c r="AT753" s="123"/>
      <c r="AU753" s="123"/>
      <c r="AV753" s="123"/>
      <c r="AW753" s="123"/>
      <c r="AX753" s="119"/>
      <c r="AY753" s="119"/>
      <c r="AZ753" s="119"/>
      <c r="BA753" s="119"/>
      <c r="BB753" s="119"/>
      <c r="BC753" s="119"/>
    </row>
    <row r="754" spans="1:55" s="45" customFormat="1" x14ac:dyDescent="0.3">
      <c r="A754" s="119"/>
      <c r="C754" s="46"/>
      <c r="V754" s="47"/>
      <c r="Y754" s="46"/>
      <c r="AG754" s="119"/>
      <c r="AH754" s="119"/>
      <c r="AI754" s="119"/>
      <c r="AJ754" s="121"/>
      <c r="AK754" s="121"/>
      <c r="AL754" s="119"/>
      <c r="AM754" s="121"/>
      <c r="AN754" s="119"/>
      <c r="AO754" s="119"/>
      <c r="AP754" s="119"/>
      <c r="AQ754" s="119"/>
      <c r="AR754" s="123"/>
      <c r="AS754" s="123"/>
      <c r="AT754" s="123"/>
      <c r="AU754" s="123"/>
      <c r="AV754" s="123"/>
      <c r="AW754" s="123"/>
      <c r="AX754" s="119"/>
      <c r="AY754" s="119"/>
      <c r="AZ754" s="119"/>
      <c r="BA754" s="119"/>
      <c r="BB754" s="119"/>
      <c r="BC754" s="119"/>
    </row>
    <row r="755" spans="1:55" s="45" customFormat="1" x14ac:dyDescent="0.3">
      <c r="A755" s="119"/>
      <c r="C755" s="46"/>
      <c r="V755" s="47"/>
      <c r="Y755" s="46"/>
      <c r="AG755" s="119"/>
      <c r="AH755" s="119"/>
      <c r="AI755" s="119"/>
      <c r="AJ755" s="121"/>
      <c r="AK755" s="121"/>
      <c r="AL755" s="119"/>
      <c r="AM755" s="121"/>
      <c r="AN755" s="119"/>
      <c r="AO755" s="119"/>
      <c r="AP755" s="119"/>
      <c r="AQ755" s="119"/>
      <c r="AR755" s="123"/>
      <c r="AS755" s="123"/>
      <c r="AT755" s="123"/>
      <c r="AU755" s="123"/>
      <c r="AV755" s="123"/>
      <c r="AW755" s="123"/>
      <c r="AX755" s="119"/>
      <c r="AY755" s="119"/>
      <c r="AZ755" s="119"/>
      <c r="BA755" s="119"/>
      <c r="BB755" s="119"/>
      <c r="BC755" s="119"/>
    </row>
    <row r="756" spans="1:55" s="45" customFormat="1" x14ac:dyDescent="0.3">
      <c r="A756" s="119"/>
      <c r="C756" s="46"/>
      <c r="V756" s="47"/>
      <c r="Y756" s="46"/>
      <c r="AG756" s="119"/>
      <c r="AH756" s="119"/>
      <c r="AI756" s="119"/>
      <c r="AJ756" s="121"/>
      <c r="AK756" s="121"/>
      <c r="AL756" s="119"/>
      <c r="AM756" s="121"/>
      <c r="AN756" s="119"/>
      <c r="AO756" s="119"/>
      <c r="AP756" s="119"/>
      <c r="AQ756" s="119"/>
      <c r="AR756" s="123"/>
      <c r="AS756" s="123"/>
      <c r="AT756" s="123"/>
      <c r="AU756" s="123"/>
      <c r="AV756" s="123"/>
      <c r="AW756" s="123"/>
      <c r="AX756" s="119"/>
      <c r="AY756" s="119"/>
      <c r="AZ756" s="119"/>
      <c r="BA756" s="119"/>
      <c r="BB756" s="119"/>
      <c r="BC756" s="119"/>
    </row>
    <row r="757" spans="1:55" s="45" customFormat="1" x14ac:dyDescent="0.3">
      <c r="A757" s="119"/>
      <c r="C757" s="46"/>
      <c r="V757" s="47"/>
      <c r="Y757" s="46"/>
      <c r="AG757" s="119"/>
      <c r="AH757" s="119"/>
      <c r="AI757" s="119"/>
      <c r="AJ757" s="121"/>
      <c r="AK757" s="121"/>
      <c r="AL757" s="119"/>
      <c r="AM757" s="121"/>
      <c r="AN757" s="119"/>
      <c r="AO757" s="119"/>
      <c r="AP757" s="119"/>
      <c r="AQ757" s="119"/>
      <c r="AR757" s="123"/>
      <c r="AS757" s="123"/>
      <c r="AT757" s="123"/>
      <c r="AU757" s="123"/>
      <c r="AV757" s="123"/>
      <c r="AW757" s="123"/>
      <c r="AX757" s="119"/>
      <c r="AY757" s="119"/>
      <c r="AZ757" s="119"/>
      <c r="BA757" s="119"/>
      <c r="BB757" s="119"/>
      <c r="BC757" s="119"/>
    </row>
    <row r="758" spans="1:55" s="45" customFormat="1" x14ac:dyDescent="0.3">
      <c r="A758" s="119"/>
      <c r="C758" s="46"/>
      <c r="V758" s="47"/>
      <c r="Y758" s="46"/>
      <c r="AG758" s="119"/>
      <c r="AH758" s="119"/>
      <c r="AI758" s="119"/>
      <c r="AJ758" s="121"/>
      <c r="AK758" s="121"/>
      <c r="AL758" s="119"/>
      <c r="AM758" s="121"/>
      <c r="AN758" s="119"/>
      <c r="AO758" s="119"/>
      <c r="AP758" s="119"/>
      <c r="AQ758" s="119"/>
      <c r="AR758" s="123"/>
      <c r="AS758" s="123"/>
      <c r="AT758" s="123"/>
      <c r="AU758" s="123"/>
      <c r="AV758" s="123"/>
      <c r="AW758" s="123"/>
      <c r="AX758" s="119"/>
      <c r="AY758" s="119"/>
      <c r="AZ758" s="119"/>
      <c r="BA758" s="119"/>
      <c r="BB758" s="119"/>
      <c r="BC758" s="119"/>
    </row>
    <row r="759" spans="1:55" s="45" customFormat="1" x14ac:dyDescent="0.3">
      <c r="A759" s="119"/>
      <c r="C759" s="46"/>
      <c r="V759" s="47"/>
      <c r="Y759" s="46"/>
      <c r="AG759" s="119"/>
      <c r="AH759" s="119"/>
      <c r="AI759" s="119"/>
      <c r="AJ759" s="121"/>
      <c r="AK759" s="121"/>
      <c r="AL759" s="119"/>
      <c r="AM759" s="121"/>
      <c r="AN759" s="119"/>
      <c r="AO759" s="119"/>
      <c r="AP759" s="119"/>
      <c r="AQ759" s="119"/>
      <c r="AR759" s="123"/>
      <c r="AS759" s="123"/>
      <c r="AT759" s="123"/>
      <c r="AU759" s="123"/>
      <c r="AV759" s="123"/>
      <c r="AW759" s="123"/>
      <c r="AX759" s="119"/>
      <c r="AY759" s="119"/>
      <c r="AZ759" s="119"/>
      <c r="BA759" s="119"/>
      <c r="BB759" s="119"/>
      <c r="BC759" s="119"/>
    </row>
    <row r="760" spans="1:55" s="45" customFormat="1" x14ac:dyDescent="0.3">
      <c r="A760" s="119"/>
      <c r="C760" s="46"/>
      <c r="V760" s="47"/>
      <c r="Y760" s="46"/>
      <c r="AG760" s="119"/>
      <c r="AH760" s="119"/>
      <c r="AI760" s="119"/>
      <c r="AJ760" s="121"/>
      <c r="AK760" s="121"/>
      <c r="AL760" s="119"/>
      <c r="AM760" s="121"/>
      <c r="AN760" s="119"/>
      <c r="AO760" s="119"/>
      <c r="AP760" s="119"/>
      <c r="AQ760" s="119"/>
      <c r="AR760" s="123"/>
      <c r="AS760" s="123"/>
      <c r="AT760" s="123"/>
      <c r="AU760" s="123"/>
      <c r="AV760" s="123"/>
      <c r="AW760" s="123"/>
      <c r="AX760" s="119"/>
      <c r="AY760" s="119"/>
      <c r="AZ760" s="119"/>
      <c r="BA760" s="119"/>
      <c r="BB760" s="119"/>
      <c r="BC760" s="119"/>
    </row>
    <row r="761" spans="1:55" s="45" customFormat="1" x14ac:dyDescent="0.3">
      <c r="A761" s="119"/>
      <c r="C761" s="46"/>
      <c r="V761" s="47"/>
      <c r="Y761" s="46"/>
      <c r="AG761" s="119"/>
      <c r="AH761" s="119"/>
      <c r="AI761" s="119"/>
      <c r="AJ761" s="121"/>
      <c r="AK761" s="121"/>
      <c r="AL761" s="119"/>
      <c r="AM761" s="121"/>
      <c r="AN761" s="119"/>
      <c r="AO761" s="119"/>
      <c r="AP761" s="119"/>
      <c r="AQ761" s="119"/>
      <c r="AR761" s="123"/>
      <c r="AS761" s="123"/>
      <c r="AT761" s="123"/>
      <c r="AU761" s="123"/>
      <c r="AV761" s="123"/>
      <c r="AW761" s="123"/>
      <c r="AX761" s="119"/>
      <c r="AY761" s="119"/>
      <c r="AZ761" s="119"/>
      <c r="BA761" s="119"/>
      <c r="BB761" s="119"/>
      <c r="BC761" s="119"/>
    </row>
    <row r="762" spans="1:55" s="45" customFormat="1" x14ac:dyDescent="0.3">
      <c r="A762" s="119"/>
      <c r="C762" s="46"/>
      <c r="V762" s="47"/>
      <c r="Y762" s="46"/>
      <c r="AG762" s="119"/>
      <c r="AH762" s="119"/>
      <c r="AI762" s="119"/>
      <c r="AJ762" s="121"/>
      <c r="AK762" s="121"/>
      <c r="AL762" s="119"/>
      <c r="AM762" s="121"/>
      <c r="AN762" s="119"/>
      <c r="AO762" s="119"/>
      <c r="AP762" s="119"/>
      <c r="AQ762" s="119"/>
      <c r="AR762" s="123"/>
      <c r="AS762" s="123"/>
      <c r="AT762" s="123"/>
      <c r="AU762" s="123"/>
      <c r="AV762" s="123"/>
      <c r="AW762" s="123"/>
      <c r="AX762" s="119"/>
      <c r="AY762" s="119"/>
      <c r="AZ762" s="119"/>
      <c r="BA762" s="119"/>
      <c r="BB762" s="119"/>
      <c r="BC762" s="119"/>
    </row>
    <row r="763" spans="1:55" s="45" customFormat="1" x14ac:dyDescent="0.3">
      <c r="A763" s="119"/>
      <c r="C763" s="46"/>
      <c r="V763" s="47"/>
      <c r="Y763" s="46"/>
      <c r="AG763" s="119"/>
      <c r="AH763" s="119"/>
      <c r="AI763" s="119"/>
      <c r="AJ763" s="121"/>
      <c r="AK763" s="121"/>
      <c r="AL763" s="119"/>
      <c r="AM763" s="121"/>
      <c r="AN763" s="119"/>
      <c r="AO763" s="119"/>
      <c r="AP763" s="119"/>
      <c r="AQ763" s="119"/>
      <c r="AR763" s="123"/>
      <c r="AS763" s="123"/>
      <c r="AT763" s="123"/>
      <c r="AU763" s="123"/>
      <c r="AV763" s="123"/>
      <c r="AW763" s="123"/>
      <c r="AX763" s="119"/>
      <c r="AY763" s="119"/>
      <c r="AZ763" s="119"/>
      <c r="BA763" s="119"/>
      <c r="BB763" s="119"/>
      <c r="BC763" s="119"/>
    </row>
    <row r="764" spans="1:55" s="45" customFormat="1" x14ac:dyDescent="0.3">
      <c r="A764" s="119"/>
      <c r="C764" s="46"/>
      <c r="V764" s="47"/>
      <c r="Y764" s="46"/>
      <c r="AG764" s="119"/>
      <c r="AH764" s="119"/>
      <c r="AI764" s="119"/>
      <c r="AJ764" s="121"/>
      <c r="AK764" s="121"/>
      <c r="AL764" s="119"/>
      <c r="AM764" s="121"/>
      <c r="AN764" s="119"/>
      <c r="AO764" s="119"/>
      <c r="AP764" s="119"/>
      <c r="AQ764" s="119"/>
      <c r="AR764" s="123"/>
      <c r="AS764" s="123"/>
      <c r="AT764" s="123"/>
      <c r="AU764" s="123"/>
      <c r="AV764" s="123"/>
      <c r="AW764" s="123"/>
      <c r="AX764" s="119"/>
      <c r="AY764" s="119"/>
      <c r="AZ764" s="119"/>
      <c r="BA764" s="119"/>
      <c r="BB764" s="119"/>
      <c r="BC764" s="119"/>
    </row>
    <row r="765" spans="1:55" s="45" customFormat="1" x14ac:dyDescent="0.3">
      <c r="A765" s="119"/>
      <c r="C765" s="46"/>
      <c r="V765" s="47"/>
      <c r="Y765" s="46"/>
      <c r="AG765" s="119"/>
      <c r="AH765" s="119"/>
      <c r="AI765" s="119"/>
      <c r="AJ765" s="121"/>
      <c r="AK765" s="121"/>
      <c r="AL765" s="119"/>
      <c r="AM765" s="121"/>
      <c r="AN765" s="119"/>
      <c r="AO765" s="119"/>
      <c r="AP765" s="119"/>
      <c r="AQ765" s="119"/>
      <c r="AR765" s="123"/>
      <c r="AS765" s="123"/>
      <c r="AT765" s="123"/>
      <c r="AU765" s="123"/>
      <c r="AV765" s="123"/>
      <c r="AW765" s="123"/>
      <c r="AX765" s="119"/>
      <c r="AY765" s="119"/>
      <c r="AZ765" s="119"/>
      <c r="BA765" s="119"/>
      <c r="BB765" s="119"/>
      <c r="BC765" s="119"/>
    </row>
    <row r="766" spans="1:55" s="45" customFormat="1" x14ac:dyDescent="0.3">
      <c r="A766" s="119"/>
      <c r="C766" s="46"/>
      <c r="V766" s="47"/>
      <c r="Y766" s="46"/>
      <c r="AG766" s="119"/>
      <c r="AH766" s="119"/>
      <c r="AI766" s="119"/>
      <c r="AJ766" s="121"/>
      <c r="AK766" s="121"/>
      <c r="AL766" s="119"/>
      <c r="AM766" s="121"/>
      <c r="AN766" s="119"/>
      <c r="AO766" s="119"/>
      <c r="AP766" s="119"/>
      <c r="AQ766" s="119"/>
      <c r="AR766" s="123"/>
      <c r="AS766" s="123"/>
      <c r="AT766" s="123"/>
      <c r="AU766" s="123"/>
      <c r="AV766" s="123"/>
      <c r="AW766" s="123"/>
      <c r="AX766" s="119"/>
      <c r="AY766" s="119"/>
      <c r="AZ766" s="119"/>
      <c r="BA766" s="119"/>
      <c r="BB766" s="119"/>
      <c r="BC766" s="119"/>
    </row>
    <row r="767" spans="1:55" s="45" customFormat="1" x14ac:dyDescent="0.3">
      <c r="A767" s="119"/>
      <c r="C767" s="46"/>
      <c r="V767" s="47"/>
      <c r="Y767" s="46"/>
      <c r="AG767" s="119"/>
      <c r="AH767" s="119"/>
      <c r="AI767" s="119"/>
      <c r="AJ767" s="121"/>
      <c r="AK767" s="121"/>
      <c r="AL767" s="119"/>
      <c r="AM767" s="121"/>
      <c r="AN767" s="119"/>
      <c r="AO767" s="119"/>
      <c r="AP767" s="119"/>
      <c r="AQ767" s="119"/>
      <c r="AR767" s="123"/>
      <c r="AS767" s="123"/>
      <c r="AT767" s="123"/>
      <c r="AU767" s="123"/>
      <c r="AV767" s="123"/>
      <c r="AW767" s="123"/>
      <c r="AX767" s="119"/>
      <c r="AY767" s="119"/>
      <c r="AZ767" s="119"/>
      <c r="BA767" s="119"/>
      <c r="BB767" s="119"/>
      <c r="BC767" s="119"/>
    </row>
    <row r="768" spans="1:55" s="45" customFormat="1" x14ac:dyDescent="0.3">
      <c r="A768" s="119"/>
      <c r="C768" s="46"/>
      <c r="V768" s="47"/>
      <c r="Y768" s="46"/>
      <c r="AG768" s="119"/>
      <c r="AH768" s="119"/>
      <c r="AI768" s="119"/>
      <c r="AJ768" s="121"/>
      <c r="AK768" s="121"/>
      <c r="AL768" s="119"/>
      <c r="AM768" s="121"/>
      <c r="AN768" s="119"/>
      <c r="AO768" s="119"/>
      <c r="AP768" s="119"/>
      <c r="AQ768" s="119"/>
      <c r="AR768" s="123"/>
      <c r="AS768" s="123"/>
      <c r="AT768" s="123"/>
      <c r="AU768" s="123"/>
      <c r="AV768" s="123"/>
      <c r="AW768" s="123"/>
      <c r="AX768" s="119"/>
      <c r="AY768" s="119"/>
      <c r="AZ768" s="119"/>
      <c r="BA768" s="119"/>
      <c r="BB768" s="119"/>
      <c r="BC768" s="119"/>
    </row>
    <row r="769" spans="1:55" s="45" customFormat="1" x14ac:dyDescent="0.3">
      <c r="A769" s="119"/>
      <c r="C769" s="46"/>
      <c r="V769" s="47"/>
      <c r="Y769" s="46"/>
      <c r="AG769" s="119"/>
      <c r="AH769" s="119"/>
      <c r="AI769" s="119"/>
      <c r="AJ769" s="121"/>
      <c r="AK769" s="121"/>
      <c r="AL769" s="119"/>
      <c r="AM769" s="121"/>
      <c r="AN769" s="119"/>
      <c r="AO769" s="119"/>
      <c r="AP769" s="119"/>
      <c r="AQ769" s="119"/>
      <c r="AR769" s="123"/>
      <c r="AS769" s="123"/>
      <c r="AT769" s="123"/>
      <c r="AU769" s="123"/>
      <c r="AV769" s="123"/>
      <c r="AW769" s="123"/>
      <c r="AX769" s="119"/>
      <c r="AY769" s="119"/>
      <c r="AZ769" s="119"/>
      <c r="BA769" s="119"/>
      <c r="BB769" s="119"/>
      <c r="BC769" s="119"/>
    </row>
    <row r="770" spans="1:55" s="45" customFormat="1" x14ac:dyDescent="0.3">
      <c r="A770" s="119"/>
      <c r="C770" s="46"/>
      <c r="V770" s="47"/>
      <c r="Y770" s="46"/>
      <c r="AG770" s="119"/>
      <c r="AH770" s="119"/>
      <c r="AI770" s="119"/>
      <c r="AJ770" s="121"/>
      <c r="AK770" s="121"/>
      <c r="AL770" s="119"/>
      <c r="AM770" s="121"/>
      <c r="AN770" s="119"/>
      <c r="AO770" s="119"/>
      <c r="AP770" s="119"/>
      <c r="AQ770" s="119"/>
      <c r="AR770" s="123"/>
      <c r="AS770" s="123"/>
      <c r="AT770" s="123"/>
      <c r="AU770" s="123"/>
      <c r="AV770" s="123"/>
      <c r="AW770" s="123"/>
      <c r="AX770" s="119"/>
      <c r="AY770" s="119"/>
      <c r="AZ770" s="119"/>
      <c r="BA770" s="119"/>
      <c r="BB770" s="119"/>
      <c r="BC770" s="119"/>
    </row>
    <row r="771" spans="1:55" s="45" customFormat="1" x14ac:dyDescent="0.3">
      <c r="A771" s="119"/>
      <c r="C771" s="46"/>
      <c r="V771" s="47"/>
      <c r="Y771" s="46"/>
      <c r="AG771" s="119"/>
      <c r="AH771" s="119"/>
      <c r="AI771" s="119"/>
      <c r="AJ771" s="121"/>
      <c r="AK771" s="121"/>
      <c r="AL771" s="119"/>
      <c r="AM771" s="121"/>
      <c r="AN771" s="119"/>
      <c r="AO771" s="119"/>
      <c r="AP771" s="119"/>
      <c r="AQ771" s="119"/>
      <c r="AR771" s="123"/>
      <c r="AS771" s="123"/>
      <c r="AT771" s="123"/>
      <c r="AU771" s="123"/>
      <c r="AV771" s="123"/>
      <c r="AW771" s="123"/>
      <c r="AX771" s="119"/>
      <c r="AY771" s="119"/>
      <c r="AZ771" s="119"/>
      <c r="BA771" s="119"/>
      <c r="BB771" s="119"/>
      <c r="BC771" s="119"/>
    </row>
    <row r="772" spans="1:55" s="45" customFormat="1" x14ac:dyDescent="0.3">
      <c r="A772" s="119"/>
      <c r="C772" s="46"/>
      <c r="V772" s="47"/>
      <c r="Y772" s="46"/>
      <c r="AG772" s="119"/>
      <c r="AH772" s="119"/>
      <c r="AI772" s="119"/>
      <c r="AJ772" s="121"/>
      <c r="AK772" s="121"/>
      <c r="AL772" s="119"/>
      <c r="AM772" s="121"/>
      <c r="AN772" s="119"/>
      <c r="AO772" s="119"/>
      <c r="AP772" s="119"/>
      <c r="AQ772" s="119"/>
      <c r="AR772" s="123"/>
      <c r="AS772" s="123"/>
      <c r="AT772" s="123"/>
      <c r="AU772" s="123"/>
      <c r="AV772" s="123"/>
      <c r="AW772" s="123"/>
      <c r="AX772" s="119"/>
      <c r="AY772" s="119"/>
      <c r="AZ772" s="119"/>
      <c r="BA772" s="119"/>
      <c r="BB772" s="119"/>
      <c r="BC772" s="119"/>
    </row>
    <row r="773" spans="1:55" s="45" customFormat="1" x14ac:dyDescent="0.3">
      <c r="A773" s="119"/>
      <c r="C773" s="46"/>
      <c r="V773" s="47"/>
      <c r="Y773" s="46"/>
      <c r="AG773" s="119"/>
      <c r="AH773" s="119"/>
      <c r="AI773" s="119"/>
      <c r="AJ773" s="121"/>
      <c r="AK773" s="121"/>
      <c r="AL773" s="119"/>
      <c r="AM773" s="121"/>
      <c r="AN773" s="119"/>
      <c r="AO773" s="119"/>
      <c r="AP773" s="119"/>
      <c r="AQ773" s="119"/>
      <c r="AR773" s="123"/>
      <c r="AS773" s="123"/>
      <c r="AT773" s="123"/>
      <c r="AU773" s="123"/>
      <c r="AV773" s="123"/>
      <c r="AW773" s="123"/>
      <c r="AX773" s="119"/>
      <c r="AY773" s="119"/>
      <c r="AZ773" s="119"/>
      <c r="BA773" s="119"/>
      <c r="BB773" s="119"/>
      <c r="BC773" s="119"/>
    </row>
    <row r="774" spans="1:55" s="45" customFormat="1" x14ac:dyDescent="0.3">
      <c r="A774" s="119"/>
      <c r="C774" s="46"/>
      <c r="V774" s="47"/>
      <c r="Y774" s="46"/>
      <c r="AG774" s="119"/>
      <c r="AH774" s="119"/>
      <c r="AI774" s="119"/>
      <c r="AJ774" s="121"/>
      <c r="AK774" s="121"/>
      <c r="AL774" s="119"/>
      <c r="AM774" s="121"/>
      <c r="AN774" s="119"/>
      <c r="AO774" s="119"/>
      <c r="AP774" s="119"/>
      <c r="AQ774" s="119"/>
      <c r="AR774" s="123"/>
      <c r="AS774" s="123"/>
      <c r="AT774" s="123"/>
      <c r="AU774" s="123"/>
      <c r="AV774" s="123"/>
      <c r="AW774" s="123"/>
      <c r="AX774" s="119"/>
      <c r="AY774" s="119"/>
      <c r="AZ774" s="119"/>
      <c r="BA774" s="119"/>
      <c r="BB774" s="119"/>
      <c r="BC774" s="119"/>
    </row>
    <row r="775" spans="1:55" s="45" customFormat="1" x14ac:dyDescent="0.3">
      <c r="A775" s="119"/>
      <c r="C775" s="46"/>
      <c r="V775" s="47"/>
      <c r="Y775" s="46"/>
      <c r="AG775" s="119"/>
      <c r="AH775" s="119"/>
      <c r="AI775" s="119"/>
      <c r="AJ775" s="121"/>
      <c r="AK775" s="121"/>
      <c r="AL775" s="119"/>
      <c r="AM775" s="121"/>
      <c r="AN775" s="119"/>
      <c r="AO775" s="119"/>
      <c r="AP775" s="119"/>
      <c r="AQ775" s="119"/>
      <c r="AR775" s="123"/>
      <c r="AS775" s="123"/>
      <c r="AT775" s="123"/>
      <c r="AU775" s="123"/>
      <c r="AV775" s="123"/>
      <c r="AW775" s="123"/>
      <c r="AX775" s="119"/>
      <c r="AY775" s="119"/>
      <c r="AZ775" s="119"/>
      <c r="BA775" s="119"/>
      <c r="BB775" s="119"/>
      <c r="BC775" s="119"/>
    </row>
    <row r="776" spans="1:55" s="45" customFormat="1" x14ac:dyDescent="0.3">
      <c r="A776" s="119"/>
      <c r="C776" s="46"/>
      <c r="V776" s="47"/>
      <c r="Y776" s="46"/>
      <c r="AG776" s="119"/>
      <c r="AH776" s="119"/>
      <c r="AI776" s="119"/>
      <c r="AJ776" s="121"/>
      <c r="AK776" s="121"/>
      <c r="AL776" s="119"/>
      <c r="AM776" s="121"/>
      <c r="AN776" s="119"/>
      <c r="AO776" s="119"/>
      <c r="AP776" s="119"/>
      <c r="AQ776" s="119"/>
      <c r="AR776" s="123"/>
      <c r="AS776" s="123"/>
      <c r="AT776" s="123"/>
      <c r="AU776" s="123"/>
      <c r="AV776" s="123"/>
      <c r="AW776" s="123"/>
      <c r="AX776" s="119"/>
      <c r="AY776" s="119"/>
      <c r="AZ776" s="119"/>
      <c r="BA776" s="119"/>
      <c r="BB776" s="119"/>
      <c r="BC776" s="119"/>
    </row>
    <row r="777" spans="1:55" s="45" customFormat="1" x14ac:dyDescent="0.3">
      <c r="A777" s="119"/>
      <c r="C777" s="46"/>
      <c r="V777" s="47"/>
      <c r="Y777" s="46"/>
      <c r="AG777" s="119"/>
      <c r="AH777" s="119"/>
      <c r="AI777" s="119"/>
      <c r="AJ777" s="121"/>
      <c r="AK777" s="121"/>
      <c r="AL777" s="119"/>
      <c r="AM777" s="121"/>
      <c r="AN777" s="119"/>
      <c r="AO777" s="119"/>
      <c r="AP777" s="119"/>
      <c r="AQ777" s="119"/>
      <c r="AR777" s="123"/>
      <c r="AS777" s="123"/>
      <c r="AT777" s="123"/>
      <c r="AU777" s="123"/>
      <c r="AV777" s="123"/>
      <c r="AW777" s="123"/>
      <c r="AX777" s="119"/>
      <c r="AY777" s="119"/>
      <c r="AZ777" s="119"/>
      <c r="BA777" s="119"/>
      <c r="BB777" s="119"/>
      <c r="BC777" s="119"/>
    </row>
    <row r="778" spans="1:55" s="45" customFormat="1" x14ac:dyDescent="0.3">
      <c r="A778" s="119"/>
      <c r="C778" s="46"/>
      <c r="V778" s="47"/>
      <c r="Y778" s="46"/>
      <c r="AG778" s="119"/>
      <c r="AH778" s="119"/>
      <c r="AI778" s="119"/>
      <c r="AJ778" s="121"/>
      <c r="AK778" s="121"/>
      <c r="AL778" s="119"/>
      <c r="AM778" s="121"/>
      <c r="AN778" s="119"/>
      <c r="AO778" s="119"/>
      <c r="AP778" s="119"/>
      <c r="AQ778" s="119"/>
      <c r="AR778" s="123"/>
      <c r="AS778" s="123"/>
      <c r="AT778" s="123"/>
      <c r="AU778" s="123"/>
      <c r="AV778" s="123"/>
      <c r="AW778" s="123"/>
      <c r="AX778" s="119"/>
      <c r="AY778" s="119"/>
      <c r="AZ778" s="119"/>
      <c r="BA778" s="119"/>
      <c r="BB778" s="119"/>
      <c r="BC778" s="119"/>
    </row>
    <row r="779" spans="1:55" s="45" customFormat="1" x14ac:dyDescent="0.3">
      <c r="A779" s="119"/>
      <c r="C779" s="46"/>
      <c r="V779" s="47"/>
      <c r="Y779" s="46"/>
      <c r="AG779" s="119"/>
      <c r="AH779" s="119"/>
      <c r="AI779" s="119"/>
      <c r="AJ779" s="121"/>
      <c r="AK779" s="121"/>
      <c r="AL779" s="119"/>
      <c r="AM779" s="121"/>
      <c r="AN779" s="119"/>
      <c r="AO779" s="119"/>
      <c r="AP779" s="119"/>
      <c r="AQ779" s="119"/>
      <c r="AR779" s="123"/>
      <c r="AS779" s="123"/>
      <c r="AT779" s="123"/>
      <c r="AU779" s="123"/>
      <c r="AV779" s="123"/>
      <c r="AW779" s="123"/>
      <c r="AX779" s="119"/>
      <c r="AY779" s="119"/>
      <c r="AZ779" s="119"/>
      <c r="BA779" s="119"/>
      <c r="BB779" s="119"/>
      <c r="BC779" s="119"/>
    </row>
    <row r="780" spans="1:55" s="45" customFormat="1" x14ac:dyDescent="0.3">
      <c r="A780" s="119"/>
      <c r="C780" s="46"/>
      <c r="V780" s="47"/>
      <c r="Y780" s="46"/>
      <c r="AG780" s="119"/>
      <c r="AH780" s="119"/>
      <c r="AI780" s="119"/>
      <c r="AJ780" s="121"/>
      <c r="AK780" s="121"/>
      <c r="AL780" s="119"/>
      <c r="AM780" s="121"/>
      <c r="AN780" s="119"/>
      <c r="AO780" s="119"/>
      <c r="AP780" s="119"/>
      <c r="AQ780" s="119"/>
      <c r="AR780" s="123"/>
      <c r="AS780" s="123"/>
      <c r="AT780" s="123"/>
      <c r="AU780" s="123"/>
      <c r="AV780" s="123"/>
      <c r="AW780" s="123"/>
      <c r="AX780" s="119"/>
      <c r="AY780" s="119"/>
      <c r="AZ780" s="119"/>
      <c r="BA780" s="119"/>
      <c r="BB780" s="119"/>
      <c r="BC780" s="119"/>
    </row>
    <row r="781" spans="1:55" s="45" customFormat="1" x14ac:dyDescent="0.3">
      <c r="A781" s="119"/>
      <c r="C781" s="46"/>
      <c r="V781" s="47"/>
      <c r="Y781" s="46"/>
      <c r="AG781" s="119"/>
      <c r="AH781" s="119"/>
      <c r="AI781" s="119"/>
      <c r="AJ781" s="121"/>
      <c r="AK781" s="121"/>
      <c r="AL781" s="119"/>
      <c r="AM781" s="121"/>
      <c r="AN781" s="119"/>
      <c r="AO781" s="119"/>
      <c r="AP781" s="119"/>
      <c r="AQ781" s="119"/>
      <c r="AR781" s="123"/>
      <c r="AS781" s="123"/>
      <c r="AT781" s="123"/>
      <c r="AU781" s="123"/>
      <c r="AV781" s="123"/>
      <c r="AW781" s="123"/>
      <c r="AX781" s="119"/>
      <c r="AY781" s="119"/>
      <c r="AZ781" s="119"/>
      <c r="BA781" s="119"/>
      <c r="BB781" s="119"/>
      <c r="BC781" s="119"/>
    </row>
    <row r="782" spans="1:55" s="45" customFormat="1" x14ac:dyDescent="0.3">
      <c r="A782" s="119"/>
      <c r="C782" s="46"/>
      <c r="V782" s="47"/>
      <c r="Y782" s="46"/>
      <c r="AG782" s="119"/>
      <c r="AH782" s="119"/>
      <c r="AI782" s="119"/>
      <c r="AJ782" s="121"/>
      <c r="AK782" s="121"/>
      <c r="AL782" s="119"/>
      <c r="AM782" s="121"/>
      <c r="AN782" s="119"/>
      <c r="AO782" s="119"/>
      <c r="AP782" s="119"/>
      <c r="AQ782" s="119"/>
      <c r="AR782" s="123"/>
      <c r="AS782" s="123"/>
      <c r="AT782" s="123"/>
      <c r="AU782" s="123"/>
      <c r="AV782" s="123"/>
      <c r="AW782" s="123"/>
      <c r="AX782" s="119"/>
      <c r="AY782" s="119"/>
      <c r="AZ782" s="119"/>
      <c r="BA782" s="119"/>
      <c r="BB782" s="119"/>
      <c r="BC782" s="119"/>
    </row>
    <row r="783" spans="1:55" s="45" customFormat="1" x14ac:dyDescent="0.3">
      <c r="A783" s="119"/>
      <c r="C783" s="46"/>
      <c r="V783" s="47"/>
      <c r="Y783" s="46"/>
      <c r="AG783" s="119"/>
      <c r="AH783" s="119"/>
      <c r="AI783" s="119"/>
      <c r="AJ783" s="121"/>
      <c r="AK783" s="121"/>
      <c r="AL783" s="119"/>
      <c r="AM783" s="121"/>
      <c r="AN783" s="119"/>
      <c r="AO783" s="119"/>
      <c r="AP783" s="119"/>
      <c r="AQ783" s="119"/>
      <c r="AR783" s="123"/>
      <c r="AS783" s="123"/>
      <c r="AT783" s="123"/>
      <c r="AU783" s="123"/>
      <c r="AV783" s="123"/>
      <c r="AW783" s="123"/>
      <c r="AX783" s="119"/>
      <c r="AY783" s="119"/>
      <c r="AZ783" s="119"/>
      <c r="BA783" s="119"/>
      <c r="BB783" s="119"/>
      <c r="BC783" s="119"/>
    </row>
    <row r="784" spans="1:55" s="45" customFormat="1" x14ac:dyDescent="0.3">
      <c r="A784" s="119"/>
      <c r="C784" s="46"/>
      <c r="V784" s="47"/>
      <c r="Y784" s="46"/>
      <c r="AG784" s="119"/>
      <c r="AH784" s="119"/>
      <c r="AI784" s="119"/>
      <c r="AJ784" s="121"/>
      <c r="AK784" s="121"/>
      <c r="AL784" s="119"/>
      <c r="AM784" s="121"/>
      <c r="AN784" s="119"/>
      <c r="AO784" s="119"/>
      <c r="AP784" s="119"/>
      <c r="AQ784" s="119"/>
      <c r="AR784" s="123"/>
      <c r="AS784" s="123"/>
      <c r="AT784" s="123"/>
      <c r="AU784" s="123"/>
      <c r="AV784" s="123"/>
      <c r="AW784" s="123"/>
      <c r="AX784" s="119"/>
      <c r="AY784" s="119"/>
      <c r="AZ784" s="119"/>
      <c r="BA784" s="119"/>
      <c r="BB784" s="119"/>
      <c r="BC784" s="119"/>
    </row>
    <row r="785" spans="1:55" s="45" customFormat="1" x14ac:dyDescent="0.3">
      <c r="A785" s="119"/>
      <c r="C785" s="46"/>
      <c r="V785" s="47"/>
      <c r="Y785" s="46"/>
      <c r="AG785" s="119"/>
      <c r="AH785" s="119"/>
      <c r="AI785" s="119"/>
      <c r="AJ785" s="121"/>
      <c r="AK785" s="121"/>
      <c r="AL785" s="119"/>
      <c r="AM785" s="121"/>
      <c r="AN785" s="119"/>
      <c r="AO785" s="119"/>
      <c r="AP785" s="119"/>
      <c r="AQ785" s="119"/>
      <c r="AR785" s="123"/>
      <c r="AS785" s="123"/>
      <c r="AT785" s="123"/>
      <c r="AU785" s="123"/>
      <c r="AV785" s="123"/>
      <c r="AW785" s="123"/>
      <c r="AX785" s="119"/>
      <c r="AY785" s="119"/>
      <c r="AZ785" s="119"/>
      <c r="BA785" s="119"/>
      <c r="BB785" s="119"/>
      <c r="BC785" s="119"/>
    </row>
    <row r="786" spans="1:55" s="45" customFormat="1" x14ac:dyDescent="0.3">
      <c r="A786" s="119"/>
      <c r="C786" s="46"/>
      <c r="V786" s="47"/>
      <c r="Y786" s="46"/>
      <c r="AG786" s="119"/>
      <c r="AH786" s="119"/>
      <c r="AI786" s="119"/>
      <c r="AJ786" s="121"/>
      <c r="AK786" s="121"/>
      <c r="AL786" s="119"/>
      <c r="AM786" s="121"/>
      <c r="AN786" s="119"/>
      <c r="AO786" s="119"/>
      <c r="AP786" s="119"/>
      <c r="AQ786" s="119"/>
      <c r="AR786" s="123"/>
      <c r="AS786" s="123"/>
      <c r="AT786" s="123"/>
      <c r="AU786" s="123"/>
      <c r="AV786" s="123"/>
      <c r="AW786" s="123"/>
      <c r="AX786" s="119"/>
      <c r="AY786" s="119"/>
      <c r="AZ786" s="119"/>
      <c r="BA786" s="119"/>
      <c r="BB786" s="119"/>
      <c r="BC786" s="119"/>
    </row>
    <row r="787" spans="1:55" s="45" customFormat="1" x14ac:dyDescent="0.3">
      <c r="A787" s="119"/>
      <c r="C787" s="46"/>
      <c r="V787" s="47"/>
      <c r="Y787" s="46"/>
      <c r="AG787" s="119"/>
      <c r="AH787" s="119"/>
      <c r="AI787" s="119"/>
      <c r="AJ787" s="121"/>
      <c r="AK787" s="121"/>
      <c r="AL787" s="119"/>
      <c r="AM787" s="121"/>
      <c r="AN787" s="119"/>
      <c r="AO787" s="119"/>
      <c r="AP787" s="119"/>
      <c r="AQ787" s="119"/>
      <c r="AR787" s="123"/>
      <c r="AS787" s="123"/>
      <c r="AT787" s="123"/>
      <c r="AU787" s="123"/>
      <c r="AV787" s="123"/>
      <c r="AW787" s="123"/>
      <c r="AX787" s="119"/>
      <c r="AY787" s="119"/>
      <c r="AZ787" s="119"/>
      <c r="BA787" s="119"/>
      <c r="BB787" s="119"/>
      <c r="BC787" s="119"/>
    </row>
    <row r="788" spans="1:55" s="45" customFormat="1" x14ac:dyDescent="0.3">
      <c r="A788" s="119"/>
      <c r="C788" s="46"/>
      <c r="V788" s="47"/>
      <c r="Y788" s="46"/>
      <c r="AG788" s="119"/>
      <c r="AH788" s="119"/>
      <c r="AI788" s="119"/>
      <c r="AJ788" s="121"/>
      <c r="AK788" s="121"/>
      <c r="AL788" s="119"/>
      <c r="AM788" s="121"/>
      <c r="AN788" s="119"/>
      <c r="AO788" s="119"/>
      <c r="AP788" s="119"/>
      <c r="AQ788" s="119"/>
      <c r="AR788" s="123"/>
      <c r="AS788" s="123"/>
      <c r="AT788" s="123"/>
      <c r="AU788" s="123"/>
      <c r="AV788" s="123"/>
      <c r="AW788" s="123"/>
      <c r="AX788" s="119"/>
      <c r="AY788" s="119"/>
      <c r="AZ788" s="119"/>
      <c r="BA788" s="119"/>
      <c r="BB788" s="119"/>
      <c r="BC788" s="119"/>
    </row>
    <row r="789" spans="1:55" s="45" customFormat="1" x14ac:dyDescent="0.3">
      <c r="A789" s="119"/>
      <c r="C789" s="46"/>
      <c r="V789" s="47"/>
      <c r="Y789" s="46"/>
      <c r="AG789" s="119"/>
      <c r="AH789" s="119"/>
      <c r="AI789" s="119"/>
      <c r="AJ789" s="121"/>
      <c r="AK789" s="121"/>
      <c r="AL789" s="119"/>
      <c r="AM789" s="121"/>
      <c r="AN789" s="119"/>
      <c r="AO789" s="119"/>
      <c r="AP789" s="119"/>
      <c r="AQ789" s="119"/>
      <c r="AR789" s="123"/>
      <c r="AS789" s="123"/>
      <c r="AT789" s="123"/>
      <c r="AU789" s="123"/>
      <c r="AV789" s="123"/>
      <c r="AW789" s="123"/>
      <c r="AX789" s="119"/>
      <c r="AY789" s="119"/>
      <c r="AZ789" s="119"/>
      <c r="BA789" s="119"/>
      <c r="BB789" s="119"/>
      <c r="BC789" s="119"/>
    </row>
    <row r="790" spans="1:55" s="45" customFormat="1" x14ac:dyDescent="0.3">
      <c r="A790" s="119"/>
      <c r="C790" s="46"/>
      <c r="V790" s="47"/>
      <c r="Y790" s="46"/>
      <c r="AG790" s="119"/>
      <c r="AH790" s="119"/>
      <c r="AI790" s="119"/>
      <c r="AJ790" s="121"/>
      <c r="AK790" s="121"/>
      <c r="AL790" s="119"/>
      <c r="AM790" s="121"/>
      <c r="AN790" s="119"/>
      <c r="AO790" s="119"/>
      <c r="AP790" s="119"/>
      <c r="AQ790" s="119"/>
      <c r="AR790" s="123"/>
      <c r="AS790" s="123"/>
      <c r="AT790" s="123"/>
      <c r="AU790" s="123"/>
      <c r="AV790" s="123"/>
      <c r="AW790" s="123"/>
      <c r="AX790" s="119"/>
      <c r="AY790" s="119"/>
      <c r="AZ790" s="119"/>
      <c r="BA790" s="119"/>
      <c r="BB790" s="119"/>
      <c r="BC790" s="119"/>
    </row>
    <row r="791" spans="1:55" s="45" customFormat="1" x14ac:dyDescent="0.3">
      <c r="A791" s="119"/>
      <c r="C791" s="46"/>
      <c r="V791" s="47"/>
      <c r="Y791" s="46"/>
      <c r="AG791" s="119"/>
      <c r="AH791" s="119"/>
      <c r="AI791" s="119"/>
      <c r="AJ791" s="121"/>
      <c r="AK791" s="121"/>
      <c r="AL791" s="119"/>
      <c r="AM791" s="121"/>
      <c r="AN791" s="119"/>
      <c r="AO791" s="119"/>
      <c r="AP791" s="119"/>
      <c r="AQ791" s="119"/>
      <c r="AR791" s="123"/>
      <c r="AS791" s="123"/>
      <c r="AT791" s="123"/>
      <c r="AU791" s="123"/>
      <c r="AV791" s="123"/>
      <c r="AW791" s="123"/>
      <c r="AX791" s="119"/>
      <c r="AY791" s="119"/>
      <c r="AZ791" s="119"/>
      <c r="BA791" s="119"/>
      <c r="BB791" s="119"/>
      <c r="BC791" s="119"/>
    </row>
    <row r="792" spans="1:55" s="45" customFormat="1" x14ac:dyDescent="0.3">
      <c r="A792" s="119"/>
      <c r="C792" s="46"/>
      <c r="V792" s="47"/>
      <c r="Y792" s="46"/>
      <c r="AG792" s="119"/>
      <c r="AH792" s="119"/>
      <c r="AI792" s="119"/>
      <c r="AJ792" s="121"/>
      <c r="AK792" s="121"/>
      <c r="AL792" s="119"/>
      <c r="AM792" s="121"/>
      <c r="AN792" s="119"/>
      <c r="AO792" s="119"/>
      <c r="AP792" s="119"/>
      <c r="AQ792" s="119"/>
      <c r="AR792" s="123"/>
      <c r="AS792" s="123"/>
      <c r="AT792" s="123"/>
      <c r="AU792" s="123"/>
      <c r="AV792" s="123"/>
      <c r="AW792" s="123"/>
      <c r="AX792" s="119"/>
      <c r="AY792" s="119"/>
      <c r="AZ792" s="119"/>
      <c r="BA792" s="119"/>
      <c r="BB792" s="119"/>
      <c r="BC792" s="119"/>
    </row>
    <row r="793" spans="1:55" s="45" customFormat="1" x14ac:dyDescent="0.3">
      <c r="A793" s="119"/>
      <c r="C793" s="46"/>
      <c r="V793" s="47"/>
      <c r="Y793" s="46"/>
      <c r="AG793" s="119"/>
      <c r="AH793" s="119"/>
      <c r="AI793" s="119"/>
      <c r="AJ793" s="121"/>
      <c r="AK793" s="121"/>
      <c r="AL793" s="119"/>
      <c r="AM793" s="121"/>
      <c r="AN793" s="119"/>
      <c r="AO793" s="119"/>
      <c r="AP793" s="119"/>
      <c r="AQ793" s="119"/>
      <c r="AR793" s="123"/>
      <c r="AS793" s="123"/>
      <c r="AT793" s="123"/>
      <c r="AU793" s="123"/>
      <c r="AV793" s="123"/>
      <c r="AW793" s="123"/>
      <c r="AX793" s="119"/>
      <c r="AY793" s="119"/>
      <c r="AZ793" s="119"/>
      <c r="BA793" s="119"/>
      <c r="BB793" s="119"/>
      <c r="BC793" s="119"/>
    </row>
    <row r="794" spans="1:55" s="45" customFormat="1" x14ac:dyDescent="0.3">
      <c r="A794" s="119"/>
      <c r="C794" s="46"/>
      <c r="V794" s="47"/>
      <c r="Y794" s="46"/>
      <c r="AG794" s="119"/>
      <c r="AH794" s="119"/>
      <c r="AI794" s="119"/>
      <c r="AJ794" s="121"/>
      <c r="AK794" s="121"/>
      <c r="AL794" s="119"/>
      <c r="AM794" s="121"/>
      <c r="AN794" s="119"/>
      <c r="AO794" s="119"/>
      <c r="AP794" s="119"/>
      <c r="AQ794" s="119"/>
      <c r="AR794" s="123"/>
      <c r="AS794" s="123"/>
      <c r="AT794" s="123"/>
      <c r="AU794" s="123"/>
      <c r="AV794" s="123"/>
      <c r="AW794" s="123"/>
      <c r="AX794" s="119"/>
      <c r="AY794" s="119"/>
      <c r="AZ794" s="119"/>
      <c r="BA794" s="119"/>
      <c r="BB794" s="119"/>
      <c r="BC794" s="119"/>
    </row>
    <row r="795" spans="1:55" s="45" customFormat="1" x14ac:dyDescent="0.3">
      <c r="A795" s="119"/>
      <c r="C795" s="46"/>
      <c r="V795" s="47"/>
      <c r="Y795" s="46"/>
      <c r="AG795" s="119"/>
      <c r="AH795" s="119"/>
      <c r="AI795" s="119"/>
      <c r="AJ795" s="121"/>
      <c r="AK795" s="121"/>
      <c r="AL795" s="119"/>
      <c r="AM795" s="121"/>
      <c r="AN795" s="119"/>
      <c r="AO795" s="119"/>
      <c r="AP795" s="119"/>
      <c r="AQ795" s="119"/>
      <c r="AR795" s="123"/>
      <c r="AS795" s="123"/>
      <c r="AT795" s="123"/>
      <c r="AU795" s="123"/>
      <c r="AV795" s="123"/>
      <c r="AW795" s="123"/>
      <c r="AX795" s="119"/>
      <c r="AY795" s="119"/>
      <c r="AZ795" s="119"/>
      <c r="BA795" s="119"/>
      <c r="BB795" s="119"/>
      <c r="BC795" s="119"/>
    </row>
    <row r="796" spans="1:55" s="45" customFormat="1" x14ac:dyDescent="0.3">
      <c r="A796" s="119"/>
      <c r="C796" s="46"/>
      <c r="V796" s="47"/>
      <c r="Y796" s="46"/>
      <c r="AG796" s="119"/>
      <c r="AH796" s="119"/>
      <c r="AI796" s="119"/>
      <c r="AJ796" s="121"/>
      <c r="AK796" s="121"/>
      <c r="AL796" s="119"/>
      <c r="AM796" s="121"/>
      <c r="AN796" s="119"/>
      <c r="AO796" s="119"/>
      <c r="AP796" s="119"/>
      <c r="AQ796" s="119"/>
      <c r="AR796" s="123"/>
      <c r="AS796" s="123"/>
      <c r="AT796" s="123"/>
      <c r="AU796" s="123"/>
      <c r="AV796" s="123"/>
      <c r="AW796" s="123"/>
      <c r="AX796" s="119"/>
      <c r="AY796" s="119"/>
      <c r="AZ796" s="119"/>
      <c r="BA796" s="119"/>
      <c r="BB796" s="119"/>
      <c r="BC796" s="119"/>
    </row>
    <row r="797" spans="1:55" s="45" customFormat="1" x14ac:dyDescent="0.3">
      <c r="A797" s="119"/>
      <c r="C797" s="46"/>
      <c r="V797" s="47"/>
      <c r="Y797" s="46"/>
      <c r="AG797" s="119"/>
      <c r="AH797" s="119"/>
      <c r="AI797" s="119"/>
      <c r="AJ797" s="121"/>
      <c r="AK797" s="121"/>
      <c r="AL797" s="119"/>
      <c r="AM797" s="121"/>
      <c r="AN797" s="119"/>
      <c r="AO797" s="119"/>
      <c r="AP797" s="119"/>
      <c r="AQ797" s="119"/>
      <c r="AR797" s="123"/>
      <c r="AS797" s="123"/>
      <c r="AT797" s="123"/>
      <c r="AU797" s="123"/>
      <c r="AV797" s="123"/>
      <c r="AW797" s="123"/>
      <c r="AX797" s="119"/>
      <c r="AY797" s="119"/>
      <c r="AZ797" s="119"/>
      <c r="BA797" s="119"/>
      <c r="BB797" s="119"/>
      <c r="BC797" s="119"/>
    </row>
    <row r="798" spans="1:55" s="45" customFormat="1" x14ac:dyDescent="0.3">
      <c r="A798" s="119"/>
      <c r="C798" s="46"/>
      <c r="V798" s="47"/>
      <c r="Y798" s="46"/>
      <c r="AG798" s="119"/>
      <c r="AH798" s="119"/>
      <c r="AI798" s="119"/>
      <c r="AJ798" s="121"/>
      <c r="AK798" s="121"/>
      <c r="AL798" s="119"/>
      <c r="AM798" s="121"/>
      <c r="AN798" s="119"/>
      <c r="AO798" s="119"/>
      <c r="AP798" s="119"/>
      <c r="AQ798" s="119"/>
      <c r="AR798" s="123"/>
      <c r="AS798" s="123"/>
      <c r="AT798" s="123"/>
      <c r="AU798" s="123"/>
      <c r="AV798" s="123"/>
      <c r="AW798" s="123"/>
      <c r="AX798" s="119"/>
      <c r="AY798" s="119"/>
      <c r="AZ798" s="119"/>
      <c r="BA798" s="119"/>
      <c r="BB798" s="119"/>
      <c r="BC798" s="119"/>
    </row>
    <row r="799" spans="1:55" s="45" customFormat="1" x14ac:dyDescent="0.3">
      <c r="A799" s="119"/>
      <c r="C799" s="46"/>
      <c r="V799" s="47"/>
      <c r="Y799" s="46"/>
      <c r="AG799" s="119"/>
      <c r="AH799" s="119"/>
      <c r="AI799" s="119"/>
      <c r="AJ799" s="121"/>
      <c r="AK799" s="121"/>
      <c r="AL799" s="119"/>
      <c r="AM799" s="121"/>
      <c r="AN799" s="119"/>
      <c r="AO799" s="119"/>
      <c r="AP799" s="119"/>
      <c r="AQ799" s="119"/>
      <c r="AR799" s="123"/>
      <c r="AS799" s="123"/>
      <c r="AT799" s="123"/>
      <c r="AU799" s="123"/>
      <c r="AV799" s="123"/>
      <c r="AW799" s="123"/>
      <c r="AX799" s="119"/>
      <c r="AY799" s="119"/>
      <c r="AZ799" s="119"/>
      <c r="BA799" s="119"/>
      <c r="BB799" s="119"/>
      <c r="BC799" s="119"/>
    </row>
    <row r="800" spans="1:55" s="45" customFormat="1" x14ac:dyDescent="0.3">
      <c r="A800" s="119"/>
      <c r="C800" s="46"/>
      <c r="V800" s="47"/>
      <c r="Y800" s="46"/>
      <c r="AG800" s="119"/>
      <c r="AH800" s="119"/>
      <c r="AI800" s="119"/>
      <c r="AJ800" s="121"/>
      <c r="AK800" s="121"/>
      <c r="AL800" s="119"/>
      <c r="AM800" s="121"/>
      <c r="AN800" s="119"/>
      <c r="AO800" s="119"/>
      <c r="AP800" s="119"/>
      <c r="AQ800" s="119"/>
      <c r="AR800" s="123"/>
      <c r="AS800" s="123"/>
      <c r="AT800" s="123"/>
      <c r="AU800" s="123"/>
      <c r="AV800" s="123"/>
      <c r="AW800" s="123"/>
      <c r="AX800" s="119"/>
      <c r="AY800" s="119"/>
      <c r="AZ800" s="119"/>
      <c r="BA800" s="119"/>
      <c r="BB800" s="119"/>
      <c r="BC800" s="119"/>
    </row>
    <row r="801" spans="1:55" s="45" customFormat="1" x14ac:dyDescent="0.3">
      <c r="A801" s="119"/>
      <c r="C801" s="46"/>
      <c r="V801" s="47"/>
      <c r="Y801" s="46"/>
      <c r="AG801" s="119"/>
      <c r="AH801" s="119"/>
      <c r="AI801" s="119"/>
      <c r="AJ801" s="121"/>
      <c r="AK801" s="121"/>
      <c r="AL801" s="119"/>
      <c r="AM801" s="121"/>
      <c r="AN801" s="119"/>
      <c r="AO801" s="119"/>
      <c r="AP801" s="119"/>
      <c r="AQ801" s="119"/>
      <c r="AR801" s="123"/>
      <c r="AS801" s="123"/>
      <c r="AT801" s="123"/>
      <c r="AU801" s="123"/>
      <c r="AV801" s="123"/>
      <c r="AW801" s="123"/>
      <c r="AX801" s="119"/>
      <c r="AY801" s="119"/>
      <c r="AZ801" s="119"/>
      <c r="BA801" s="119"/>
      <c r="BB801" s="119"/>
      <c r="BC801" s="119"/>
    </row>
    <row r="802" spans="1:55" s="45" customFormat="1" x14ac:dyDescent="0.3">
      <c r="A802" s="119"/>
      <c r="C802" s="46"/>
      <c r="V802" s="47"/>
      <c r="Y802" s="46"/>
      <c r="AG802" s="119"/>
      <c r="AH802" s="119"/>
      <c r="AI802" s="119"/>
      <c r="AJ802" s="121"/>
      <c r="AK802" s="121"/>
      <c r="AL802" s="119"/>
      <c r="AM802" s="121"/>
      <c r="AN802" s="119"/>
      <c r="AO802" s="119"/>
      <c r="AP802" s="119"/>
      <c r="AQ802" s="119"/>
      <c r="AR802" s="123"/>
      <c r="AS802" s="123"/>
      <c r="AT802" s="123"/>
      <c r="AU802" s="123"/>
      <c r="AV802" s="123"/>
      <c r="AW802" s="123"/>
      <c r="AX802" s="119"/>
      <c r="AY802" s="119"/>
      <c r="AZ802" s="119"/>
      <c r="BA802" s="119"/>
      <c r="BB802" s="119"/>
      <c r="BC802" s="119"/>
    </row>
    <row r="803" spans="1:55" s="45" customFormat="1" x14ac:dyDescent="0.3">
      <c r="A803" s="119"/>
      <c r="C803" s="46"/>
      <c r="V803" s="47"/>
      <c r="Y803" s="46"/>
      <c r="AG803" s="119"/>
      <c r="AH803" s="119"/>
      <c r="AI803" s="119"/>
      <c r="AJ803" s="121"/>
      <c r="AK803" s="121"/>
      <c r="AL803" s="119"/>
      <c r="AM803" s="121"/>
      <c r="AN803" s="119"/>
      <c r="AO803" s="119"/>
      <c r="AP803" s="119"/>
      <c r="AQ803" s="119"/>
      <c r="AR803" s="123"/>
      <c r="AS803" s="123"/>
      <c r="AT803" s="123"/>
      <c r="AU803" s="123"/>
      <c r="AV803" s="123"/>
      <c r="AW803" s="123"/>
      <c r="AX803" s="119"/>
      <c r="AY803" s="119"/>
      <c r="AZ803" s="119"/>
      <c r="BA803" s="119"/>
      <c r="BB803" s="119"/>
      <c r="BC803" s="119"/>
    </row>
    <row r="804" spans="1:55" s="45" customFormat="1" x14ac:dyDescent="0.3">
      <c r="A804" s="119"/>
      <c r="C804" s="46"/>
      <c r="V804" s="47"/>
      <c r="Y804" s="46"/>
      <c r="AG804" s="119"/>
      <c r="AH804" s="119"/>
      <c r="AI804" s="119"/>
      <c r="AJ804" s="121"/>
      <c r="AK804" s="121"/>
      <c r="AL804" s="119"/>
      <c r="AM804" s="121"/>
      <c r="AN804" s="119"/>
      <c r="AO804" s="119"/>
      <c r="AP804" s="119"/>
      <c r="AQ804" s="119"/>
      <c r="AR804" s="123"/>
      <c r="AS804" s="123"/>
      <c r="AT804" s="123"/>
      <c r="AU804" s="123"/>
      <c r="AV804" s="123"/>
      <c r="AW804" s="123"/>
      <c r="AX804" s="119"/>
      <c r="AY804" s="119"/>
      <c r="AZ804" s="119"/>
      <c r="BA804" s="119"/>
      <c r="BB804" s="119"/>
      <c r="BC804" s="119"/>
    </row>
    <row r="805" spans="1:55" s="45" customFormat="1" x14ac:dyDescent="0.3">
      <c r="A805" s="119"/>
      <c r="C805" s="46"/>
      <c r="V805" s="47"/>
      <c r="Y805" s="46"/>
      <c r="AG805" s="119"/>
      <c r="AH805" s="119"/>
      <c r="AI805" s="119"/>
      <c r="AJ805" s="121"/>
      <c r="AK805" s="121"/>
      <c r="AL805" s="119"/>
      <c r="AM805" s="121"/>
      <c r="AN805" s="119"/>
      <c r="AO805" s="119"/>
      <c r="AP805" s="119"/>
      <c r="AQ805" s="119"/>
      <c r="AR805" s="123"/>
      <c r="AS805" s="123"/>
      <c r="AT805" s="123"/>
      <c r="AU805" s="123"/>
      <c r="AV805" s="123"/>
      <c r="AW805" s="123"/>
      <c r="AX805" s="119"/>
      <c r="AY805" s="119"/>
      <c r="AZ805" s="119"/>
      <c r="BA805" s="119"/>
      <c r="BB805" s="119"/>
      <c r="BC805" s="119"/>
    </row>
    <row r="806" spans="1:55" s="45" customFormat="1" x14ac:dyDescent="0.3">
      <c r="A806" s="119"/>
      <c r="C806" s="46"/>
      <c r="V806" s="47"/>
      <c r="Y806" s="46"/>
      <c r="AG806" s="119"/>
      <c r="AH806" s="119"/>
      <c r="AI806" s="119"/>
      <c r="AJ806" s="121"/>
      <c r="AK806" s="121"/>
      <c r="AL806" s="119"/>
      <c r="AM806" s="121"/>
      <c r="AN806" s="119"/>
      <c r="AO806" s="119"/>
      <c r="AP806" s="119"/>
      <c r="AQ806" s="119"/>
      <c r="AR806" s="123"/>
      <c r="AS806" s="123"/>
      <c r="AT806" s="123"/>
      <c r="AU806" s="123"/>
      <c r="AV806" s="123"/>
      <c r="AW806" s="123"/>
      <c r="AX806" s="119"/>
      <c r="AY806" s="119"/>
      <c r="AZ806" s="119"/>
      <c r="BA806" s="119"/>
      <c r="BB806" s="119"/>
      <c r="BC806" s="119"/>
    </row>
    <row r="807" spans="1:55" s="45" customFormat="1" x14ac:dyDescent="0.3">
      <c r="A807" s="119"/>
      <c r="C807" s="46"/>
      <c r="V807" s="47"/>
      <c r="Y807" s="46"/>
      <c r="AG807" s="119"/>
      <c r="AH807" s="119"/>
      <c r="AI807" s="119"/>
      <c r="AJ807" s="121"/>
      <c r="AK807" s="121"/>
      <c r="AL807" s="119"/>
      <c r="AM807" s="121"/>
      <c r="AN807" s="119"/>
      <c r="AO807" s="119"/>
      <c r="AP807" s="119"/>
      <c r="AQ807" s="119"/>
      <c r="AR807" s="123"/>
      <c r="AS807" s="123"/>
      <c r="AT807" s="123"/>
      <c r="AU807" s="123"/>
      <c r="AV807" s="123"/>
      <c r="AW807" s="123"/>
      <c r="AX807" s="119"/>
      <c r="AY807" s="119"/>
      <c r="AZ807" s="119"/>
      <c r="BA807" s="119"/>
      <c r="BB807" s="119"/>
      <c r="BC807" s="119"/>
    </row>
    <row r="808" spans="1:55" s="45" customFormat="1" x14ac:dyDescent="0.3">
      <c r="A808" s="119"/>
      <c r="C808" s="46"/>
      <c r="V808" s="47"/>
      <c r="Y808" s="46"/>
      <c r="AG808" s="119"/>
      <c r="AH808" s="119"/>
      <c r="AI808" s="119"/>
      <c r="AJ808" s="121"/>
      <c r="AK808" s="121"/>
      <c r="AL808" s="119"/>
      <c r="AM808" s="121"/>
      <c r="AN808" s="119"/>
      <c r="AO808" s="119"/>
      <c r="AP808" s="119"/>
      <c r="AQ808" s="119"/>
      <c r="AR808" s="123"/>
      <c r="AS808" s="123"/>
      <c r="AT808" s="123"/>
      <c r="AU808" s="123"/>
      <c r="AV808" s="123"/>
      <c r="AW808" s="123"/>
      <c r="AX808" s="119"/>
      <c r="AY808" s="119"/>
      <c r="AZ808" s="119"/>
      <c r="BA808" s="119"/>
      <c r="BB808" s="119"/>
      <c r="BC808" s="119"/>
    </row>
    <row r="809" spans="1:55" s="45" customFormat="1" x14ac:dyDescent="0.3">
      <c r="A809" s="119"/>
      <c r="C809" s="46"/>
      <c r="V809" s="47"/>
      <c r="Y809" s="46"/>
      <c r="AG809" s="119"/>
      <c r="AH809" s="119"/>
      <c r="AI809" s="119"/>
      <c r="AJ809" s="121"/>
      <c r="AK809" s="121"/>
      <c r="AL809" s="119"/>
      <c r="AM809" s="121"/>
      <c r="AN809" s="119"/>
      <c r="AO809" s="119"/>
      <c r="AP809" s="119"/>
      <c r="AQ809" s="119"/>
      <c r="AR809" s="123"/>
      <c r="AS809" s="123"/>
      <c r="AT809" s="123"/>
      <c r="AU809" s="123"/>
      <c r="AV809" s="123"/>
      <c r="AW809" s="123"/>
      <c r="AX809" s="119"/>
      <c r="AY809" s="119"/>
      <c r="AZ809" s="119"/>
      <c r="BA809" s="119"/>
      <c r="BB809" s="119"/>
      <c r="BC809" s="119"/>
    </row>
    <row r="810" spans="1:55" s="45" customFormat="1" x14ac:dyDescent="0.3">
      <c r="A810" s="119"/>
      <c r="C810" s="46"/>
      <c r="V810" s="47"/>
      <c r="Y810" s="46"/>
      <c r="AG810" s="119"/>
      <c r="AH810" s="119"/>
      <c r="AI810" s="119"/>
      <c r="AJ810" s="121"/>
      <c r="AK810" s="121"/>
      <c r="AL810" s="119"/>
      <c r="AM810" s="121"/>
      <c r="AN810" s="119"/>
      <c r="AO810" s="119"/>
      <c r="AP810" s="119"/>
      <c r="AQ810" s="119"/>
      <c r="AR810" s="123"/>
      <c r="AS810" s="123"/>
      <c r="AT810" s="123"/>
      <c r="AU810" s="123"/>
      <c r="AV810" s="123"/>
      <c r="AW810" s="123"/>
      <c r="AX810" s="119"/>
      <c r="AY810" s="119"/>
      <c r="AZ810" s="119"/>
      <c r="BA810" s="119"/>
      <c r="BB810" s="119"/>
      <c r="BC810" s="119"/>
    </row>
    <row r="811" spans="1:55" s="45" customFormat="1" x14ac:dyDescent="0.3">
      <c r="A811" s="119"/>
      <c r="C811" s="46"/>
      <c r="V811" s="47"/>
      <c r="Y811" s="46"/>
      <c r="AG811" s="119"/>
      <c r="AH811" s="119"/>
      <c r="AI811" s="119"/>
      <c r="AJ811" s="121"/>
      <c r="AK811" s="121"/>
      <c r="AL811" s="119"/>
      <c r="AM811" s="121"/>
      <c r="AN811" s="119"/>
      <c r="AO811" s="119"/>
      <c r="AP811" s="119"/>
      <c r="AQ811" s="119"/>
      <c r="AR811" s="123"/>
      <c r="AS811" s="123"/>
      <c r="AT811" s="123"/>
      <c r="AU811" s="123"/>
      <c r="AV811" s="123"/>
      <c r="AW811" s="123"/>
      <c r="AX811" s="119"/>
      <c r="AY811" s="119"/>
      <c r="AZ811" s="119"/>
      <c r="BA811" s="119"/>
      <c r="BB811" s="119"/>
      <c r="BC811" s="119"/>
    </row>
    <row r="812" spans="1:55" s="45" customFormat="1" x14ac:dyDescent="0.3">
      <c r="A812" s="119"/>
      <c r="C812" s="46"/>
      <c r="V812" s="47"/>
      <c r="Y812" s="46"/>
      <c r="AG812" s="119"/>
      <c r="AH812" s="119"/>
      <c r="AI812" s="119"/>
      <c r="AJ812" s="121"/>
      <c r="AK812" s="121"/>
      <c r="AL812" s="119"/>
      <c r="AM812" s="121"/>
      <c r="AN812" s="119"/>
      <c r="AO812" s="119"/>
      <c r="AP812" s="119"/>
      <c r="AQ812" s="119"/>
      <c r="AR812" s="123"/>
      <c r="AS812" s="123"/>
      <c r="AT812" s="123"/>
      <c r="AU812" s="123"/>
      <c r="AV812" s="123"/>
      <c r="AW812" s="123"/>
      <c r="AX812" s="119"/>
      <c r="AY812" s="119"/>
      <c r="AZ812" s="119"/>
      <c r="BA812" s="119"/>
      <c r="BB812" s="119"/>
      <c r="BC812" s="119"/>
    </row>
    <row r="813" spans="1:55" s="45" customFormat="1" x14ac:dyDescent="0.3">
      <c r="A813" s="119"/>
      <c r="C813" s="46"/>
      <c r="V813" s="47"/>
      <c r="Y813" s="46"/>
      <c r="AG813" s="119"/>
      <c r="AH813" s="119"/>
      <c r="AI813" s="119"/>
      <c r="AJ813" s="121"/>
      <c r="AK813" s="121"/>
      <c r="AL813" s="119"/>
      <c r="AM813" s="121"/>
      <c r="AN813" s="119"/>
      <c r="AO813" s="119"/>
      <c r="AP813" s="119"/>
      <c r="AQ813" s="119"/>
      <c r="AR813" s="123"/>
      <c r="AS813" s="123"/>
      <c r="AT813" s="123"/>
      <c r="AU813" s="123"/>
      <c r="AV813" s="123"/>
      <c r="AW813" s="123"/>
      <c r="AX813" s="119"/>
      <c r="AY813" s="119"/>
      <c r="AZ813" s="119"/>
      <c r="BA813" s="119"/>
      <c r="BB813" s="119"/>
      <c r="BC813" s="119"/>
    </row>
    <row r="814" spans="1:55" s="45" customFormat="1" x14ac:dyDescent="0.3">
      <c r="A814" s="119"/>
      <c r="C814" s="46"/>
      <c r="V814" s="47"/>
      <c r="Y814" s="46"/>
      <c r="AG814" s="119"/>
      <c r="AH814" s="119"/>
      <c r="AI814" s="119"/>
      <c r="AJ814" s="121"/>
      <c r="AK814" s="121"/>
      <c r="AL814" s="119"/>
      <c r="AM814" s="121"/>
      <c r="AN814" s="119"/>
      <c r="AO814" s="119"/>
      <c r="AP814" s="119"/>
      <c r="AQ814" s="119"/>
      <c r="AR814" s="123"/>
      <c r="AS814" s="123"/>
      <c r="AT814" s="123"/>
      <c r="AU814" s="123"/>
      <c r="AV814" s="123"/>
      <c r="AW814" s="123"/>
      <c r="AX814" s="119"/>
      <c r="AY814" s="119"/>
      <c r="AZ814" s="119"/>
      <c r="BA814" s="119"/>
      <c r="BB814" s="119"/>
      <c r="BC814" s="119"/>
    </row>
    <row r="815" spans="1:55" s="45" customFormat="1" x14ac:dyDescent="0.3">
      <c r="A815" s="119"/>
      <c r="C815" s="46"/>
      <c r="V815" s="47"/>
      <c r="Y815" s="46"/>
      <c r="AG815" s="119"/>
      <c r="AH815" s="119"/>
      <c r="AI815" s="119"/>
      <c r="AJ815" s="121"/>
      <c r="AK815" s="121"/>
      <c r="AL815" s="119"/>
      <c r="AM815" s="121"/>
      <c r="AN815" s="119"/>
      <c r="AO815" s="119"/>
      <c r="AP815" s="119"/>
      <c r="AQ815" s="119"/>
      <c r="AR815" s="123"/>
      <c r="AS815" s="123"/>
      <c r="AT815" s="123"/>
      <c r="AU815" s="123"/>
      <c r="AV815" s="123"/>
      <c r="AW815" s="123"/>
      <c r="AX815" s="119"/>
      <c r="AY815" s="119"/>
      <c r="AZ815" s="119"/>
      <c r="BA815" s="119"/>
      <c r="BB815" s="119"/>
      <c r="BC815" s="119"/>
    </row>
    <row r="816" spans="1:55" s="45" customFormat="1" x14ac:dyDescent="0.3">
      <c r="A816" s="119"/>
      <c r="C816" s="46"/>
      <c r="V816" s="47"/>
      <c r="Y816" s="46"/>
      <c r="AG816" s="119"/>
      <c r="AH816" s="119"/>
      <c r="AI816" s="119"/>
      <c r="AJ816" s="121"/>
      <c r="AK816" s="121"/>
      <c r="AL816" s="119"/>
      <c r="AM816" s="121"/>
      <c r="AN816" s="119"/>
      <c r="AO816" s="119"/>
      <c r="AP816" s="119"/>
      <c r="AQ816" s="119"/>
      <c r="AR816" s="123"/>
      <c r="AS816" s="123"/>
      <c r="AT816" s="123"/>
      <c r="AU816" s="123"/>
      <c r="AV816" s="123"/>
      <c r="AW816" s="123"/>
      <c r="AX816" s="119"/>
      <c r="AY816" s="119"/>
      <c r="AZ816" s="119"/>
      <c r="BA816" s="119"/>
      <c r="BB816" s="119"/>
      <c r="BC816" s="119"/>
    </row>
    <row r="817" spans="1:55" s="45" customFormat="1" x14ac:dyDescent="0.3">
      <c r="A817" s="119"/>
      <c r="C817" s="46"/>
      <c r="V817" s="47"/>
      <c r="Y817" s="46"/>
      <c r="AG817" s="119"/>
      <c r="AH817" s="119"/>
      <c r="AI817" s="119"/>
      <c r="AJ817" s="121"/>
      <c r="AK817" s="121"/>
      <c r="AL817" s="119"/>
      <c r="AM817" s="121"/>
      <c r="AN817" s="119"/>
      <c r="AO817" s="119"/>
      <c r="AP817" s="119"/>
      <c r="AQ817" s="119"/>
      <c r="AR817" s="123"/>
      <c r="AS817" s="123"/>
      <c r="AT817" s="123"/>
      <c r="AU817" s="123"/>
      <c r="AV817" s="123"/>
      <c r="AW817" s="123"/>
      <c r="AX817" s="119"/>
      <c r="AY817" s="119"/>
      <c r="AZ817" s="119"/>
      <c r="BA817" s="119"/>
      <c r="BB817" s="119"/>
      <c r="BC817" s="119"/>
    </row>
    <row r="818" spans="1:55" s="45" customFormat="1" x14ac:dyDescent="0.3">
      <c r="A818" s="119"/>
      <c r="C818" s="46"/>
      <c r="V818" s="47"/>
      <c r="Y818" s="46"/>
      <c r="AG818" s="119"/>
      <c r="AH818" s="119"/>
      <c r="AI818" s="119"/>
      <c r="AJ818" s="121"/>
      <c r="AK818" s="121"/>
      <c r="AL818" s="119"/>
      <c r="AM818" s="121"/>
      <c r="AN818" s="119"/>
      <c r="AO818" s="119"/>
      <c r="AP818" s="119"/>
      <c r="AQ818" s="119"/>
      <c r="AR818" s="123"/>
      <c r="AS818" s="123"/>
      <c r="AT818" s="123"/>
      <c r="AU818" s="123"/>
      <c r="AV818" s="123"/>
      <c r="AW818" s="123"/>
      <c r="AX818" s="119"/>
      <c r="AY818" s="119"/>
      <c r="AZ818" s="119"/>
      <c r="BA818" s="119"/>
      <c r="BB818" s="119"/>
      <c r="BC818" s="119"/>
    </row>
    <row r="819" spans="1:55" s="45" customFormat="1" x14ac:dyDescent="0.3">
      <c r="A819" s="119"/>
      <c r="C819" s="46"/>
      <c r="V819" s="47"/>
      <c r="Y819" s="46"/>
      <c r="AG819" s="119"/>
      <c r="AH819" s="119"/>
      <c r="AI819" s="119"/>
      <c r="AJ819" s="121"/>
      <c r="AK819" s="121"/>
      <c r="AL819" s="119"/>
      <c r="AM819" s="121"/>
      <c r="AN819" s="119"/>
      <c r="AO819" s="119"/>
      <c r="AP819" s="119"/>
      <c r="AQ819" s="119"/>
      <c r="AR819" s="123"/>
      <c r="AS819" s="123"/>
      <c r="AT819" s="123"/>
      <c r="AU819" s="123"/>
      <c r="AV819" s="123"/>
      <c r="AW819" s="123"/>
      <c r="AX819" s="119"/>
      <c r="AY819" s="119"/>
      <c r="AZ819" s="119"/>
      <c r="BA819" s="119"/>
      <c r="BB819" s="119"/>
      <c r="BC819" s="119"/>
    </row>
    <row r="820" spans="1:55" s="45" customFormat="1" x14ac:dyDescent="0.3">
      <c r="A820" s="119"/>
      <c r="C820" s="46"/>
      <c r="V820" s="47"/>
      <c r="Y820" s="46"/>
      <c r="AG820" s="119"/>
      <c r="AH820" s="119"/>
      <c r="AI820" s="119"/>
      <c r="AJ820" s="121"/>
      <c r="AK820" s="121"/>
      <c r="AL820" s="119"/>
      <c r="AM820" s="121"/>
      <c r="AN820" s="119"/>
      <c r="AO820" s="119"/>
      <c r="AP820" s="119"/>
      <c r="AQ820" s="119"/>
      <c r="AR820" s="123"/>
      <c r="AS820" s="123"/>
      <c r="AT820" s="123"/>
      <c r="AU820" s="123"/>
      <c r="AV820" s="123"/>
      <c r="AW820" s="123"/>
      <c r="AX820" s="119"/>
      <c r="AY820" s="119"/>
      <c r="AZ820" s="119"/>
      <c r="BA820" s="119"/>
      <c r="BB820" s="119"/>
      <c r="BC820" s="119"/>
    </row>
    <row r="821" spans="1:55" s="45" customFormat="1" x14ac:dyDescent="0.3">
      <c r="A821" s="119"/>
      <c r="C821" s="46"/>
      <c r="V821" s="47"/>
      <c r="Y821" s="46"/>
      <c r="AG821" s="119"/>
      <c r="AH821" s="119"/>
      <c r="AI821" s="119"/>
      <c r="AJ821" s="121"/>
      <c r="AK821" s="121"/>
      <c r="AL821" s="119"/>
      <c r="AM821" s="121"/>
      <c r="AN821" s="119"/>
      <c r="AO821" s="119"/>
      <c r="AP821" s="119"/>
      <c r="AQ821" s="119"/>
      <c r="AR821" s="123"/>
      <c r="AS821" s="123"/>
      <c r="AT821" s="123"/>
      <c r="AU821" s="123"/>
      <c r="AV821" s="123"/>
      <c r="AW821" s="123"/>
      <c r="AX821" s="119"/>
      <c r="AY821" s="119"/>
      <c r="AZ821" s="119"/>
      <c r="BA821" s="119"/>
      <c r="BB821" s="119"/>
      <c r="BC821" s="119"/>
    </row>
    <row r="822" spans="1:55" s="45" customFormat="1" x14ac:dyDescent="0.3">
      <c r="A822" s="119"/>
      <c r="C822" s="46"/>
      <c r="V822" s="47"/>
      <c r="Y822" s="46"/>
      <c r="AG822" s="119"/>
      <c r="AH822" s="119"/>
      <c r="AI822" s="119"/>
      <c r="AJ822" s="121"/>
      <c r="AK822" s="121"/>
      <c r="AL822" s="119"/>
      <c r="AM822" s="121"/>
      <c r="AN822" s="119"/>
      <c r="AO822" s="119"/>
      <c r="AP822" s="119"/>
      <c r="AQ822" s="119"/>
      <c r="AR822" s="123"/>
      <c r="AS822" s="123"/>
      <c r="AT822" s="123"/>
      <c r="AU822" s="123"/>
      <c r="AV822" s="123"/>
      <c r="AW822" s="123"/>
      <c r="AX822" s="119"/>
      <c r="AY822" s="119"/>
      <c r="AZ822" s="119"/>
      <c r="BA822" s="119"/>
      <c r="BB822" s="119"/>
      <c r="BC822" s="119"/>
    </row>
    <row r="823" spans="1:55" s="45" customFormat="1" x14ac:dyDescent="0.3">
      <c r="A823" s="119"/>
      <c r="C823" s="46"/>
      <c r="V823" s="47"/>
      <c r="Y823" s="46"/>
      <c r="AG823" s="119"/>
      <c r="AH823" s="119"/>
      <c r="AI823" s="119"/>
      <c r="AJ823" s="121"/>
      <c r="AK823" s="121"/>
      <c r="AL823" s="119"/>
      <c r="AM823" s="121"/>
      <c r="AN823" s="119"/>
      <c r="AO823" s="119"/>
      <c r="AP823" s="119"/>
      <c r="AQ823" s="119"/>
      <c r="AR823" s="123"/>
      <c r="AS823" s="123"/>
      <c r="AT823" s="123"/>
      <c r="AU823" s="123"/>
      <c r="AV823" s="123"/>
      <c r="AW823" s="123"/>
      <c r="AX823" s="119"/>
      <c r="AY823" s="119"/>
      <c r="AZ823" s="119"/>
      <c r="BA823" s="119"/>
      <c r="BB823" s="119"/>
      <c r="BC823" s="119"/>
    </row>
    <row r="824" spans="1:55" s="45" customFormat="1" x14ac:dyDescent="0.3">
      <c r="A824" s="119"/>
      <c r="C824" s="46"/>
      <c r="V824" s="47"/>
      <c r="Y824" s="46"/>
      <c r="AG824" s="119"/>
      <c r="AH824" s="119"/>
      <c r="AI824" s="119"/>
      <c r="AJ824" s="121"/>
      <c r="AK824" s="121"/>
      <c r="AL824" s="119"/>
      <c r="AM824" s="121"/>
      <c r="AN824" s="119"/>
      <c r="AO824" s="119"/>
      <c r="AP824" s="119"/>
      <c r="AQ824" s="119"/>
      <c r="AR824" s="123"/>
      <c r="AS824" s="123"/>
      <c r="AT824" s="123"/>
      <c r="AU824" s="123"/>
      <c r="AV824" s="123"/>
      <c r="AW824" s="123"/>
      <c r="AX824" s="119"/>
      <c r="AY824" s="119"/>
      <c r="AZ824" s="119"/>
      <c r="BA824" s="119"/>
      <c r="BB824" s="119"/>
      <c r="BC824" s="119"/>
    </row>
    <row r="825" spans="1:55" s="45" customFormat="1" x14ac:dyDescent="0.3">
      <c r="A825" s="119"/>
      <c r="C825" s="46"/>
      <c r="V825" s="47"/>
      <c r="Y825" s="46"/>
      <c r="AG825" s="119"/>
      <c r="AH825" s="119"/>
      <c r="AI825" s="119"/>
      <c r="AJ825" s="121"/>
      <c r="AK825" s="121"/>
      <c r="AL825" s="119"/>
      <c r="AM825" s="121"/>
      <c r="AN825" s="119"/>
      <c r="AO825" s="119"/>
      <c r="AP825" s="119"/>
      <c r="AQ825" s="119"/>
      <c r="AR825" s="123"/>
      <c r="AS825" s="123"/>
      <c r="AT825" s="123"/>
      <c r="AU825" s="123"/>
      <c r="AV825" s="123"/>
      <c r="AW825" s="123"/>
      <c r="AX825" s="119"/>
      <c r="AY825" s="119"/>
      <c r="AZ825" s="119"/>
      <c r="BA825" s="119"/>
      <c r="BB825" s="119"/>
      <c r="BC825" s="119"/>
    </row>
    <row r="826" spans="1:55" s="45" customFormat="1" x14ac:dyDescent="0.3">
      <c r="A826" s="119"/>
      <c r="C826" s="46"/>
      <c r="V826" s="47"/>
      <c r="Y826" s="46"/>
      <c r="AG826" s="119"/>
      <c r="AH826" s="119"/>
      <c r="AI826" s="119"/>
      <c r="AJ826" s="121"/>
      <c r="AK826" s="121"/>
      <c r="AL826" s="119"/>
      <c r="AM826" s="121"/>
      <c r="AN826" s="119"/>
      <c r="AO826" s="119"/>
      <c r="AP826" s="119"/>
      <c r="AQ826" s="119"/>
      <c r="AR826" s="123"/>
      <c r="AS826" s="123"/>
      <c r="AT826" s="123"/>
      <c r="AU826" s="123"/>
      <c r="AV826" s="123"/>
      <c r="AW826" s="123"/>
      <c r="AX826" s="119"/>
      <c r="AY826" s="119"/>
      <c r="AZ826" s="119"/>
      <c r="BA826" s="119"/>
      <c r="BB826" s="119"/>
      <c r="BC826" s="119"/>
    </row>
    <row r="827" spans="1:55" s="45" customFormat="1" x14ac:dyDescent="0.3">
      <c r="A827" s="119"/>
      <c r="C827" s="46"/>
      <c r="V827" s="47"/>
      <c r="Y827" s="46"/>
      <c r="AG827" s="119"/>
      <c r="AH827" s="119"/>
      <c r="AI827" s="119"/>
      <c r="AJ827" s="121"/>
      <c r="AK827" s="121"/>
      <c r="AL827" s="119"/>
      <c r="AM827" s="121"/>
      <c r="AN827" s="119"/>
      <c r="AO827" s="119"/>
      <c r="AP827" s="119"/>
      <c r="AQ827" s="119"/>
      <c r="AR827" s="123"/>
      <c r="AS827" s="123"/>
      <c r="AT827" s="123"/>
      <c r="AU827" s="123"/>
      <c r="AV827" s="123"/>
      <c r="AW827" s="123"/>
      <c r="AX827" s="119"/>
      <c r="AY827" s="119"/>
      <c r="AZ827" s="119"/>
      <c r="BA827" s="119"/>
      <c r="BB827" s="119"/>
      <c r="BC827" s="119"/>
    </row>
    <row r="828" spans="1:55" s="45" customFormat="1" x14ac:dyDescent="0.3">
      <c r="A828" s="119"/>
      <c r="C828" s="46"/>
      <c r="V828" s="47"/>
      <c r="Y828" s="46"/>
      <c r="AG828" s="119"/>
      <c r="AH828" s="119"/>
      <c r="AI828" s="119"/>
      <c r="AJ828" s="121"/>
      <c r="AK828" s="121"/>
      <c r="AL828" s="119"/>
      <c r="AM828" s="121"/>
      <c r="AN828" s="119"/>
      <c r="AO828" s="119"/>
      <c r="AP828" s="119"/>
      <c r="AQ828" s="119"/>
      <c r="AR828" s="123"/>
      <c r="AS828" s="123"/>
      <c r="AT828" s="123"/>
      <c r="AU828" s="123"/>
      <c r="AV828" s="123"/>
      <c r="AW828" s="123"/>
      <c r="AX828" s="119"/>
      <c r="AY828" s="119"/>
      <c r="AZ828" s="119"/>
      <c r="BA828" s="119"/>
      <c r="BB828" s="119"/>
      <c r="BC828" s="119"/>
    </row>
    <row r="829" spans="1:55" s="45" customFormat="1" x14ac:dyDescent="0.3">
      <c r="A829" s="119"/>
      <c r="C829" s="46"/>
      <c r="V829" s="47"/>
      <c r="Y829" s="46"/>
      <c r="AG829" s="119"/>
      <c r="AH829" s="119"/>
      <c r="AI829" s="119"/>
      <c r="AJ829" s="121"/>
      <c r="AK829" s="121"/>
      <c r="AL829" s="119"/>
      <c r="AM829" s="121"/>
      <c r="AN829" s="119"/>
      <c r="AO829" s="119"/>
      <c r="AP829" s="119"/>
      <c r="AQ829" s="119"/>
      <c r="AR829" s="123"/>
      <c r="AS829" s="123"/>
      <c r="AT829" s="123"/>
      <c r="AU829" s="123"/>
      <c r="AV829" s="123"/>
      <c r="AW829" s="123"/>
      <c r="AX829" s="119"/>
      <c r="AY829" s="119"/>
      <c r="AZ829" s="119"/>
      <c r="BA829" s="119"/>
      <c r="BB829" s="119"/>
      <c r="BC829" s="119"/>
    </row>
    <row r="830" spans="1:55" s="45" customFormat="1" x14ac:dyDescent="0.3">
      <c r="A830" s="119"/>
      <c r="C830" s="46"/>
      <c r="V830" s="47"/>
      <c r="Y830" s="46"/>
      <c r="AG830" s="119"/>
      <c r="AH830" s="119"/>
      <c r="AI830" s="119"/>
      <c r="AJ830" s="121"/>
      <c r="AK830" s="121"/>
      <c r="AL830" s="119"/>
      <c r="AM830" s="121"/>
      <c r="AN830" s="119"/>
      <c r="AO830" s="119"/>
      <c r="AP830" s="119"/>
      <c r="AQ830" s="119"/>
      <c r="AR830" s="123"/>
      <c r="AS830" s="123"/>
      <c r="AT830" s="123"/>
      <c r="AU830" s="123"/>
      <c r="AV830" s="123"/>
      <c r="AW830" s="123"/>
      <c r="AX830" s="119"/>
      <c r="AY830" s="119"/>
      <c r="AZ830" s="119"/>
      <c r="BA830" s="119"/>
      <c r="BB830" s="119"/>
      <c r="BC830" s="119"/>
    </row>
    <row r="831" spans="1:55" s="45" customFormat="1" x14ac:dyDescent="0.3">
      <c r="A831" s="119"/>
      <c r="C831" s="46"/>
      <c r="V831" s="47"/>
      <c r="Y831" s="46"/>
      <c r="AG831" s="119"/>
      <c r="AH831" s="119"/>
      <c r="AI831" s="119"/>
      <c r="AJ831" s="121"/>
      <c r="AK831" s="121"/>
      <c r="AL831" s="119"/>
      <c r="AM831" s="121"/>
      <c r="AN831" s="119"/>
      <c r="AO831" s="119"/>
      <c r="AP831" s="119"/>
      <c r="AQ831" s="119"/>
      <c r="AR831" s="123"/>
      <c r="AS831" s="123"/>
      <c r="AT831" s="123"/>
      <c r="AU831" s="123"/>
      <c r="AV831" s="123"/>
      <c r="AW831" s="123"/>
      <c r="AX831" s="119"/>
      <c r="AY831" s="119"/>
      <c r="AZ831" s="119"/>
      <c r="BA831" s="119"/>
      <c r="BB831" s="119"/>
      <c r="BC831" s="119"/>
    </row>
    <row r="832" spans="1:55" s="45" customFormat="1" x14ac:dyDescent="0.3">
      <c r="A832" s="119"/>
      <c r="C832" s="46"/>
      <c r="V832" s="47"/>
      <c r="Y832" s="46"/>
      <c r="AG832" s="119"/>
      <c r="AH832" s="119"/>
      <c r="AI832" s="119"/>
      <c r="AJ832" s="121"/>
      <c r="AK832" s="121"/>
      <c r="AL832" s="119"/>
      <c r="AM832" s="121"/>
      <c r="AN832" s="119"/>
      <c r="AO832" s="119"/>
      <c r="AP832" s="119"/>
      <c r="AQ832" s="119"/>
      <c r="AR832" s="123"/>
      <c r="AS832" s="123"/>
      <c r="AT832" s="123"/>
      <c r="AU832" s="123"/>
      <c r="AV832" s="123"/>
      <c r="AW832" s="123"/>
      <c r="AX832" s="119"/>
      <c r="AY832" s="119"/>
      <c r="AZ832" s="119"/>
      <c r="BA832" s="119"/>
      <c r="BB832" s="119"/>
      <c r="BC832" s="119"/>
    </row>
    <row r="833" spans="1:55" s="45" customFormat="1" x14ac:dyDescent="0.3">
      <c r="A833" s="119"/>
      <c r="C833" s="46"/>
      <c r="V833" s="47"/>
      <c r="Y833" s="46"/>
      <c r="AG833" s="119"/>
      <c r="AH833" s="119"/>
      <c r="AI833" s="119"/>
      <c r="AJ833" s="121"/>
      <c r="AK833" s="121"/>
      <c r="AL833" s="119"/>
      <c r="AM833" s="121"/>
      <c r="AN833" s="119"/>
      <c r="AO833" s="119"/>
      <c r="AP833" s="119"/>
      <c r="AQ833" s="119"/>
      <c r="AR833" s="123"/>
      <c r="AS833" s="123"/>
      <c r="AT833" s="123"/>
      <c r="AU833" s="123"/>
      <c r="AV833" s="123"/>
      <c r="AW833" s="123"/>
      <c r="AX833" s="119"/>
      <c r="AY833" s="119"/>
      <c r="AZ833" s="119"/>
      <c r="BA833" s="119"/>
      <c r="BB833" s="119"/>
      <c r="BC833" s="119"/>
    </row>
    <row r="834" spans="1:55" s="45" customFormat="1" x14ac:dyDescent="0.3">
      <c r="A834" s="119"/>
      <c r="C834" s="46"/>
      <c r="V834" s="47"/>
      <c r="Y834" s="46"/>
      <c r="AG834" s="119"/>
      <c r="AH834" s="119"/>
      <c r="AI834" s="119"/>
      <c r="AJ834" s="121"/>
      <c r="AK834" s="121"/>
      <c r="AL834" s="119"/>
      <c r="AM834" s="121"/>
      <c r="AN834" s="119"/>
      <c r="AO834" s="119"/>
      <c r="AP834" s="119"/>
      <c r="AQ834" s="119"/>
      <c r="AR834" s="123"/>
      <c r="AS834" s="123"/>
      <c r="AT834" s="123"/>
      <c r="AU834" s="123"/>
      <c r="AV834" s="123"/>
      <c r="AW834" s="123"/>
      <c r="AX834" s="119"/>
      <c r="AY834" s="119"/>
      <c r="AZ834" s="119"/>
      <c r="BA834" s="119"/>
      <c r="BB834" s="119"/>
      <c r="BC834" s="119"/>
    </row>
    <row r="835" spans="1:55" s="45" customFormat="1" x14ac:dyDescent="0.3">
      <c r="A835" s="119"/>
      <c r="C835" s="46"/>
      <c r="V835" s="47"/>
      <c r="Y835" s="46"/>
      <c r="AG835" s="119"/>
      <c r="AH835" s="119"/>
      <c r="AI835" s="119"/>
      <c r="AJ835" s="121"/>
      <c r="AK835" s="121"/>
      <c r="AL835" s="119"/>
      <c r="AM835" s="121"/>
      <c r="AN835" s="119"/>
      <c r="AO835" s="119"/>
      <c r="AP835" s="119"/>
      <c r="AQ835" s="119"/>
      <c r="AR835" s="123"/>
      <c r="AS835" s="123"/>
      <c r="AT835" s="123"/>
      <c r="AU835" s="123"/>
      <c r="AV835" s="123"/>
      <c r="AW835" s="123"/>
      <c r="AX835" s="119"/>
      <c r="AY835" s="119"/>
      <c r="AZ835" s="119"/>
      <c r="BA835" s="119"/>
      <c r="BB835" s="119"/>
      <c r="BC835" s="119"/>
    </row>
    <row r="836" spans="1:55" s="45" customFormat="1" x14ac:dyDescent="0.3">
      <c r="A836" s="119"/>
      <c r="C836" s="46"/>
      <c r="V836" s="47"/>
      <c r="Y836" s="46"/>
      <c r="AG836" s="119"/>
      <c r="AH836" s="119"/>
      <c r="AI836" s="119"/>
      <c r="AJ836" s="121"/>
      <c r="AK836" s="121"/>
      <c r="AL836" s="119"/>
      <c r="AM836" s="121"/>
      <c r="AN836" s="119"/>
      <c r="AO836" s="119"/>
      <c r="AP836" s="119"/>
      <c r="AQ836" s="119"/>
      <c r="AR836" s="123"/>
      <c r="AS836" s="123"/>
      <c r="AT836" s="123"/>
      <c r="AU836" s="123"/>
      <c r="AV836" s="123"/>
      <c r="AW836" s="123"/>
      <c r="AX836" s="119"/>
      <c r="AY836" s="119"/>
      <c r="AZ836" s="119"/>
      <c r="BA836" s="119"/>
      <c r="BB836" s="119"/>
      <c r="BC836" s="119"/>
    </row>
    <row r="837" spans="1:55" s="45" customFormat="1" x14ac:dyDescent="0.3">
      <c r="A837" s="119"/>
      <c r="C837" s="46"/>
      <c r="V837" s="47"/>
      <c r="Y837" s="46"/>
      <c r="AG837" s="119"/>
      <c r="AH837" s="119"/>
      <c r="AI837" s="119"/>
      <c r="AJ837" s="121"/>
      <c r="AK837" s="121"/>
      <c r="AL837" s="119"/>
      <c r="AM837" s="121"/>
      <c r="AN837" s="119"/>
      <c r="AO837" s="119"/>
      <c r="AP837" s="119"/>
      <c r="AQ837" s="119"/>
      <c r="AR837" s="123"/>
      <c r="AS837" s="123"/>
      <c r="AT837" s="123"/>
      <c r="AU837" s="123"/>
      <c r="AV837" s="123"/>
      <c r="AW837" s="123"/>
      <c r="AX837" s="119"/>
      <c r="AY837" s="119"/>
      <c r="AZ837" s="119"/>
      <c r="BA837" s="119"/>
      <c r="BB837" s="119"/>
      <c r="BC837" s="119"/>
    </row>
    <row r="838" spans="1:55" s="45" customFormat="1" x14ac:dyDescent="0.3">
      <c r="A838" s="119"/>
      <c r="C838" s="46"/>
      <c r="V838" s="47"/>
      <c r="Y838" s="46"/>
      <c r="AG838" s="119"/>
      <c r="AH838" s="119"/>
      <c r="AI838" s="119"/>
      <c r="AJ838" s="121"/>
      <c r="AK838" s="121"/>
      <c r="AL838" s="119"/>
      <c r="AM838" s="121"/>
      <c r="AN838" s="119"/>
      <c r="AO838" s="119"/>
      <c r="AP838" s="119"/>
      <c r="AQ838" s="119"/>
      <c r="AR838" s="123"/>
      <c r="AS838" s="123"/>
      <c r="AT838" s="123"/>
      <c r="AU838" s="123"/>
      <c r="AV838" s="123"/>
      <c r="AW838" s="123"/>
      <c r="AX838" s="119"/>
      <c r="AY838" s="119"/>
      <c r="AZ838" s="119"/>
      <c r="BA838" s="119"/>
      <c r="BB838" s="119"/>
      <c r="BC838" s="119"/>
    </row>
    <row r="839" spans="1:55" s="45" customFormat="1" x14ac:dyDescent="0.3">
      <c r="A839" s="119"/>
      <c r="C839" s="46"/>
      <c r="V839" s="47"/>
      <c r="Y839" s="46"/>
      <c r="AG839" s="119"/>
      <c r="AH839" s="119"/>
      <c r="AI839" s="119"/>
      <c r="AJ839" s="121"/>
      <c r="AK839" s="121"/>
      <c r="AL839" s="119"/>
      <c r="AM839" s="121"/>
      <c r="AN839" s="119"/>
      <c r="AO839" s="119"/>
      <c r="AP839" s="119"/>
      <c r="AQ839" s="119"/>
      <c r="AR839" s="123"/>
      <c r="AS839" s="123"/>
      <c r="AT839" s="123"/>
      <c r="AU839" s="123"/>
      <c r="AV839" s="123"/>
      <c r="AW839" s="123"/>
      <c r="AX839" s="119"/>
      <c r="AY839" s="119"/>
      <c r="AZ839" s="119"/>
      <c r="BA839" s="119"/>
      <c r="BB839" s="119"/>
      <c r="BC839" s="119"/>
    </row>
    <row r="840" spans="1:55" s="45" customFormat="1" x14ac:dyDescent="0.3">
      <c r="A840" s="119"/>
      <c r="C840" s="46"/>
      <c r="V840" s="47"/>
      <c r="Y840" s="46"/>
      <c r="AG840" s="119"/>
      <c r="AH840" s="119"/>
      <c r="AI840" s="119"/>
      <c r="AJ840" s="121"/>
      <c r="AK840" s="121"/>
      <c r="AL840" s="119"/>
      <c r="AM840" s="121"/>
      <c r="AN840" s="119"/>
      <c r="AO840" s="119"/>
      <c r="AP840" s="119"/>
      <c r="AQ840" s="119"/>
      <c r="AR840" s="123"/>
      <c r="AS840" s="123"/>
      <c r="AT840" s="123"/>
      <c r="AU840" s="123"/>
      <c r="AV840" s="123"/>
      <c r="AW840" s="123"/>
      <c r="AX840" s="119"/>
      <c r="AY840" s="119"/>
      <c r="AZ840" s="119"/>
      <c r="BA840" s="119"/>
      <c r="BB840" s="119"/>
      <c r="BC840" s="119"/>
    </row>
    <row r="841" spans="1:55" s="45" customFormat="1" x14ac:dyDescent="0.3">
      <c r="A841" s="119"/>
      <c r="C841" s="46"/>
      <c r="V841" s="47"/>
      <c r="Y841" s="46"/>
      <c r="AG841" s="119"/>
      <c r="AH841" s="119"/>
      <c r="AI841" s="119"/>
      <c r="AJ841" s="121"/>
      <c r="AK841" s="121"/>
      <c r="AL841" s="119"/>
      <c r="AM841" s="121"/>
      <c r="AN841" s="119"/>
      <c r="AO841" s="119"/>
      <c r="AP841" s="119"/>
      <c r="AQ841" s="119"/>
      <c r="AR841" s="123"/>
      <c r="AS841" s="123"/>
      <c r="AT841" s="123"/>
      <c r="AU841" s="123"/>
      <c r="AV841" s="123"/>
      <c r="AW841" s="123"/>
      <c r="AX841" s="119"/>
      <c r="AY841" s="119"/>
      <c r="AZ841" s="119"/>
      <c r="BA841" s="119"/>
      <c r="BB841" s="119"/>
      <c r="BC841" s="119"/>
    </row>
    <row r="842" spans="1:55" s="45" customFormat="1" x14ac:dyDescent="0.3">
      <c r="A842" s="119"/>
      <c r="C842" s="46"/>
      <c r="V842" s="47"/>
      <c r="Y842" s="46"/>
      <c r="AG842" s="119"/>
      <c r="AH842" s="119"/>
      <c r="AI842" s="119"/>
      <c r="AJ842" s="121"/>
      <c r="AK842" s="121"/>
      <c r="AL842" s="119"/>
      <c r="AM842" s="121"/>
      <c r="AN842" s="119"/>
      <c r="AO842" s="119"/>
      <c r="AP842" s="119"/>
      <c r="AQ842" s="119"/>
      <c r="AR842" s="123"/>
      <c r="AS842" s="123"/>
      <c r="AT842" s="123"/>
      <c r="AU842" s="123"/>
      <c r="AV842" s="123"/>
      <c r="AW842" s="123"/>
      <c r="AX842" s="119"/>
      <c r="AY842" s="119"/>
      <c r="AZ842" s="119"/>
      <c r="BA842" s="119"/>
      <c r="BB842" s="119"/>
      <c r="BC842" s="119"/>
    </row>
    <row r="843" spans="1:55" s="45" customFormat="1" x14ac:dyDescent="0.3">
      <c r="A843" s="119"/>
      <c r="C843" s="46"/>
      <c r="V843" s="47"/>
      <c r="Y843" s="46"/>
      <c r="AG843" s="119"/>
      <c r="AH843" s="119"/>
      <c r="AI843" s="119"/>
      <c r="AJ843" s="121"/>
      <c r="AK843" s="121"/>
      <c r="AL843" s="119"/>
      <c r="AM843" s="121"/>
      <c r="AN843" s="119"/>
      <c r="AO843" s="119"/>
      <c r="AP843" s="119"/>
      <c r="AQ843" s="119"/>
      <c r="AR843" s="123"/>
      <c r="AS843" s="123"/>
      <c r="AT843" s="123"/>
      <c r="AU843" s="123"/>
      <c r="AV843" s="123"/>
      <c r="AW843" s="123"/>
      <c r="AX843" s="119"/>
      <c r="AY843" s="119"/>
      <c r="AZ843" s="119"/>
      <c r="BA843" s="119"/>
      <c r="BB843" s="119"/>
      <c r="BC843" s="119"/>
    </row>
    <row r="844" spans="1:55" s="45" customFormat="1" x14ac:dyDescent="0.3">
      <c r="A844" s="119"/>
      <c r="C844" s="46"/>
      <c r="V844" s="47"/>
      <c r="Y844" s="46"/>
      <c r="AG844" s="119"/>
      <c r="AH844" s="119"/>
      <c r="AI844" s="119"/>
      <c r="AJ844" s="121"/>
      <c r="AK844" s="121"/>
      <c r="AL844" s="119"/>
      <c r="AM844" s="121"/>
      <c r="AN844" s="119"/>
      <c r="AO844" s="119"/>
      <c r="AP844" s="119"/>
      <c r="AQ844" s="119"/>
      <c r="AR844" s="123"/>
      <c r="AS844" s="123"/>
      <c r="AT844" s="123"/>
      <c r="AU844" s="123"/>
      <c r="AV844" s="123"/>
      <c r="AW844" s="123"/>
      <c r="AX844" s="119"/>
      <c r="AY844" s="119"/>
      <c r="AZ844" s="119"/>
      <c r="BA844" s="119"/>
      <c r="BB844" s="119"/>
      <c r="BC844" s="119"/>
    </row>
    <row r="845" spans="1:55" s="45" customFormat="1" x14ac:dyDescent="0.3">
      <c r="A845" s="119"/>
      <c r="C845" s="46"/>
      <c r="V845" s="47"/>
      <c r="Y845" s="46"/>
      <c r="AG845" s="119"/>
      <c r="AH845" s="119"/>
      <c r="AI845" s="119"/>
      <c r="AJ845" s="121"/>
      <c r="AK845" s="121"/>
      <c r="AL845" s="119"/>
      <c r="AM845" s="121"/>
      <c r="AN845" s="119"/>
      <c r="AO845" s="119"/>
      <c r="AP845" s="119"/>
      <c r="AQ845" s="119"/>
      <c r="AR845" s="123"/>
      <c r="AS845" s="123"/>
      <c r="AT845" s="123"/>
      <c r="AU845" s="123"/>
      <c r="AV845" s="123"/>
      <c r="AW845" s="123"/>
      <c r="AX845" s="119"/>
      <c r="AY845" s="119"/>
      <c r="AZ845" s="119"/>
      <c r="BA845" s="119"/>
      <c r="BB845" s="119"/>
      <c r="BC845" s="119"/>
    </row>
    <row r="846" spans="1:55" s="45" customFormat="1" x14ac:dyDescent="0.3">
      <c r="A846" s="119"/>
      <c r="C846" s="46"/>
      <c r="V846" s="47"/>
      <c r="Y846" s="46"/>
      <c r="AG846" s="119"/>
      <c r="AH846" s="119"/>
      <c r="AI846" s="119"/>
      <c r="AJ846" s="121"/>
      <c r="AK846" s="121"/>
      <c r="AL846" s="119"/>
      <c r="AM846" s="121"/>
      <c r="AN846" s="119"/>
      <c r="AO846" s="119"/>
      <c r="AP846" s="119"/>
      <c r="AQ846" s="119"/>
      <c r="AR846" s="123"/>
      <c r="AS846" s="123"/>
      <c r="AT846" s="123"/>
      <c r="AU846" s="123"/>
      <c r="AV846" s="123"/>
      <c r="AW846" s="123"/>
      <c r="AX846" s="119"/>
      <c r="AY846" s="119"/>
      <c r="AZ846" s="119"/>
      <c r="BA846" s="119"/>
      <c r="BB846" s="119"/>
      <c r="BC846" s="119"/>
    </row>
    <row r="847" spans="1:55" s="45" customFormat="1" x14ac:dyDescent="0.3">
      <c r="A847" s="119"/>
      <c r="C847" s="46"/>
      <c r="V847" s="47"/>
      <c r="Y847" s="46"/>
      <c r="AG847" s="119"/>
      <c r="AH847" s="119"/>
      <c r="AI847" s="119"/>
      <c r="AJ847" s="121"/>
      <c r="AK847" s="121"/>
      <c r="AL847" s="119"/>
      <c r="AM847" s="121"/>
      <c r="AN847" s="119"/>
      <c r="AO847" s="119"/>
      <c r="AP847" s="119"/>
      <c r="AQ847" s="119"/>
      <c r="AR847" s="123"/>
      <c r="AS847" s="123"/>
      <c r="AT847" s="123"/>
      <c r="AU847" s="123"/>
      <c r="AV847" s="123"/>
      <c r="AW847" s="123"/>
      <c r="AX847" s="119"/>
      <c r="AY847" s="119"/>
      <c r="AZ847" s="119"/>
      <c r="BA847" s="119"/>
      <c r="BB847" s="119"/>
      <c r="BC847" s="119"/>
    </row>
    <row r="848" spans="1:55" s="45" customFormat="1" x14ac:dyDescent="0.3">
      <c r="A848" s="119"/>
      <c r="C848" s="46"/>
      <c r="V848" s="47"/>
      <c r="Y848" s="46"/>
      <c r="AG848" s="119"/>
      <c r="AH848" s="119"/>
      <c r="AI848" s="119"/>
      <c r="AJ848" s="121"/>
      <c r="AK848" s="121"/>
      <c r="AL848" s="119"/>
      <c r="AM848" s="121"/>
      <c r="AN848" s="119"/>
      <c r="AO848" s="119"/>
      <c r="AP848" s="119"/>
      <c r="AQ848" s="119"/>
      <c r="AR848" s="123"/>
      <c r="AS848" s="123"/>
      <c r="AT848" s="123"/>
      <c r="AU848" s="123"/>
      <c r="AV848" s="123"/>
      <c r="AW848" s="123"/>
      <c r="AX848" s="119"/>
      <c r="AY848" s="119"/>
      <c r="AZ848" s="119"/>
      <c r="BA848" s="119"/>
      <c r="BB848" s="119"/>
      <c r="BC848" s="119"/>
    </row>
    <row r="849" spans="1:55" s="45" customFormat="1" x14ac:dyDescent="0.3">
      <c r="A849" s="119"/>
      <c r="C849" s="46"/>
      <c r="V849" s="47"/>
      <c r="Y849" s="46"/>
      <c r="AG849" s="119"/>
      <c r="AH849" s="119"/>
      <c r="AI849" s="119"/>
      <c r="AJ849" s="121"/>
      <c r="AK849" s="121"/>
      <c r="AL849" s="119"/>
      <c r="AM849" s="121"/>
      <c r="AN849" s="119"/>
      <c r="AO849" s="119"/>
      <c r="AP849" s="119"/>
      <c r="AQ849" s="119"/>
      <c r="AR849" s="123"/>
      <c r="AS849" s="123"/>
      <c r="AT849" s="123"/>
      <c r="AU849" s="123"/>
      <c r="AV849" s="123"/>
      <c r="AW849" s="123"/>
      <c r="AX849" s="119"/>
      <c r="AY849" s="119"/>
      <c r="AZ849" s="119"/>
      <c r="BA849" s="119"/>
      <c r="BB849" s="119"/>
      <c r="BC849" s="119"/>
    </row>
    <row r="850" spans="1:55" s="45" customFormat="1" x14ac:dyDescent="0.3">
      <c r="A850" s="119"/>
      <c r="C850" s="46"/>
      <c r="V850" s="47"/>
      <c r="Y850" s="46"/>
      <c r="AG850" s="119"/>
      <c r="AH850" s="119"/>
      <c r="AI850" s="119"/>
      <c r="AJ850" s="121"/>
      <c r="AK850" s="121"/>
      <c r="AL850" s="119"/>
      <c r="AM850" s="121"/>
      <c r="AN850" s="119"/>
      <c r="AO850" s="119"/>
      <c r="AP850" s="119"/>
      <c r="AQ850" s="119"/>
      <c r="AR850" s="123"/>
      <c r="AS850" s="123"/>
      <c r="AT850" s="123"/>
      <c r="AU850" s="123"/>
      <c r="AV850" s="123"/>
      <c r="AW850" s="123"/>
      <c r="AX850" s="119"/>
      <c r="AY850" s="119"/>
      <c r="AZ850" s="119"/>
      <c r="BA850" s="119"/>
      <c r="BB850" s="119"/>
      <c r="BC850" s="119"/>
    </row>
    <row r="851" spans="1:55" s="45" customFormat="1" x14ac:dyDescent="0.3">
      <c r="A851" s="119"/>
      <c r="C851" s="46"/>
      <c r="V851" s="47"/>
      <c r="Y851" s="46"/>
      <c r="AG851" s="119"/>
      <c r="AH851" s="119"/>
      <c r="AI851" s="119"/>
      <c r="AJ851" s="121"/>
      <c r="AK851" s="121"/>
      <c r="AL851" s="119"/>
      <c r="AM851" s="121"/>
      <c r="AN851" s="119"/>
      <c r="AO851" s="119"/>
      <c r="AP851" s="119"/>
      <c r="AQ851" s="119"/>
      <c r="AR851" s="123"/>
      <c r="AS851" s="123"/>
      <c r="AT851" s="123"/>
      <c r="AU851" s="123"/>
      <c r="AV851" s="123"/>
      <c r="AW851" s="123"/>
      <c r="AX851" s="119"/>
      <c r="AY851" s="119"/>
      <c r="AZ851" s="119"/>
      <c r="BA851" s="119"/>
      <c r="BB851" s="119"/>
      <c r="BC851" s="119"/>
    </row>
    <row r="852" spans="1:55" s="45" customFormat="1" x14ac:dyDescent="0.3">
      <c r="A852" s="119"/>
      <c r="C852" s="46"/>
      <c r="V852" s="47"/>
      <c r="Y852" s="46"/>
      <c r="AG852" s="119"/>
      <c r="AH852" s="119"/>
      <c r="AI852" s="119"/>
      <c r="AJ852" s="121"/>
      <c r="AK852" s="121"/>
      <c r="AL852" s="119"/>
      <c r="AM852" s="121"/>
      <c r="AN852" s="119"/>
      <c r="AO852" s="119"/>
      <c r="AP852" s="119"/>
      <c r="AQ852" s="119"/>
      <c r="AR852" s="123"/>
      <c r="AS852" s="123"/>
      <c r="AT852" s="123"/>
      <c r="AU852" s="123"/>
      <c r="AV852" s="123"/>
      <c r="AW852" s="123"/>
      <c r="AX852" s="119"/>
      <c r="AY852" s="119"/>
      <c r="AZ852" s="119"/>
      <c r="BA852" s="119"/>
      <c r="BB852" s="119"/>
      <c r="BC852" s="119"/>
    </row>
    <row r="853" spans="1:55" s="45" customFormat="1" x14ac:dyDescent="0.3">
      <c r="A853" s="119"/>
      <c r="C853" s="46"/>
      <c r="V853" s="47"/>
      <c r="Y853" s="46"/>
      <c r="AG853" s="119"/>
      <c r="AH853" s="119"/>
      <c r="AI853" s="119"/>
      <c r="AJ853" s="121"/>
      <c r="AK853" s="121"/>
      <c r="AL853" s="119"/>
      <c r="AM853" s="121"/>
      <c r="AN853" s="119"/>
      <c r="AO853" s="119"/>
      <c r="AP853" s="119"/>
      <c r="AQ853" s="119"/>
      <c r="AR853" s="123"/>
      <c r="AS853" s="123"/>
      <c r="AT853" s="123"/>
      <c r="AU853" s="123"/>
      <c r="AV853" s="123"/>
      <c r="AW853" s="123"/>
      <c r="AX853" s="119"/>
      <c r="AY853" s="119"/>
      <c r="AZ853" s="119"/>
      <c r="BA853" s="119"/>
      <c r="BB853" s="119"/>
      <c r="BC853" s="119"/>
    </row>
    <row r="854" spans="1:55" s="45" customFormat="1" x14ac:dyDescent="0.3">
      <c r="A854" s="119"/>
      <c r="C854" s="46"/>
      <c r="V854" s="47"/>
      <c r="Y854" s="46"/>
      <c r="AG854" s="119"/>
      <c r="AH854" s="119"/>
      <c r="AI854" s="119"/>
      <c r="AJ854" s="121"/>
      <c r="AK854" s="121"/>
      <c r="AL854" s="119"/>
      <c r="AM854" s="121"/>
      <c r="AN854" s="119"/>
      <c r="AO854" s="119"/>
      <c r="AP854" s="119"/>
      <c r="AQ854" s="119"/>
      <c r="AR854" s="123"/>
      <c r="AS854" s="123"/>
      <c r="AT854" s="123"/>
      <c r="AU854" s="123"/>
      <c r="AV854" s="123"/>
      <c r="AW854" s="123"/>
      <c r="AX854" s="119"/>
      <c r="AY854" s="119"/>
      <c r="AZ854" s="119"/>
      <c r="BA854" s="119"/>
      <c r="BB854" s="119"/>
      <c r="BC854" s="119"/>
    </row>
    <row r="855" spans="1:55" s="45" customFormat="1" x14ac:dyDescent="0.3">
      <c r="A855" s="119"/>
      <c r="C855" s="46"/>
      <c r="V855" s="47"/>
      <c r="Y855" s="46"/>
      <c r="AG855" s="119"/>
      <c r="AH855" s="119"/>
      <c r="AI855" s="119"/>
      <c r="AJ855" s="121"/>
      <c r="AK855" s="121"/>
      <c r="AL855" s="119"/>
      <c r="AM855" s="121"/>
      <c r="AN855" s="119"/>
      <c r="AO855" s="119"/>
      <c r="AP855" s="119"/>
      <c r="AQ855" s="119"/>
      <c r="AR855" s="123"/>
      <c r="AS855" s="123"/>
      <c r="AT855" s="123"/>
      <c r="AU855" s="123"/>
      <c r="AV855" s="123"/>
      <c r="AW855" s="123"/>
      <c r="AX855" s="119"/>
      <c r="AY855" s="119"/>
      <c r="AZ855" s="119"/>
      <c r="BA855" s="119"/>
      <c r="BB855" s="119"/>
      <c r="BC855" s="119"/>
    </row>
    <row r="856" spans="1:55" s="45" customFormat="1" x14ac:dyDescent="0.3">
      <c r="A856" s="119"/>
      <c r="C856" s="46"/>
      <c r="V856" s="47"/>
      <c r="Y856" s="46"/>
      <c r="AG856" s="119"/>
      <c r="AH856" s="119"/>
      <c r="AI856" s="119"/>
      <c r="AJ856" s="121"/>
      <c r="AK856" s="121"/>
      <c r="AL856" s="119"/>
      <c r="AM856" s="121"/>
      <c r="AN856" s="119"/>
      <c r="AO856" s="119"/>
      <c r="AP856" s="119"/>
      <c r="AQ856" s="119"/>
      <c r="AR856" s="123"/>
      <c r="AS856" s="123"/>
      <c r="AT856" s="123"/>
      <c r="AU856" s="123"/>
      <c r="AV856" s="123"/>
      <c r="AW856" s="123"/>
      <c r="AX856" s="119"/>
      <c r="AY856" s="119"/>
      <c r="AZ856" s="119"/>
      <c r="BA856" s="119"/>
      <c r="BB856" s="119"/>
      <c r="BC856" s="119"/>
    </row>
    <row r="857" spans="1:55" s="45" customFormat="1" x14ac:dyDescent="0.3">
      <c r="A857" s="119"/>
      <c r="C857" s="46"/>
      <c r="V857" s="47"/>
      <c r="Y857" s="46"/>
      <c r="AG857" s="119"/>
      <c r="AH857" s="119"/>
      <c r="AI857" s="119"/>
      <c r="AJ857" s="121"/>
      <c r="AK857" s="121"/>
      <c r="AL857" s="119"/>
      <c r="AM857" s="121"/>
      <c r="AN857" s="119"/>
      <c r="AO857" s="119"/>
      <c r="AP857" s="119"/>
      <c r="AQ857" s="119"/>
      <c r="AR857" s="123"/>
      <c r="AS857" s="123"/>
      <c r="AT857" s="123"/>
      <c r="AU857" s="123"/>
      <c r="AV857" s="123"/>
      <c r="AW857" s="123"/>
      <c r="AX857" s="119"/>
      <c r="AY857" s="119"/>
      <c r="AZ857" s="119"/>
      <c r="BA857" s="119"/>
      <c r="BB857" s="119"/>
      <c r="BC857" s="119"/>
    </row>
    <row r="858" spans="1:55" s="45" customFormat="1" x14ac:dyDescent="0.3">
      <c r="A858" s="119"/>
      <c r="C858" s="46"/>
      <c r="V858" s="47"/>
      <c r="Y858" s="46"/>
      <c r="AG858" s="119"/>
      <c r="AH858" s="119"/>
      <c r="AI858" s="119"/>
      <c r="AJ858" s="121"/>
      <c r="AK858" s="121"/>
      <c r="AL858" s="119"/>
      <c r="AM858" s="121"/>
      <c r="AN858" s="119"/>
      <c r="AO858" s="119"/>
      <c r="AP858" s="119"/>
      <c r="AQ858" s="119"/>
      <c r="AR858" s="123"/>
      <c r="AS858" s="123"/>
      <c r="AT858" s="123"/>
      <c r="AU858" s="123"/>
      <c r="AV858" s="123"/>
      <c r="AW858" s="123"/>
      <c r="AX858" s="119"/>
      <c r="AY858" s="119"/>
      <c r="AZ858" s="119"/>
      <c r="BA858" s="119"/>
      <c r="BB858" s="119"/>
      <c r="BC858" s="119"/>
    </row>
    <row r="859" spans="1:55" s="45" customFormat="1" x14ac:dyDescent="0.3">
      <c r="A859" s="119"/>
      <c r="C859" s="46"/>
      <c r="V859" s="47"/>
      <c r="Y859" s="46"/>
      <c r="AG859" s="119"/>
      <c r="AH859" s="119"/>
      <c r="AI859" s="119"/>
      <c r="AJ859" s="121"/>
      <c r="AK859" s="121"/>
      <c r="AL859" s="119"/>
      <c r="AM859" s="121"/>
      <c r="AN859" s="119"/>
      <c r="AO859" s="119"/>
      <c r="AP859" s="119"/>
      <c r="AQ859" s="119"/>
      <c r="AR859" s="123"/>
      <c r="AS859" s="123"/>
      <c r="AT859" s="123"/>
      <c r="AU859" s="123"/>
      <c r="AV859" s="123"/>
      <c r="AW859" s="123"/>
      <c r="AX859" s="119"/>
      <c r="AY859" s="119"/>
      <c r="AZ859" s="119"/>
      <c r="BA859" s="119"/>
      <c r="BB859" s="119"/>
      <c r="BC859" s="119"/>
    </row>
    <row r="860" spans="1:55" s="45" customFormat="1" x14ac:dyDescent="0.3">
      <c r="A860" s="119"/>
      <c r="C860" s="46"/>
      <c r="V860" s="47"/>
      <c r="Y860" s="46"/>
      <c r="AG860" s="119"/>
      <c r="AH860" s="119"/>
      <c r="AI860" s="119"/>
      <c r="AJ860" s="121"/>
      <c r="AK860" s="121"/>
      <c r="AL860" s="119"/>
      <c r="AM860" s="121"/>
      <c r="AN860" s="119"/>
      <c r="AO860" s="119"/>
      <c r="AP860" s="119"/>
      <c r="AQ860" s="119"/>
      <c r="AR860" s="123"/>
      <c r="AS860" s="123"/>
      <c r="AT860" s="123"/>
      <c r="AU860" s="123"/>
      <c r="AV860" s="123"/>
      <c r="AW860" s="123"/>
      <c r="AX860" s="119"/>
      <c r="AY860" s="119"/>
      <c r="AZ860" s="119"/>
      <c r="BA860" s="119"/>
      <c r="BB860" s="119"/>
      <c r="BC860" s="119"/>
    </row>
    <row r="861" spans="1:55" s="45" customFormat="1" x14ac:dyDescent="0.3">
      <c r="A861" s="119"/>
      <c r="C861" s="46"/>
      <c r="V861" s="47"/>
      <c r="Y861" s="46"/>
      <c r="AG861" s="119"/>
      <c r="AH861" s="119"/>
      <c r="AI861" s="119"/>
      <c r="AJ861" s="121"/>
      <c r="AK861" s="121"/>
      <c r="AL861" s="119"/>
      <c r="AM861" s="121"/>
      <c r="AN861" s="119"/>
      <c r="AO861" s="119"/>
      <c r="AP861" s="119"/>
      <c r="AQ861" s="119"/>
      <c r="AR861" s="123"/>
      <c r="AS861" s="123"/>
      <c r="AT861" s="123"/>
      <c r="AU861" s="123"/>
      <c r="AV861" s="123"/>
      <c r="AW861" s="123"/>
      <c r="AX861" s="119"/>
      <c r="AY861" s="119"/>
      <c r="AZ861" s="119"/>
      <c r="BA861" s="119"/>
      <c r="BB861" s="119"/>
      <c r="BC861" s="119"/>
    </row>
    <row r="862" spans="1:55" s="45" customFormat="1" x14ac:dyDescent="0.3">
      <c r="A862" s="119"/>
      <c r="C862" s="46"/>
      <c r="V862" s="47"/>
      <c r="Y862" s="46"/>
      <c r="AG862" s="119"/>
      <c r="AH862" s="119"/>
      <c r="AI862" s="119"/>
      <c r="AJ862" s="121"/>
      <c r="AK862" s="121"/>
      <c r="AL862" s="119"/>
      <c r="AM862" s="121"/>
      <c r="AN862" s="119"/>
      <c r="AO862" s="119"/>
      <c r="AP862" s="119"/>
      <c r="AQ862" s="119"/>
      <c r="AR862" s="123"/>
      <c r="AS862" s="123"/>
      <c r="AT862" s="123"/>
      <c r="AU862" s="123"/>
      <c r="AV862" s="123"/>
      <c r="AW862" s="123"/>
      <c r="AX862" s="119"/>
      <c r="AY862" s="119"/>
      <c r="AZ862" s="119"/>
      <c r="BA862" s="119"/>
      <c r="BB862" s="119"/>
      <c r="BC862" s="119"/>
    </row>
    <row r="863" spans="1:55" s="45" customFormat="1" x14ac:dyDescent="0.3">
      <c r="A863" s="119"/>
      <c r="C863" s="46"/>
      <c r="V863" s="47"/>
      <c r="Y863" s="46"/>
      <c r="AG863" s="119"/>
      <c r="AH863" s="119"/>
      <c r="AI863" s="119"/>
      <c r="AJ863" s="121"/>
      <c r="AK863" s="121"/>
      <c r="AL863" s="119"/>
      <c r="AM863" s="121"/>
      <c r="AN863" s="119"/>
      <c r="AO863" s="119"/>
      <c r="AP863" s="119"/>
      <c r="AQ863" s="119"/>
      <c r="AR863" s="123"/>
      <c r="AS863" s="123"/>
      <c r="AT863" s="123"/>
      <c r="AU863" s="123"/>
      <c r="AV863" s="123"/>
      <c r="AW863" s="123"/>
      <c r="AX863" s="119"/>
      <c r="AY863" s="119"/>
      <c r="AZ863" s="119"/>
      <c r="BA863" s="119"/>
      <c r="BB863" s="119"/>
      <c r="BC863" s="119"/>
    </row>
    <row r="864" spans="1:55" s="45" customFormat="1" x14ac:dyDescent="0.3">
      <c r="A864" s="119"/>
      <c r="C864" s="46"/>
      <c r="V864" s="47"/>
      <c r="Y864" s="46"/>
      <c r="AG864" s="119"/>
      <c r="AH864" s="119"/>
      <c r="AI864" s="119"/>
      <c r="AJ864" s="121"/>
      <c r="AK864" s="121"/>
      <c r="AL864" s="119"/>
      <c r="AM864" s="121"/>
      <c r="AN864" s="119"/>
      <c r="AO864" s="119"/>
      <c r="AP864" s="119"/>
      <c r="AQ864" s="119"/>
      <c r="AR864" s="123"/>
      <c r="AS864" s="123"/>
      <c r="AT864" s="123"/>
      <c r="AU864" s="123"/>
      <c r="AV864" s="123"/>
      <c r="AW864" s="123"/>
      <c r="AX864" s="119"/>
      <c r="AY864" s="119"/>
      <c r="AZ864" s="119"/>
      <c r="BA864" s="119"/>
      <c r="BB864" s="119"/>
      <c r="BC864" s="119"/>
    </row>
    <row r="865" spans="1:55" s="45" customFormat="1" x14ac:dyDescent="0.3">
      <c r="A865" s="119"/>
      <c r="C865" s="46"/>
      <c r="V865" s="47"/>
      <c r="Y865" s="46"/>
      <c r="AG865" s="119"/>
      <c r="AH865" s="119"/>
      <c r="AI865" s="119"/>
      <c r="AJ865" s="121"/>
      <c r="AK865" s="121"/>
      <c r="AL865" s="119"/>
      <c r="AM865" s="121"/>
      <c r="AN865" s="119"/>
      <c r="AO865" s="119"/>
      <c r="AP865" s="119"/>
      <c r="AQ865" s="119"/>
      <c r="AR865" s="123"/>
      <c r="AS865" s="123"/>
      <c r="AT865" s="123"/>
      <c r="AU865" s="123"/>
      <c r="AV865" s="123"/>
      <c r="AW865" s="123"/>
      <c r="AX865" s="119"/>
      <c r="AY865" s="119"/>
      <c r="AZ865" s="119"/>
      <c r="BA865" s="119"/>
      <c r="BB865" s="119"/>
      <c r="BC865" s="119"/>
    </row>
    <row r="866" spans="1:55" s="45" customFormat="1" x14ac:dyDescent="0.3">
      <c r="A866" s="119"/>
      <c r="C866" s="46"/>
      <c r="V866" s="47"/>
      <c r="Y866" s="46"/>
      <c r="AG866" s="119"/>
      <c r="AH866" s="119"/>
      <c r="AI866" s="119"/>
      <c r="AJ866" s="121"/>
      <c r="AK866" s="121"/>
      <c r="AL866" s="119"/>
      <c r="AM866" s="121"/>
      <c r="AN866" s="119"/>
      <c r="AO866" s="119"/>
      <c r="AP866" s="119"/>
      <c r="AQ866" s="119"/>
      <c r="AR866" s="123"/>
      <c r="AS866" s="123"/>
      <c r="AT866" s="123"/>
      <c r="AU866" s="123"/>
      <c r="AV866" s="123"/>
      <c r="AW866" s="123"/>
      <c r="AX866" s="119"/>
      <c r="AY866" s="119"/>
      <c r="AZ866" s="119"/>
      <c r="BA866" s="119"/>
      <c r="BB866" s="119"/>
      <c r="BC866" s="119"/>
    </row>
    <row r="867" spans="1:55" s="45" customFormat="1" x14ac:dyDescent="0.3">
      <c r="A867" s="119"/>
      <c r="C867" s="46"/>
      <c r="V867" s="47"/>
      <c r="Y867" s="46"/>
      <c r="AG867" s="119"/>
      <c r="AH867" s="119"/>
      <c r="AI867" s="119"/>
      <c r="AJ867" s="121"/>
      <c r="AK867" s="121"/>
      <c r="AL867" s="119"/>
      <c r="AM867" s="121"/>
      <c r="AN867" s="119"/>
      <c r="AO867" s="119"/>
      <c r="AP867" s="119"/>
      <c r="AQ867" s="119"/>
      <c r="AR867" s="123"/>
      <c r="AS867" s="123"/>
      <c r="AT867" s="123"/>
      <c r="AU867" s="123"/>
      <c r="AV867" s="123"/>
      <c r="AW867" s="123"/>
      <c r="AX867" s="119"/>
      <c r="AY867" s="119"/>
      <c r="AZ867" s="119"/>
      <c r="BA867" s="119"/>
      <c r="BB867" s="119"/>
      <c r="BC867" s="119"/>
    </row>
    <row r="868" spans="1:55" s="45" customFormat="1" x14ac:dyDescent="0.3">
      <c r="A868" s="119"/>
      <c r="C868" s="46"/>
      <c r="V868" s="47"/>
      <c r="Y868" s="46"/>
      <c r="AG868" s="119"/>
      <c r="AH868" s="119"/>
      <c r="AI868" s="119"/>
      <c r="AJ868" s="121"/>
      <c r="AK868" s="121"/>
      <c r="AL868" s="119"/>
      <c r="AM868" s="121"/>
      <c r="AN868" s="119"/>
      <c r="AO868" s="119"/>
      <c r="AP868" s="119"/>
      <c r="AQ868" s="119"/>
      <c r="AR868" s="123"/>
      <c r="AS868" s="123"/>
      <c r="AT868" s="123"/>
      <c r="AU868" s="123"/>
      <c r="AV868" s="123"/>
      <c r="AW868" s="123"/>
      <c r="AX868" s="119"/>
      <c r="AY868" s="119"/>
      <c r="AZ868" s="119"/>
      <c r="BA868" s="119"/>
      <c r="BB868" s="119"/>
      <c r="BC868" s="119"/>
    </row>
    <row r="869" spans="1:55" s="45" customFormat="1" x14ac:dyDescent="0.3">
      <c r="A869" s="119"/>
      <c r="C869" s="46"/>
      <c r="V869" s="47"/>
      <c r="Y869" s="46"/>
      <c r="AG869" s="119"/>
      <c r="AH869" s="119"/>
      <c r="AI869" s="119"/>
      <c r="AJ869" s="121"/>
      <c r="AK869" s="121"/>
      <c r="AL869" s="119"/>
      <c r="AM869" s="121"/>
      <c r="AN869" s="119"/>
      <c r="AO869" s="119"/>
      <c r="AP869" s="119"/>
      <c r="AQ869" s="119"/>
      <c r="AR869" s="123"/>
      <c r="AS869" s="123"/>
      <c r="AT869" s="123"/>
      <c r="AU869" s="123"/>
      <c r="AV869" s="123"/>
      <c r="AW869" s="123"/>
      <c r="AX869" s="119"/>
      <c r="AY869" s="119"/>
      <c r="AZ869" s="119"/>
      <c r="BA869" s="119"/>
      <c r="BB869" s="119"/>
      <c r="BC869" s="119"/>
    </row>
    <row r="870" spans="1:55" s="45" customFormat="1" x14ac:dyDescent="0.3">
      <c r="A870" s="119"/>
      <c r="C870" s="46"/>
      <c r="V870" s="47"/>
      <c r="Y870" s="46"/>
      <c r="AG870" s="119"/>
      <c r="AH870" s="119"/>
      <c r="AI870" s="119"/>
      <c r="AJ870" s="121"/>
      <c r="AK870" s="121"/>
      <c r="AL870" s="119"/>
      <c r="AM870" s="121"/>
      <c r="AN870" s="119"/>
      <c r="AO870" s="119"/>
      <c r="AP870" s="119"/>
      <c r="AQ870" s="119"/>
      <c r="AR870" s="123"/>
      <c r="AS870" s="123"/>
      <c r="AT870" s="123"/>
      <c r="AU870" s="123"/>
      <c r="AV870" s="123"/>
      <c r="AW870" s="123"/>
      <c r="AX870" s="119"/>
      <c r="AY870" s="119"/>
      <c r="AZ870" s="119"/>
      <c r="BA870" s="119"/>
      <c r="BB870" s="119"/>
      <c r="BC870" s="119"/>
    </row>
    <row r="871" spans="1:55" s="45" customFormat="1" x14ac:dyDescent="0.3">
      <c r="A871" s="119"/>
      <c r="C871" s="46"/>
      <c r="V871" s="47"/>
      <c r="Y871" s="46"/>
      <c r="AG871" s="119"/>
      <c r="AH871" s="119"/>
      <c r="AI871" s="119"/>
      <c r="AJ871" s="121"/>
      <c r="AK871" s="121"/>
      <c r="AL871" s="119"/>
      <c r="AM871" s="121"/>
      <c r="AN871" s="119"/>
      <c r="AO871" s="119"/>
      <c r="AP871" s="119"/>
      <c r="AQ871" s="119"/>
      <c r="AR871" s="123"/>
      <c r="AS871" s="123"/>
      <c r="AT871" s="123"/>
      <c r="AU871" s="123"/>
      <c r="AV871" s="123"/>
      <c r="AW871" s="123"/>
      <c r="AX871" s="119"/>
      <c r="AY871" s="119"/>
      <c r="AZ871" s="119"/>
      <c r="BA871" s="119"/>
      <c r="BB871" s="119"/>
      <c r="BC871" s="119"/>
    </row>
    <row r="872" spans="1:55" s="45" customFormat="1" x14ac:dyDescent="0.3">
      <c r="A872" s="119"/>
      <c r="C872" s="46"/>
      <c r="V872" s="47"/>
      <c r="Y872" s="46"/>
      <c r="AG872" s="119"/>
      <c r="AH872" s="119"/>
      <c r="AI872" s="119"/>
      <c r="AJ872" s="121"/>
      <c r="AK872" s="121"/>
      <c r="AL872" s="119"/>
      <c r="AM872" s="121"/>
      <c r="AN872" s="119"/>
      <c r="AO872" s="119"/>
      <c r="AP872" s="119"/>
      <c r="AQ872" s="119"/>
      <c r="AR872" s="123"/>
      <c r="AS872" s="123"/>
      <c r="AT872" s="123"/>
      <c r="AU872" s="123"/>
      <c r="AV872" s="123"/>
      <c r="AW872" s="123"/>
      <c r="AX872" s="119"/>
      <c r="AY872" s="119"/>
      <c r="AZ872" s="119"/>
      <c r="BA872" s="119"/>
      <c r="BB872" s="119"/>
      <c r="BC872" s="119"/>
    </row>
    <row r="873" spans="1:55" s="45" customFormat="1" x14ac:dyDescent="0.3">
      <c r="A873" s="119"/>
      <c r="C873" s="46"/>
      <c r="V873" s="47"/>
      <c r="Y873" s="46"/>
      <c r="AG873" s="119"/>
      <c r="AH873" s="119"/>
      <c r="AI873" s="119"/>
      <c r="AJ873" s="121"/>
      <c r="AK873" s="121"/>
      <c r="AL873" s="119"/>
      <c r="AM873" s="121"/>
      <c r="AN873" s="119"/>
      <c r="AO873" s="119"/>
      <c r="AP873" s="119"/>
      <c r="AQ873" s="119"/>
      <c r="AR873" s="123"/>
      <c r="AS873" s="123"/>
      <c r="AT873" s="123"/>
      <c r="AU873" s="123"/>
      <c r="AV873" s="123"/>
      <c r="AW873" s="123"/>
      <c r="AX873" s="119"/>
      <c r="AY873" s="119"/>
      <c r="AZ873" s="119"/>
      <c r="BA873" s="119"/>
      <c r="BB873" s="119"/>
      <c r="BC873" s="119"/>
    </row>
    <row r="874" spans="1:55" s="45" customFormat="1" x14ac:dyDescent="0.3">
      <c r="A874" s="119"/>
      <c r="C874" s="46"/>
      <c r="V874" s="47"/>
      <c r="Y874" s="46"/>
      <c r="AG874" s="119"/>
      <c r="AH874" s="119"/>
      <c r="AI874" s="119"/>
      <c r="AJ874" s="121"/>
      <c r="AK874" s="121"/>
      <c r="AL874" s="119"/>
      <c r="AM874" s="121"/>
      <c r="AN874" s="119"/>
      <c r="AO874" s="119"/>
      <c r="AP874" s="119"/>
      <c r="AQ874" s="119"/>
      <c r="AR874" s="123"/>
      <c r="AS874" s="123"/>
      <c r="AT874" s="123"/>
      <c r="AU874" s="123"/>
      <c r="AV874" s="123"/>
      <c r="AW874" s="123"/>
      <c r="AX874" s="119"/>
      <c r="AY874" s="119"/>
      <c r="AZ874" s="119"/>
      <c r="BA874" s="119"/>
      <c r="BB874" s="119"/>
      <c r="BC874" s="119"/>
    </row>
    <row r="875" spans="1:55" s="45" customFormat="1" x14ac:dyDescent="0.3">
      <c r="A875" s="119"/>
      <c r="C875" s="46"/>
      <c r="V875" s="47"/>
      <c r="Y875" s="46"/>
      <c r="AG875" s="119"/>
      <c r="AH875" s="119"/>
      <c r="AI875" s="119"/>
      <c r="AJ875" s="121"/>
      <c r="AK875" s="121"/>
      <c r="AL875" s="119"/>
      <c r="AM875" s="121"/>
      <c r="AN875" s="119"/>
      <c r="AO875" s="119"/>
      <c r="AP875" s="119"/>
      <c r="AQ875" s="119"/>
      <c r="AR875" s="123"/>
      <c r="AS875" s="123"/>
      <c r="AT875" s="123"/>
      <c r="AU875" s="123"/>
      <c r="AV875" s="123"/>
      <c r="AW875" s="123"/>
      <c r="AX875" s="119"/>
      <c r="AY875" s="119"/>
      <c r="AZ875" s="119"/>
      <c r="BA875" s="119"/>
      <c r="BB875" s="119"/>
      <c r="BC875" s="119"/>
    </row>
    <row r="876" spans="1:55" s="45" customFormat="1" x14ac:dyDescent="0.3">
      <c r="A876" s="119"/>
      <c r="C876" s="46"/>
      <c r="V876" s="47"/>
      <c r="Y876" s="46"/>
      <c r="AG876" s="119"/>
      <c r="AH876" s="119"/>
      <c r="AI876" s="119"/>
      <c r="AJ876" s="121"/>
      <c r="AK876" s="121"/>
      <c r="AL876" s="119"/>
      <c r="AM876" s="121"/>
      <c r="AN876" s="119"/>
      <c r="AO876" s="119"/>
      <c r="AP876" s="119"/>
      <c r="AQ876" s="119"/>
      <c r="AR876" s="123"/>
      <c r="AS876" s="123"/>
      <c r="AT876" s="123"/>
      <c r="AU876" s="123"/>
      <c r="AV876" s="123"/>
      <c r="AW876" s="123"/>
      <c r="AX876" s="119"/>
      <c r="AY876" s="119"/>
      <c r="AZ876" s="119"/>
      <c r="BA876" s="119"/>
      <c r="BB876" s="119"/>
      <c r="BC876" s="119"/>
    </row>
    <row r="877" spans="1:55" s="45" customFormat="1" x14ac:dyDescent="0.3">
      <c r="A877" s="119"/>
      <c r="C877" s="46"/>
      <c r="V877" s="47"/>
      <c r="Y877" s="46"/>
      <c r="AG877" s="119"/>
      <c r="AH877" s="119"/>
      <c r="AI877" s="119"/>
      <c r="AJ877" s="121"/>
      <c r="AK877" s="121"/>
      <c r="AL877" s="119"/>
      <c r="AM877" s="121"/>
      <c r="AN877" s="119"/>
      <c r="AO877" s="119"/>
      <c r="AP877" s="119"/>
      <c r="AQ877" s="119"/>
      <c r="AR877" s="123"/>
      <c r="AS877" s="123"/>
      <c r="AT877" s="123"/>
      <c r="AU877" s="123"/>
      <c r="AV877" s="123"/>
      <c r="AW877" s="123"/>
      <c r="AX877" s="119"/>
      <c r="AY877" s="119"/>
      <c r="AZ877" s="119"/>
      <c r="BA877" s="119"/>
      <c r="BB877" s="119"/>
      <c r="BC877" s="119"/>
    </row>
    <row r="878" spans="1:55" s="45" customFormat="1" x14ac:dyDescent="0.3">
      <c r="A878" s="119"/>
      <c r="C878" s="46"/>
      <c r="V878" s="47"/>
      <c r="Y878" s="46"/>
      <c r="AG878" s="119"/>
      <c r="AH878" s="119"/>
      <c r="AI878" s="119"/>
      <c r="AJ878" s="121"/>
      <c r="AK878" s="121"/>
      <c r="AL878" s="119"/>
      <c r="AM878" s="121"/>
      <c r="AN878" s="119"/>
      <c r="AO878" s="119"/>
      <c r="AP878" s="119"/>
      <c r="AQ878" s="119"/>
      <c r="AR878" s="123"/>
      <c r="AS878" s="123"/>
      <c r="AT878" s="123"/>
      <c r="AU878" s="123"/>
      <c r="AV878" s="123"/>
      <c r="AW878" s="123"/>
      <c r="AX878" s="119"/>
      <c r="AY878" s="119"/>
      <c r="AZ878" s="119"/>
      <c r="BA878" s="119"/>
      <c r="BB878" s="119"/>
      <c r="BC878" s="119"/>
    </row>
    <row r="879" spans="1:55" s="45" customFormat="1" x14ac:dyDescent="0.3">
      <c r="A879" s="119"/>
      <c r="C879" s="46"/>
      <c r="V879" s="47"/>
      <c r="Y879" s="46"/>
      <c r="AG879" s="119"/>
      <c r="AH879" s="119"/>
      <c r="AI879" s="119"/>
      <c r="AJ879" s="121"/>
      <c r="AK879" s="121"/>
      <c r="AL879" s="119"/>
      <c r="AM879" s="121"/>
      <c r="AN879" s="119"/>
      <c r="AO879" s="119"/>
      <c r="AP879" s="119"/>
      <c r="AQ879" s="119"/>
      <c r="AR879" s="123"/>
      <c r="AS879" s="123"/>
      <c r="AT879" s="123"/>
      <c r="AU879" s="123"/>
      <c r="AV879" s="123"/>
      <c r="AW879" s="123"/>
      <c r="AX879" s="119"/>
      <c r="AY879" s="119"/>
      <c r="AZ879" s="119"/>
      <c r="BA879" s="119"/>
      <c r="BB879" s="119"/>
      <c r="BC879" s="119"/>
    </row>
    <row r="880" spans="1:55" s="45" customFormat="1" x14ac:dyDescent="0.3">
      <c r="A880" s="119"/>
      <c r="C880" s="46"/>
      <c r="V880" s="47"/>
      <c r="Y880" s="46"/>
      <c r="AG880" s="119"/>
      <c r="AH880" s="119"/>
      <c r="AI880" s="119"/>
      <c r="AJ880" s="121"/>
      <c r="AK880" s="121"/>
      <c r="AL880" s="119"/>
      <c r="AM880" s="121"/>
      <c r="AN880" s="119"/>
      <c r="AO880" s="119"/>
      <c r="AP880" s="119"/>
      <c r="AQ880" s="119"/>
      <c r="AR880" s="123"/>
      <c r="AS880" s="123"/>
      <c r="AT880" s="123"/>
      <c r="AU880" s="123"/>
      <c r="AV880" s="123"/>
      <c r="AW880" s="123"/>
      <c r="AX880" s="119"/>
      <c r="AY880" s="119"/>
      <c r="AZ880" s="119"/>
      <c r="BA880" s="119"/>
      <c r="BB880" s="119"/>
      <c r="BC880" s="119"/>
    </row>
    <row r="881" spans="1:55" s="45" customFormat="1" x14ac:dyDescent="0.3">
      <c r="A881" s="119"/>
      <c r="C881" s="46"/>
      <c r="V881" s="47"/>
      <c r="Y881" s="46"/>
      <c r="AG881" s="119"/>
      <c r="AH881" s="119"/>
      <c r="AI881" s="119"/>
      <c r="AJ881" s="121"/>
      <c r="AK881" s="121"/>
      <c r="AL881" s="119"/>
      <c r="AM881" s="121"/>
      <c r="AN881" s="119"/>
      <c r="AO881" s="119"/>
      <c r="AP881" s="119"/>
      <c r="AQ881" s="119"/>
      <c r="AR881" s="123"/>
      <c r="AS881" s="123"/>
      <c r="AT881" s="123"/>
      <c r="AU881" s="123"/>
      <c r="AV881" s="123"/>
      <c r="AW881" s="123"/>
      <c r="AX881" s="119"/>
      <c r="AY881" s="119"/>
      <c r="AZ881" s="119"/>
      <c r="BA881" s="119"/>
      <c r="BB881" s="119"/>
      <c r="BC881" s="119"/>
    </row>
    <row r="882" spans="1:55" s="45" customFormat="1" x14ac:dyDescent="0.3">
      <c r="A882" s="119"/>
      <c r="C882" s="46"/>
      <c r="V882" s="47"/>
      <c r="Y882" s="46"/>
      <c r="AG882" s="119"/>
      <c r="AH882" s="119"/>
      <c r="AI882" s="119"/>
      <c r="AJ882" s="121"/>
      <c r="AK882" s="121"/>
      <c r="AL882" s="119"/>
      <c r="AM882" s="121"/>
      <c r="AN882" s="119"/>
      <c r="AO882" s="119"/>
      <c r="AP882" s="119"/>
      <c r="AQ882" s="119"/>
      <c r="AR882" s="123"/>
      <c r="AS882" s="123"/>
      <c r="AT882" s="123"/>
      <c r="AU882" s="123"/>
      <c r="AV882" s="123"/>
      <c r="AW882" s="123"/>
      <c r="AX882" s="119"/>
      <c r="AY882" s="119"/>
      <c r="AZ882" s="119"/>
      <c r="BA882" s="119"/>
      <c r="BB882" s="119"/>
      <c r="BC882" s="119"/>
    </row>
    <row r="883" spans="1:55" s="45" customFormat="1" x14ac:dyDescent="0.3">
      <c r="A883" s="119"/>
      <c r="C883" s="46"/>
      <c r="V883" s="47"/>
      <c r="Y883" s="46"/>
      <c r="AG883" s="119"/>
      <c r="AH883" s="119"/>
      <c r="AI883" s="119"/>
      <c r="AJ883" s="121"/>
      <c r="AK883" s="121"/>
      <c r="AL883" s="119"/>
      <c r="AM883" s="121"/>
      <c r="AN883" s="119"/>
      <c r="AO883" s="119"/>
      <c r="AP883" s="119"/>
      <c r="AQ883" s="119"/>
      <c r="AR883" s="123"/>
      <c r="AS883" s="123"/>
      <c r="AT883" s="123"/>
      <c r="AU883" s="123"/>
      <c r="AV883" s="123"/>
      <c r="AW883" s="123"/>
      <c r="AX883" s="119"/>
      <c r="AY883" s="119"/>
      <c r="AZ883" s="119"/>
      <c r="BA883" s="119"/>
      <c r="BB883" s="119"/>
      <c r="BC883" s="119"/>
    </row>
    <row r="884" spans="1:55" s="45" customFormat="1" x14ac:dyDescent="0.3">
      <c r="A884" s="119"/>
      <c r="C884" s="46"/>
      <c r="V884" s="47"/>
      <c r="Y884" s="46"/>
      <c r="AG884" s="119"/>
      <c r="AH884" s="119"/>
      <c r="AI884" s="119"/>
      <c r="AJ884" s="121"/>
      <c r="AK884" s="121"/>
      <c r="AL884" s="119"/>
      <c r="AM884" s="121"/>
      <c r="AN884" s="119"/>
      <c r="AO884" s="119"/>
      <c r="AP884" s="119"/>
      <c r="AQ884" s="119"/>
      <c r="AR884" s="123"/>
      <c r="AS884" s="123"/>
      <c r="AT884" s="123"/>
      <c r="AU884" s="123"/>
      <c r="AV884" s="123"/>
      <c r="AW884" s="123"/>
      <c r="AX884" s="119"/>
      <c r="AY884" s="119"/>
      <c r="AZ884" s="119"/>
      <c r="BA884" s="119"/>
      <c r="BB884" s="119"/>
      <c r="BC884" s="119"/>
    </row>
    <row r="885" spans="1:55" s="45" customFormat="1" x14ac:dyDescent="0.3">
      <c r="A885" s="119"/>
      <c r="C885" s="46"/>
      <c r="V885" s="47"/>
      <c r="Y885" s="46"/>
      <c r="AG885" s="119"/>
      <c r="AH885" s="119"/>
      <c r="AI885" s="119"/>
      <c r="AJ885" s="121"/>
      <c r="AK885" s="121"/>
      <c r="AL885" s="119"/>
      <c r="AM885" s="121"/>
      <c r="AN885" s="119"/>
      <c r="AO885" s="119"/>
      <c r="AP885" s="119"/>
      <c r="AQ885" s="119"/>
      <c r="AR885" s="123"/>
      <c r="AS885" s="123"/>
      <c r="AT885" s="123"/>
      <c r="AU885" s="123"/>
      <c r="AV885" s="123"/>
      <c r="AW885" s="123"/>
      <c r="AX885" s="119"/>
      <c r="AY885" s="119"/>
      <c r="AZ885" s="119"/>
      <c r="BA885" s="119"/>
      <c r="BB885" s="119"/>
      <c r="BC885" s="119"/>
    </row>
    <row r="886" spans="1:55" s="45" customFormat="1" x14ac:dyDescent="0.3">
      <c r="A886" s="119"/>
      <c r="C886" s="46"/>
      <c r="V886" s="47"/>
      <c r="Y886" s="46"/>
      <c r="AG886" s="119"/>
      <c r="AH886" s="119"/>
      <c r="AI886" s="119"/>
      <c r="AJ886" s="121"/>
      <c r="AK886" s="121"/>
      <c r="AL886" s="119"/>
      <c r="AM886" s="121"/>
      <c r="AN886" s="119"/>
      <c r="AO886" s="119"/>
      <c r="AP886" s="119"/>
      <c r="AQ886" s="119"/>
      <c r="AR886" s="123"/>
      <c r="AS886" s="123"/>
      <c r="AT886" s="123"/>
      <c r="AU886" s="123"/>
      <c r="AV886" s="123"/>
      <c r="AW886" s="123"/>
      <c r="AX886" s="119"/>
      <c r="AY886" s="119"/>
      <c r="AZ886" s="119"/>
      <c r="BA886" s="119"/>
      <c r="BB886" s="119"/>
      <c r="BC886" s="119"/>
    </row>
    <row r="887" spans="1:55" s="45" customFormat="1" x14ac:dyDescent="0.3">
      <c r="A887" s="119"/>
      <c r="C887" s="46"/>
      <c r="V887" s="47"/>
      <c r="Y887" s="46"/>
      <c r="AG887" s="119"/>
      <c r="AH887" s="119"/>
      <c r="AI887" s="119"/>
      <c r="AJ887" s="121"/>
      <c r="AK887" s="121"/>
      <c r="AL887" s="119"/>
      <c r="AM887" s="121"/>
      <c r="AN887" s="119"/>
      <c r="AO887" s="119"/>
      <c r="AP887" s="119"/>
      <c r="AQ887" s="119"/>
      <c r="AR887" s="123"/>
      <c r="AS887" s="123"/>
      <c r="AT887" s="123"/>
      <c r="AU887" s="123"/>
      <c r="AV887" s="123"/>
      <c r="AW887" s="123"/>
      <c r="AX887" s="119"/>
      <c r="AY887" s="119"/>
      <c r="AZ887" s="119"/>
      <c r="BA887" s="119"/>
      <c r="BB887" s="119"/>
      <c r="BC887" s="119"/>
    </row>
    <row r="888" spans="1:55" s="45" customFormat="1" x14ac:dyDescent="0.3">
      <c r="A888" s="119"/>
      <c r="C888" s="46"/>
      <c r="V888" s="47"/>
      <c r="Y888" s="46"/>
      <c r="AG888" s="119"/>
      <c r="AH888" s="119"/>
      <c r="AI888" s="119"/>
      <c r="AJ888" s="121"/>
      <c r="AK888" s="121"/>
      <c r="AL888" s="119"/>
      <c r="AM888" s="121"/>
      <c r="AN888" s="119"/>
      <c r="AO888" s="119"/>
      <c r="AP888" s="119"/>
      <c r="AQ888" s="119"/>
      <c r="AR888" s="123"/>
      <c r="AS888" s="123"/>
      <c r="AT888" s="123"/>
      <c r="AU888" s="123"/>
      <c r="AV888" s="123"/>
      <c r="AW888" s="123"/>
      <c r="AX888" s="119"/>
      <c r="AY888" s="119"/>
      <c r="AZ888" s="119"/>
      <c r="BA888" s="119"/>
      <c r="BB888" s="119"/>
      <c r="BC888" s="119"/>
    </row>
    <row r="889" spans="1:55" s="45" customFormat="1" x14ac:dyDescent="0.3">
      <c r="A889" s="119"/>
      <c r="C889" s="46"/>
      <c r="V889" s="47"/>
      <c r="Y889" s="46"/>
      <c r="AG889" s="119"/>
      <c r="AH889" s="119"/>
      <c r="AI889" s="119"/>
      <c r="AJ889" s="121"/>
      <c r="AK889" s="121"/>
      <c r="AL889" s="119"/>
      <c r="AM889" s="121"/>
      <c r="AN889" s="119"/>
      <c r="AO889" s="119"/>
      <c r="AP889" s="119"/>
      <c r="AQ889" s="119"/>
      <c r="AR889" s="123"/>
      <c r="AS889" s="123"/>
      <c r="AT889" s="123"/>
      <c r="AU889" s="123"/>
      <c r="AV889" s="123"/>
      <c r="AW889" s="123"/>
      <c r="AX889" s="119"/>
      <c r="AY889" s="119"/>
      <c r="AZ889" s="119"/>
      <c r="BA889" s="119"/>
      <c r="BB889" s="119"/>
      <c r="BC889" s="119"/>
    </row>
    <row r="890" spans="1:55" s="45" customFormat="1" x14ac:dyDescent="0.3">
      <c r="A890" s="119"/>
      <c r="C890" s="46"/>
      <c r="V890" s="47"/>
      <c r="Y890" s="46"/>
      <c r="AG890" s="119"/>
      <c r="AH890" s="119"/>
      <c r="AI890" s="119"/>
      <c r="AJ890" s="121"/>
      <c r="AK890" s="121"/>
      <c r="AL890" s="119"/>
      <c r="AM890" s="121"/>
      <c r="AN890" s="119"/>
      <c r="AO890" s="119"/>
      <c r="AP890" s="119"/>
      <c r="AQ890" s="119"/>
      <c r="AR890" s="123"/>
      <c r="AS890" s="123"/>
      <c r="AT890" s="123"/>
      <c r="AU890" s="123"/>
      <c r="AV890" s="123"/>
      <c r="AW890" s="123"/>
      <c r="AX890" s="119"/>
      <c r="AY890" s="119"/>
      <c r="AZ890" s="119"/>
      <c r="BA890" s="119"/>
      <c r="BB890" s="119"/>
      <c r="BC890" s="119"/>
    </row>
    <row r="891" spans="1:55" s="45" customFormat="1" x14ac:dyDescent="0.3">
      <c r="A891" s="119"/>
      <c r="C891" s="46"/>
      <c r="V891" s="47"/>
      <c r="Y891" s="46"/>
      <c r="AG891" s="119"/>
      <c r="AH891" s="119"/>
      <c r="AI891" s="119"/>
      <c r="AJ891" s="121"/>
      <c r="AK891" s="121"/>
      <c r="AL891" s="119"/>
      <c r="AM891" s="121"/>
      <c r="AN891" s="119"/>
      <c r="AO891" s="119"/>
      <c r="AP891" s="119"/>
      <c r="AQ891" s="119"/>
      <c r="AR891" s="123"/>
      <c r="AS891" s="123"/>
      <c r="AT891" s="123"/>
      <c r="AU891" s="123"/>
      <c r="AV891" s="123"/>
      <c r="AW891" s="123"/>
      <c r="AX891" s="119"/>
      <c r="AY891" s="119"/>
      <c r="AZ891" s="119"/>
      <c r="BA891" s="119"/>
      <c r="BB891" s="119"/>
      <c r="BC891" s="119"/>
    </row>
    <row r="892" spans="1:55" s="45" customFormat="1" x14ac:dyDescent="0.3">
      <c r="A892" s="119"/>
      <c r="C892" s="46"/>
      <c r="V892" s="47"/>
      <c r="Y892" s="46"/>
      <c r="AG892" s="119"/>
      <c r="AH892" s="119"/>
      <c r="AI892" s="119"/>
      <c r="AJ892" s="121"/>
      <c r="AK892" s="121"/>
      <c r="AL892" s="119"/>
      <c r="AM892" s="121"/>
      <c r="AN892" s="119"/>
      <c r="AO892" s="119"/>
      <c r="AP892" s="119"/>
      <c r="AQ892" s="119"/>
      <c r="AR892" s="123"/>
      <c r="AS892" s="123"/>
      <c r="AT892" s="123"/>
      <c r="AU892" s="123"/>
      <c r="AV892" s="123"/>
      <c r="AW892" s="123"/>
      <c r="AX892" s="119"/>
      <c r="AY892" s="119"/>
      <c r="AZ892" s="119"/>
      <c r="BA892" s="119"/>
      <c r="BB892" s="119"/>
      <c r="BC892" s="119"/>
    </row>
    <row r="893" spans="1:55" s="45" customFormat="1" x14ac:dyDescent="0.3">
      <c r="A893" s="119"/>
      <c r="C893" s="46"/>
      <c r="V893" s="47"/>
      <c r="Y893" s="46"/>
      <c r="AG893" s="119"/>
      <c r="AH893" s="119"/>
      <c r="AI893" s="119"/>
      <c r="AJ893" s="121"/>
      <c r="AK893" s="121"/>
      <c r="AL893" s="119"/>
      <c r="AM893" s="121"/>
      <c r="AN893" s="119"/>
      <c r="AO893" s="119"/>
      <c r="AP893" s="119"/>
      <c r="AQ893" s="119"/>
      <c r="AR893" s="123"/>
      <c r="AS893" s="123"/>
      <c r="AT893" s="123"/>
      <c r="AU893" s="123"/>
      <c r="AV893" s="123"/>
      <c r="AW893" s="123"/>
      <c r="AX893" s="119"/>
      <c r="AY893" s="119"/>
      <c r="AZ893" s="119"/>
      <c r="BA893" s="119"/>
      <c r="BB893" s="119"/>
      <c r="BC893" s="119"/>
    </row>
    <row r="894" spans="1:55" s="45" customFormat="1" x14ac:dyDescent="0.3">
      <c r="A894" s="119"/>
      <c r="C894" s="46"/>
      <c r="V894" s="47"/>
      <c r="Y894" s="46"/>
      <c r="AG894" s="119"/>
      <c r="AH894" s="119"/>
      <c r="AI894" s="119"/>
      <c r="AJ894" s="121"/>
      <c r="AK894" s="121"/>
      <c r="AL894" s="119"/>
      <c r="AM894" s="121"/>
      <c r="AN894" s="119"/>
      <c r="AO894" s="119"/>
      <c r="AP894" s="119"/>
      <c r="AQ894" s="119"/>
      <c r="AR894" s="123"/>
      <c r="AS894" s="123"/>
      <c r="AT894" s="123"/>
      <c r="AU894" s="123"/>
      <c r="AV894" s="123"/>
      <c r="AW894" s="123"/>
      <c r="AX894" s="119"/>
      <c r="AY894" s="119"/>
      <c r="AZ894" s="119"/>
      <c r="BA894" s="119"/>
      <c r="BB894" s="119"/>
      <c r="BC894" s="119"/>
    </row>
    <row r="895" spans="1:55" s="45" customFormat="1" x14ac:dyDescent="0.3">
      <c r="A895" s="119"/>
      <c r="C895" s="46"/>
      <c r="V895" s="47"/>
      <c r="Y895" s="46"/>
      <c r="AG895" s="119"/>
      <c r="AH895" s="119"/>
      <c r="AI895" s="119"/>
      <c r="AJ895" s="121"/>
      <c r="AK895" s="121"/>
      <c r="AL895" s="119"/>
      <c r="AM895" s="121"/>
      <c r="AN895" s="119"/>
      <c r="AO895" s="119"/>
      <c r="AP895" s="119"/>
      <c r="AQ895" s="119"/>
      <c r="AR895" s="123"/>
      <c r="AS895" s="123"/>
      <c r="AT895" s="123"/>
      <c r="AU895" s="123"/>
      <c r="AV895" s="123"/>
      <c r="AW895" s="123"/>
      <c r="AX895" s="119"/>
      <c r="AY895" s="119"/>
      <c r="AZ895" s="119"/>
      <c r="BA895" s="119"/>
      <c r="BB895" s="119"/>
      <c r="BC895" s="119"/>
    </row>
    <row r="896" spans="1:55" s="45" customFormat="1" x14ac:dyDescent="0.3">
      <c r="A896" s="119"/>
      <c r="C896" s="46"/>
      <c r="V896" s="47"/>
      <c r="Y896" s="46"/>
      <c r="AG896" s="119"/>
      <c r="AH896" s="119"/>
      <c r="AI896" s="119"/>
      <c r="AJ896" s="121"/>
      <c r="AK896" s="121"/>
      <c r="AL896" s="119"/>
      <c r="AM896" s="121"/>
      <c r="AN896" s="119"/>
      <c r="AO896" s="119"/>
      <c r="AP896" s="119"/>
      <c r="AQ896" s="119"/>
      <c r="AR896" s="123"/>
      <c r="AS896" s="123"/>
      <c r="AT896" s="123"/>
      <c r="AU896" s="123"/>
      <c r="AV896" s="123"/>
      <c r="AW896" s="123"/>
      <c r="AX896" s="119"/>
      <c r="AY896" s="119"/>
      <c r="AZ896" s="119"/>
      <c r="BA896" s="119"/>
      <c r="BB896" s="119"/>
      <c r="BC896" s="119"/>
    </row>
    <row r="897" spans="1:55" s="45" customFormat="1" x14ac:dyDescent="0.3">
      <c r="A897" s="119"/>
      <c r="C897" s="46"/>
      <c r="V897" s="47"/>
      <c r="Y897" s="46"/>
      <c r="AG897" s="119"/>
      <c r="AH897" s="119"/>
      <c r="AI897" s="119"/>
      <c r="AJ897" s="121"/>
      <c r="AK897" s="121"/>
      <c r="AL897" s="119"/>
      <c r="AM897" s="121"/>
      <c r="AN897" s="119"/>
      <c r="AO897" s="119"/>
      <c r="AP897" s="119"/>
      <c r="AQ897" s="119"/>
      <c r="AR897" s="123"/>
      <c r="AS897" s="123"/>
      <c r="AT897" s="123"/>
      <c r="AU897" s="123"/>
      <c r="AV897" s="123"/>
      <c r="AW897" s="123"/>
      <c r="AX897" s="119"/>
      <c r="AY897" s="119"/>
      <c r="AZ897" s="119"/>
      <c r="BA897" s="119"/>
      <c r="BB897" s="119"/>
      <c r="BC897" s="119"/>
    </row>
    <row r="898" spans="1:55" s="45" customFormat="1" x14ac:dyDescent="0.3">
      <c r="A898" s="119"/>
      <c r="C898" s="46"/>
      <c r="V898" s="47"/>
      <c r="Y898" s="46"/>
      <c r="AG898" s="119"/>
      <c r="AH898" s="119"/>
      <c r="AI898" s="119"/>
      <c r="AJ898" s="121"/>
      <c r="AK898" s="121"/>
      <c r="AL898" s="119"/>
      <c r="AM898" s="121"/>
      <c r="AN898" s="119"/>
      <c r="AO898" s="119"/>
      <c r="AP898" s="119"/>
      <c r="AQ898" s="119"/>
      <c r="AR898" s="123"/>
      <c r="AS898" s="123"/>
      <c r="AT898" s="123"/>
      <c r="AU898" s="123"/>
      <c r="AV898" s="123"/>
      <c r="AW898" s="123"/>
      <c r="AX898" s="119"/>
      <c r="AY898" s="119"/>
      <c r="AZ898" s="119"/>
      <c r="BA898" s="119"/>
      <c r="BB898" s="119"/>
      <c r="BC898" s="119"/>
    </row>
    <row r="899" spans="1:55" s="45" customFormat="1" x14ac:dyDescent="0.3">
      <c r="A899" s="119"/>
      <c r="C899" s="46"/>
      <c r="V899" s="47"/>
      <c r="Y899" s="46"/>
      <c r="AG899" s="119"/>
      <c r="AH899" s="119"/>
      <c r="AI899" s="119"/>
      <c r="AJ899" s="121"/>
      <c r="AK899" s="121"/>
      <c r="AL899" s="119"/>
      <c r="AM899" s="121"/>
      <c r="AN899" s="119"/>
      <c r="AO899" s="119"/>
      <c r="AP899" s="119"/>
      <c r="AQ899" s="119"/>
      <c r="AR899" s="123"/>
      <c r="AS899" s="123"/>
      <c r="AT899" s="123"/>
      <c r="AU899" s="123"/>
      <c r="AV899" s="123"/>
      <c r="AW899" s="123"/>
      <c r="AX899" s="119"/>
      <c r="AY899" s="119"/>
      <c r="AZ899" s="119"/>
      <c r="BA899" s="119"/>
      <c r="BB899" s="119"/>
      <c r="BC899" s="119"/>
    </row>
    <row r="900" spans="1:55" s="45" customFormat="1" x14ac:dyDescent="0.3">
      <c r="A900" s="119"/>
      <c r="C900" s="46"/>
      <c r="V900" s="47"/>
      <c r="Y900" s="46"/>
      <c r="AG900" s="119"/>
      <c r="AH900" s="119"/>
      <c r="AI900" s="119"/>
      <c r="AJ900" s="121"/>
      <c r="AK900" s="121"/>
      <c r="AL900" s="119"/>
      <c r="AM900" s="121"/>
      <c r="AN900" s="119"/>
      <c r="AO900" s="119"/>
      <c r="AP900" s="119"/>
      <c r="AQ900" s="119"/>
      <c r="AR900" s="123"/>
      <c r="AS900" s="123"/>
      <c r="AT900" s="123"/>
      <c r="AU900" s="123"/>
      <c r="AV900" s="123"/>
      <c r="AW900" s="123"/>
      <c r="AX900" s="119"/>
      <c r="AY900" s="119"/>
      <c r="AZ900" s="119"/>
      <c r="BA900" s="119"/>
      <c r="BB900" s="119"/>
      <c r="BC900" s="119"/>
    </row>
    <row r="901" spans="1:55" s="45" customFormat="1" x14ac:dyDescent="0.3">
      <c r="A901" s="119"/>
      <c r="C901" s="46"/>
      <c r="V901" s="47"/>
      <c r="Y901" s="46"/>
      <c r="AG901" s="119"/>
      <c r="AH901" s="119"/>
      <c r="AI901" s="119"/>
      <c r="AJ901" s="121"/>
      <c r="AK901" s="121"/>
      <c r="AL901" s="119"/>
      <c r="AM901" s="121"/>
      <c r="AN901" s="119"/>
      <c r="AO901" s="119"/>
      <c r="AP901" s="119"/>
      <c r="AQ901" s="119"/>
      <c r="AR901" s="123"/>
      <c r="AS901" s="123"/>
      <c r="AT901" s="123"/>
      <c r="AU901" s="123"/>
      <c r="AV901" s="123"/>
      <c r="AW901" s="123"/>
      <c r="AX901" s="119"/>
      <c r="AY901" s="119"/>
      <c r="AZ901" s="119"/>
      <c r="BA901" s="119"/>
      <c r="BB901" s="119"/>
      <c r="BC901" s="119"/>
    </row>
    <row r="902" spans="1:55" s="45" customFormat="1" x14ac:dyDescent="0.3">
      <c r="A902" s="119"/>
      <c r="C902" s="46"/>
      <c r="V902" s="47"/>
      <c r="Y902" s="46"/>
      <c r="AG902" s="119"/>
      <c r="AH902" s="119"/>
      <c r="AI902" s="119"/>
      <c r="AJ902" s="121"/>
      <c r="AK902" s="121"/>
      <c r="AL902" s="119"/>
      <c r="AM902" s="121"/>
      <c r="AN902" s="119"/>
      <c r="AO902" s="119"/>
      <c r="AP902" s="119"/>
      <c r="AQ902" s="119"/>
      <c r="AR902" s="123"/>
      <c r="AS902" s="123"/>
      <c r="AT902" s="123"/>
      <c r="AU902" s="123"/>
      <c r="AV902" s="123"/>
      <c r="AW902" s="123"/>
      <c r="AX902" s="119"/>
      <c r="AY902" s="119"/>
      <c r="AZ902" s="119"/>
      <c r="BA902" s="119"/>
      <c r="BB902" s="119"/>
      <c r="BC902" s="119"/>
    </row>
    <row r="903" spans="1:55" s="45" customFormat="1" x14ac:dyDescent="0.3">
      <c r="A903" s="119"/>
      <c r="C903" s="46"/>
      <c r="V903" s="47"/>
      <c r="Y903" s="46"/>
      <c r="AG903" s="119"/>
      <c r="AH903" s="119"/>
      <c r="AI903" s="119"/>
      <c r="AJ903" s="121"/>
      <c r="AK903" s="121"/>
      <c r="AL903" s="119"/>
      <c r="AM903" s="121"/>
      <c r="AN903" s="119"/>
      <c r="AO903" s="119"/>
      <c r="AP903" s="119"/>
      <c r="AQ903" s="119"/>
      <c r="AR903" s="123"/>
      <c r="AS903" s="123"/>
      <c r="AT903" s="123"/>
      <c r="AU903" s="123"/>
      <c r="AV903" s="123"/>
      <c r="AW903" s="123"/>
      <c r="AX903" s="119"/>
      <c r="AY903" s="119"/>
      <c r="AZ903" s="119"/>
      <c r="BA903" s="119"/>
      <c r="BB903" s="119"/>
      <c r="BC903" s="119"/>
    </row>
    <row r="904" spans="1:55" s="45" customFormat="1" x14ac:dyDescent="0.3">
      <c r="A904" s="119"/>
      <c r="C904" s="46"/>
      <c r="V904" s="47"/>
      <c r="Y904" s="46"/>
      <c r="AG904" s="119"/>
      <c r="AH904" s="119"/>
      <c r="AI904" s="119"/>
      <c r="AJ904" s="121"/>
      <c r="AK904" s="121"/>
      <c r="AL904" s="119"/>
      <c r="AM904" s="121"/>
      <c r="AN904" s="119"/>
      <c r="AO904" s="119"/>
      <c r="AP904" s="119"/>
      <c r="AQ904" s="119"/>
      <c r="AR904" s="123"/>
      <c r="AS904" s="123"/>
      <c r="AT904" s="123"/>
      <c r="AU904" s="123"/>
      <c r="AV904" s="123"/>
      <c r="AW904" s="123"/>
      <c r="AX904" s="119"/>
      <c r="AY904" s="119"/>
      <c r="AZ904" s="119"/>
      <c r="BA904" s="119"/>
      <c r="BB904" s="119"/>
      <c r="BC904" s="119"/>
    </row>
    <row r="905" spans="1:55" s="45" customFormat="1" x14ac:dyDescent="0.3">
      <c r="A905" s="119"/>
      <c r="C905" s="46"/>
      <c r="V905" s="47"/>
      <c r="Y905" s="46"/>
      <c r="AG905" s="119"/>
      <c r="AH905" s="119"/>
      <c r="AI905" s="119"/>
      <c r="AJ905" s="121"/>
      <c r="AK905" s="121"/>
      <c r="AL905" s="119"/>
      <c r="AM905" s="121"/>
      <c r="AN905" s="119"/>
      <c r="AO905" s="119"/>
      <c r="AP905" s="119"/>
      <c r="AQ905" s="119"/>
      <c r="AR905" s="123"/>
      <c r="AS905" s="123"/>
      <c r="AT905" s="123"/>
      <c r="AU905" s="123"/>
      <c r="AV905" s="123"/>
      <c r="AW905" s="123"/>
      <c r="AX905" s="119"/>
      <c r="AY905" s="119"/>
      <c r="AZ905" s="119"/>
      <c r="BA905" s="119"/>
      <c r="BB905" s="119"/>
      <c r="BC905" s="119"/>
    </row>
    <row r="906" spans="1:55" s="45" customFormat="1" x14ac:dyDescent="0.3">
      <c r="A906" s="119"/>
      <c r="C906" s="46"/>
      <c r="V906" s="47"/>
      <c r="Y906" s="46"/>
      <c r="AG906" s="119"/>
      <c r="AH906" s="119"/>
      <c r="AI906" s="119"/>
      <c r="AJ906" s="121"/>
      <c r="AK906" s="121"/>
      <c r="AL906" s="119"/>
      <c r="AM906" s="121"/>
      <c r="AN906" s="119"/>
      <c r="AO906" s="119"/>
      <c r="AP906" s="119"/>
      <c r="AQ906" s="119"/>
      <c r="AR906" s="123"/>
      <c r="AS906" s="123"/>
      <c r="AT906" s="123"/>
      <c r="AU906" s="123"/>
      <c r="AV906" s="123"/>
      <c r="AW906" s="123"/>
      <c r="AX906" s="119"/>
      <c r="AY906" s="119"/>
      <c r="AZ906" s="119"/>
      <c r="BA906" s="119"/>
      <c r="BB906" s="119"/>
      <c r="BC906" s="119"/>
    </row>
    <row r="907" spans="1:55" s="45" customFormat="1" x14ac:dyDescent="0.3">
      <c r="A907" s="119"/>
      <c r="C907" s="46"/>
      <c r="V907" s="47"/>
      <c r="Y907" s="46"/>
      <c r="AG907" s="119"/>
      <c r="AH907" s="119"/>
      <c r="AI907" s="119"/>
      <c r="AJ907" s="121"/>
      <c r="AK907" s="121"/>
      <c r="AL907" s="119"/>
      <c r="AM907" s="121"/>
      <c r="AN907" s="119"/>
      <c r="AO907" s="119"/>
      <c r="AP907" s="119"/>
      <c r="AQ907" s="119"/>
      <c r="AR907" s="123"/>
      <c r="AS907" s="123"/>
      <c r="AT907" s="123"/>
      <c r="AU907" s="123"/>
      <c r="AV907" s="123"/>
      <c r="AW907" s="123"/>
      <c r="AX907" s="119"/>
      <c r="AY907" s="119"/>
      <c r="AZ907" s="119"/>
      <c r="BA907" s="119"/>
      <c r="BB907" s="119"/>
      <c r="BC907" s="119"/>
    </row>
    <row r="908" spans="1:55" s="45" customFormat="1" x14ac:dyDescent="0.3">
      <c r="A908" s="119"/>
      <c r="C908" s="46"/>
      <c r="V908" s="47"/>
      <c r="Y908" s="46"/>
      <c r="AG908" s="119"/>
      <c r="AH908" s="119"/>
      <c r="AI908" s="119"/>
      <c r="AJ908" s="121"/>
      <c r="AK908" s="121"/>
      <c r="AL908" s="119"/>
      <c r="AM908" s="121"/>
      <c r="AN908" s="119"/>
      <c r="AO908" s="119"/>
      <c r="AP908" s="119"/>
      <c r="AQ908" s="119"/>
      <c r="AR908" s="123"/>
      <c r="AS908" s="123"/>
      <c r="AT908" s="123"/>
      <c r="AU908" s="123"/>
      <c r="AV908" s="123"/>
      <c r="AW908" s="123"/>
      <c r="AX908" s="119"/>
      <c r="AY908" s="119"/>
      <c r="AZ908" s="119"/>
      <c r="BA908" s="119"/>
      <c r="BB908" s="119"/>
      <c r="BC908" s="119"/>
    </row>
    <row r="909" spans="1:55" s="45" customFormat="1" x14ac:dyDescent="0.3">
      <c r="A909" s="119"/>
      <c r="C909" s="46"/>
      <c r="V909" s="47"/>
      <c r="Y909" s="46"/>
      <c r="AG909" s="119"/>
      <c r="AH909" s="119"/>
      <c r="AI909" s="119"/>
      <c r="AJ909" s="121"/>
      <c r="AK909" s="121"/>
      <c r="AL909" s="119"/>
      <c r="AM909" s="121"/>
      <c r="AN909" s="119"/>
      <c r="AO909" s="119"/>
      <c r="AP909" s="119"/>
      <c r="AQ909" s="119"/>
      <c r="AR909" s="123"/>
      <c r="AS909" s="123"/>
      <c r="AT909" s="123"/>
      <c r="AU909" s="123"/>
      <c r="AV909" s="123"/>
      <c r="AW909" s="123"/>
      <c r="AX909" s="119"/>
      <c r="AY909" s="119"/>
      <c r="AZ909" s="119"/>
      <c r="BA909" s="119"/>
      <c r="BB909" s="119"/>
      <c r="BC909" s="119"/>
    </row>
    <row r="910" spans="1:55" s="45" customFormat="1" x14ac:dyDescent="0.3">
      <c r="A910" s="119"/>
      <c r="C910" s="46"/>
      <c r="V910" s="47"/>
      <c r="Y910" s="46"/>
      <c r="AG910" s="119"/>
      <c r="AH910" s="119"/>
      <c r="AI910" s="119"/>
      <c r="AJ910" s="121"/>
      <c r="AK910" s="121"/>
      <c r="AL910" s="119"/>
      <c r="AM910" s="121"/>
      <c r="AN910" s="119"/>
      <c r="AO910" s="119"/>
      <c r="AP910" s="119"/>
      <c r="AQ910" s="119"/>
      <c r="AR910" s="123"/>
      <c r="AS910" s="123"/>
      <c r="AT910" s="123"/>
      <c r="AU910" s="123"/>
      <c r="AV910" s="123"/>
      <c r="AW910" s="123"/>
      <c r="AX910" s="119"/>
      <c r="AY910" s="119"/>
      <c r="AZ910" s="119"/>
      <c r="BA910" s="119"/>
      <c r="BB910" s="119"/>
      <c r="BC910" s="119"/>
    </row>
    <row r="911" spans="1:55" s="45" customFormat="1" x14ac:dyDescent="0.3">
      <c r="A911" s="119"/>
      <c r="C911" s="46"/>
      <c r="V911" s="47"/>
      <c r="Y911" s="46"/>
      <c r="AG911" s="119"/>
      <c r="AH911" s="119"/>
      <c r="AI911" s="119"/>
      <c r="AJ911" s="121"/>
      <c r="AK911" s="121"/>
      <c r="AL911" s="119"/>
      <c r="AM911" s="121"/>
      <c r="AN911" s="119"/>
      <c r="AO911" s="119"/>
      <c r="AP911" s="119"/>
      <c r="AQ911" s="119"/>
      <c r="AR911" s="123"/>
      <c r="AS911" s="123"/>
      <c r="AT911" s="123"/>
      <c r="AU911" s="123"/>
      <c r="AV911" s="123"/>
      <c r="AW911" s="123"/>
      <c r="AX911" s="119"/>
      <c r="AY911" s="119"/>
      <c r="AZ911" s="119"/>
      <c r="BA911" s="119"/>
      <c r="BB911" s="119"/>
      <c r="BC911" s="119"/>
    </row>
    <row r="912" spans="1:55" s="45" customFormat="1" x14ac:dyDescent="0.3">
      <c r="A912" s="119"/>
      <c r="C912" s="46"/>
      <c r="V912" s="47"/>
      <c r="Y912" s="46"/>
      <c r="AG912" s="119"/>
      <c r="AH912" s="119"/>
      <c r="AI912" s="119"/>
      <c r="AJ912" s="121"/>
      <c r="AK912" s="121"/>
      <c r="AL912" s="119"/>
      <c r="AM912" s="121"/>
      <c r="AN912" s="119"/>
      <c r="AO912" s="119"/>
      <c r="AP912" s="119"/>
      <c r="AQ912" s="119"/>
      <c r="AR912" s="123"/>
      <c r="AS912" s="123"/>
      <c r="AT912" s="123"/>
      <c r="AU912" s="123"/>
      <c r="AV912" s="123"/>
      <c r="AW912" s="123"/>
      <c r="AX912" s="119"/>
      <c r="AY912" s="119"/>
      <c r="AZ912" s="119"/>
      <c r="BA912" s="119"/>
      <c r="BB912" s="119"/>
      <c r="BC912" s="119"/>
    </row>
    <row r="913" spans="1:55" s="45" customFormat="1" x14ac:dyDescent="0.3">
      <c r="A913" s="119"/>
      <c r="C913" s="46"/>
      <c r="V913" s="47"/>
      <c r="Y913" s="46"/>
      <c r="AG913" s="119"/>
      <c r="AH913" s="119"/>
      <c r="AI913" s="119"/>
      <c r="AJ913" s="121"/>
      <c r="AK913" s="121"/>
      <c r="AL913" s="119"/>
      <c r="AM913" s="121"/>
      <c r="AN913" s="119"/>
      <c r="AO913" s="119"/>
      <c r="AP913" s="119"/>
      <c r="AQ913" s="119"/>
      <c r="AR913" s="123"/>
      <c r="AS913" s="123"/>
      <c r="AT913" s="123"/>
      <c r="AU913" s="123"/>
      <c r="AV913" s="123"/>
      <c r="AW913" s="123"/>
      <c r="AX913" s="119"/>
      <c r="AY913" s="119"/>
      <c r="AZ913" s="119"/>
      <c r="BA913" s="119"/>
      <c r="BB913" s="119"/>
      <c r="BC913" s="119"/>
    </row>
    <row r="914" spans="1:55" s="45" customFormat="1" x14ac:dyDescent="0.3">
      <c r="A914" s="119"/>
      <c r="C914" s="46"/>
      <c r="V914" s="47"/>
      <c r="Y914" s="46"/>
      <c r="AG914" s="119"/>
      <c r="AH914" s="119"/>
      <c r="AI914" s="119"/>
      <c r="AJ914" s="121"/>
      <c r="AK914" s="121"/>
      <c r="AL914" s="119"/>
      <c r="AM914" s="121"/>
      <c r="AN914" s="119"/>
      <c r="AO914" s="119"/>
      <c r="AP914" s="119"/>
      <c r="AQ914" s="119"/>
      <c r="AR914" s="123"/>
      <c r="AS914" s="123"/>
      <c r="AT914" s="123"/>
      <c r="AU914" s="123"/>
      <c r="AV914" s="123"/>
      <c r="AW914" s="123"/>
      <c r="AX914" s="119"/>
      <c r="AY914" s="119"/>
      <c r="AZ914" s="119"/>
      <c r="BA914" s="119"/>
      <c r="BB914" s="119"/>
      <c r="BC914" s="119"/>
    </row>
    <row r="915" spans="1:55" s="45" customFormat="1" x14ac:dyDescent="0.3">
      <c r="A915" s="119"/>
      <c r="C915" s="46"/>
      <c r="V915" s="47"/>
      <c r="Y915" s="46"/>
      <c r="AG915" s="119"/>
      <c r="AH915" s="119"/>
      <c r="AI915" s="119"/>
      <c r="AJ915" s="121"/>
      <c r="AK915" s="121"/>
      <c r="AL915" s="119"/>
      <c r="AM915" s="121"/>
      <c r="AN915" s="119"/>
      <c r="AO915" s="119"/>
      <c r="AP915" s="119"/>
      <c r="AQ915" s="119"/>
      <c r="AR915" s="123"/>
      <c r="AS915" s="123"/>
      <c r="AT915" s="123"/>
      <c r="AU915" s="123"/>
      <c r="AV915" s="123"/>
      <c r="AW915" s="123"/>
      <c r="AX915" s="119"/>
      <c r="AY915" s="119"/>
      <c r="AZ915" s="119"/>
      <c r="BA915" s="119"/>
      <c r="BB915" s="119"/>
      <c r="BC915" s="119"/>
    </row>
    <row r="916" spans="1:55" s="45" customFormat="1" x14ac:dyDescent="0.3">
      <c r="A916" s="119"/>
      <c r="C916" s="46"/>
      <c r="V916" s="47"/>
      <c r="Y916" s="46"/>
      <c r="AG916" s="119"/>
      <c r="AH916" s="119"/>
      <c r="AI916" s="119"/>
      <c r="AJ916" s="121"/>
      <c r="AK916" s="121"/>
      <c r="AL916" s="119"/>
      <c r="AM916" s="121"/>
      <c r="AN916" s="119"/>
      <c r="AO916" s="119"/>
      <c r="AP916" s="119"/>
      <c r="AQ916" s="119"/>
      <c r="AR916" s="123"/>
      <c r="AS916" s="123"/>
      <c r="AT916" s="123"/>
      <c r="AU916" s="123"/>
      <c r="AV916" s="123"/>
      <c r="AW916" s="123"/>
      <c r="AX916" s="119"/>
      <c r="AY916" s="119"/>
      <c r="AZ916" s="119"/>
      <c r="BA916" s="119"/>
      <c r="BB916" s="119"/>
      <c r="BC916" s="119"/>
    </row>
    <row r="917" spans="1:55" s="45" customFormat="1" x14ac:dyDescent="0.3">
      <c r="A917" s="119"/>
      <c r="C917" s="46"/>
      <c r="V917" s="47"/>
      <c r="Y917" s="46"/>
      <c r="AG917" s="119"/>
      <c r="AH917" s="119"/>
      <c r="AI917" s="119"/>
      <c r="AJ917" s="121"/>
      <c r="AK917" s="121"/>
      <c r="AL917" s="119"/>
      <c r="AM917" s="121"/>
      <c r="AN917" s="119"/>
      <c r="AO917" s="119"/>
      <c r="AP917" s="119"/>
      <c r="AQ917" s="119"/>
      <c r="AR917" s="123"/>
      <c r="AS917" s="123"/>
      <c r="AT917" s="123"/>
      <c r="AU917" s="123"/>
      <c r="AV917" s="123"/>
      <c r="AW917" s="123"/>
      <c r="AX917" s="119"/>
      <c r="AY917" s="119"/>
      <c r="AZ917" s="119"/>
      <c r="BA917" s="119"/>
      <c r="BB917" s="119"/>
      <c r="BC917" s="119"/>
    </row>
    <row r="918" spans="1:55" s="45" customFormat="1" x14ac:dyDescent="0.3">
      <c r="A918" s="119"/>
      <c r="C918" s="46"/>
      <c r="V918" s="47"/>
      <c r="Y918" s="46"/>
      <c r="AG918" s="119"/>
      <c r="AH918" s="119"/>
      <c r="AI918" s="119"/>
      <c r="AJ918" s="121"/>
      <c r="AK918" s="121"/>
      <c r="AL918" s="119"/>
      <c r="AM918" s="121"/>
      <c r="AN918" s="119"/>
      <c r="AO918" s="119"/>
      <c r="AP918" s="119"/>
      <c r="AQ918" s="119"/>
      <c r="AR918" s="123"/>
      <c r="AS918" s="123"/>
      <c r="AT918" s="123"/>
      <c r="AU918" s="123"/>
      <c r="AV918" s="123"/>
      <c r="AW918" s="123"/>
      <c r="AX918" s="119"/>
      <c r="AY918" s="119"/>
      <c r="AZ918" s="119"/>
      <c r="BA918" s="119"/>
      <c r="BB918" s="119"/>
      <c r="BC918" s="119"/>
    </row>
    <row r="919" spans="1:55" s="45" customFormat="1" x14ac:dyDescent="0.3">
      <c r="A919" s="119"/>
      <c r="C919" s="46"/>
      <c r="V919" s="47"/>
      <c r="Y919" s="46"/>
      <c r="AG919" s="119"/>
      <c r="AH919" s="119"/>
      <c r="AI919" s="119"/>
      <c r="AJ919" s="121"/>
      <c r="AK919" s="121"/>
      <c r="AL919" s="119"/>
      <c r="AM919" s="121"/>
      <c r="AN919" s="119"/>
      <c r="AO919" s="119"/>
      <c r="AP919" s="119"/>
      <c r="AQ919" s="119"/>
      <c r="AR919" s="123"/>
      <c r="AS919" s="123"/>
      <c r="AT919" s="123"/>
      <c r="AU919" s="123"/>
      <c r="AV919" s="123"/>
      <c r="AW919" s="123"/>
      <c r="AX919" s="119"/>
      <c r="AY919" s="119"/>
      <c r="AZ919" s="119"/>
      <c r="BA919" s="119"/>
      <c r="BB919" s="119"/>
      <c r="BC919" s="119"/>
    </row>
    <row r="920" spans="1:55" s="45" customFormat="1" x14ac:dyDescent="0.3">
      <c r="A920" s="119"/>
      <c r="C920" s="46"/>
      <c r="V920" s="47"/>
      <c r="Y920" s="46"/>
      <c r="AG920" s="119"/>
      <c r="AH920" s="119"/>
      <c r="AI920" s="119"/>
      <c r="AJ920" s="121"/>
      <c r="AK920" s="121"/>
      <c r="AL920" s="119"/>
      <c r="AM920" s="121"/>
      <c r="AN920" s="119"/>
      <c r="AO920" s="119"/>
      <c r="AP920" s="119"/>
      <c r="AQ920" s="119"/>
      <c r="AR920" s="123"/>
      <c r="AS920" s="123"/>
      <c r="AT920" s="123"/>
      <c r="AU920" s="123"/>
      <c r="AV920" s="123"/>
      <c r="AW920" s="123"/>
      <c r="AX920" s="119"/>
      <c r="AY920" s="119"/>
      <c r="AZ920" s="119"/>
      <c r="BA920" s="119"/>
      <c r="BB920" s="119"/>
      <c r="BC920" s="119"/>
    </row>
    <row r="921" spans="1:55" s="45" customFormat="1" x14ac:dyDescent="0.3">
      <c r="A921" s="119"/>
      <c r="C921" s="46"/>
      <c r="V921" s="47"/>
      <c r="Y921" s="46"/>
      <c r="AG921" s="119"/>
      <c r="AH921" s="119"/>
      <c r="AI921" s="119"/>
      <c r="AJ921" s="121"/>
      <c r="AK921" s="121"/>
      <c r="AL921" s="119"/>
      <c r="AM921" s="121"/>
      <c r="AN921" s="119"/>
      <c r="AO921" s="119"/>
      <c r="AP921" s="119"/>
      <c r="AQ921" s="119"/>
      <c r="AR921" s="123"/>
      <c r="AS921" s="123"/>
      <c r="AT921" s="123"/>
      <c r="AU921" s="123"/>
      <c r="AV921" s="123"/>
      <c r="AW921" s="123"/>
      <c r="AX921" s="119"/>
      <c r="AY921" s="119"/>
      <c r="AZ921" s="119"/>
      <c r="BA921" s="119"/>
      <c r="BB921" s="119"/>
      <c r="BC921" s="119"/>
    </row>
    <row r="922" spans="1:55" s="45" customFormat="1" x14ac:dyDescent="0.3">
      <c r="A922" s="119"/>
      <c r="C922" s="46"/>
      <c r="V922" s="47"/>
      <c r="Y922" s="46"/>
      <c r="AG922" s="119"/>
      <c r="AH922" s="119"/>
      <c r="AI922" s="119"/>
      <c r="AJ922" s="121"/>
      <c r="AK922" s="121"/>
      <c r="AL922" s="119"/>
      <c r="AM922" s="121"/>
      <c r="AN922" s="119"/>
      <c r="AO922" s="119"/>
      <c r="AP922" s="119"/>
      <c r="AQ922" s="119"/>
      <c r="AR922" s="123"/>
      <c r="AS922" s="123"/>
      <c r="AT922" s="123"/>
      <c r="AU922" s="123"/>
      <c r="AV922" s="123"/>
      <c r="AW922" s="123"/>
      <c r="AX922" s="119"/>
      <c r="AY922" s="119"/>
      <c r="AZ922" s="119"/>
      <c r="BA922" s="119"/>
      <c r="BB922" s="119"/>
      <c r="BC922" s="119"/>
    </row>
    <row r="923" spans="1:55" s="45" customFormat="1" x14ac:dyDescent="0.3">
      <c r="A923" s="119"/>
      <c r="C923" s="46"/>
      <c r="V923" s="47"/>
      <c r="Y923" s="46"/>
      <c r="AG923" s="119"/>
      <c r="AH923" s="119"/>
      <c r="AI923" s="119"/>
      <c r="AJ923" s="121"/>
      <c r="AK923" s="121"/>
      <c r="AL923" s="119"/>
      <c r="AM923" s="121"/>
      <c r="AN923" s="119"/>
      <c r="AO923" s="119"/>
      <c r="AP923" s="119"/>
      <c r="AQ923" s="119"/>
      <c r="AR923" s="123"/>
      <c r="AS923" s="123"/>
      <c r="AT923" s="123"/>
      <c r="AU923" s="123"/>
      <c r="AV923" s="123"/>
      <c r="AW923" s="123"/>
      <c r="AX923" s="119"/>
      <c r="AY923" s="119"/>
      <c r="AZ923" s="119"/>
      <c r="BA923" s="119"/>
      <c r="BB923" s="119"/>
      <c r="BC923" s="119"/>
    </row>
    <row r="924" spans="1:55" s="45" customFormat="1" x14ac:dyDescent="0.3">
      <c r="A924" s="119"/>
      <c r="C924" s="46"/>
      <c r="V924" s="47"/>
      <c r="Y924" s="46"/>
      <c r="AG924" s="119"/>
      <c r="AH924" s="119"/>
      <c r="AI924" s="119"/>
      <c r="AJ924" s="121"/>
      <c r="AK924" s="121"/>
      <c r="AL924" s="119"/>
      <c r="AM924" s="121"/>
      <c r="AN924" s="119"/>
      <c r="AO924" s="119"/>
      <c r="AP924" s="119"/>
      <c r="AQ924" s="119"/>
      <c r="AR924" s="123"/>
      <c r="AS924" s="123"/>
      <c r="AT924" s="123"/>
      <c r="AU924" s="123"/>
      <c r="AV924" s="123"/>
      <c r="AW924" s="123"/>
      <c r="AX924" s="119"/>
      <c r="AY924" s="119"/>
      <c r="AZ924" s="119"/>
      <c r="BA924" s="119"/>
      <c r="BB924" s="119"/>
      <c r="BC924" s="119"/>
    </row>
    <row r="925" spans="1:55" s="45" customFormat="1" x14ac:dyDescent="0.3">
      <c r="A925" s="119"/>
      <c r="C925" s="46"/>
      <c r="V925" s="47"/>
      <c r="Y925" s="46"/>
      <c r="AG925" s="119"/>
      <c r="AH925" s="119"/>
      <c r="AI925" s="119"/>
      <c r="AJ925" s="121"/>
      <c r="AK925" s="121"/>
      <c r="AL925" s="119"/>
      <c r="AM925" s="121"/>
      <c r="AN925" s="119"/>
      <c r="AO925" s="119"/>
      <c r="AP925" s="119"/>
      <c r="AQ925" s="119"/>
      <c r="AR925" s="123"/>
      <c r="AS925" s="123"/>
      <c r="AT925" s="123"/>
      <c r="AU925" s="123"/>
      <c r="AV925" s="123"/>
      <c r="AW925" s="123"/>
      <c r="AX925" s="119"/>
      <c r="AY925" s="119"/>
      <c r="AZ925" s="119"/>
      <c r="BA925" s="119"/>
      <c r="BB925" s="119"/>
      <c r="BC925" s="119"/>
    </row>
    <row r="926" spans="1:55" s="45" customFormat="1" x14ac:dyDescent="0.3">
      <c r="A926" s="119"/>
      <c r="C926" s="46"/>
      <c r="V926" s="47"/>
      <c r="Y926" s="46"/>
      <c r="AG926" s="119"/>
      <c r="AH926" s="119"/>
      <c r="AI926" s="119"/>
      <c r="AJ926" s="121"/>
      <c r="AK926" s="121"/>
      <c r="AL926" s="119"/>
      <c r="AM926" s="121"/>
      <c r="AN926" s="119"/>
      <c r="AO926" s="119"/>
      <c r="AP926" s="119"/>
      <c r="AQ926" s="119"/>
      <c r="AR926" s="123"/>
      <c r="AS926" s="123"/>
      <c r="AT926" s="123"/>
      <c r="AU926" s="123"/>
      <c r="AV926" s="123"/>
      <c r="AW926" s="123"/>
      <c r="AX926" s="119"/>
      <c r="AY926" s="119"/>
      <c r="AZ926" s="119"/>
      <c r="BA926" s="119"/>
      <c r="BB926" s="119"/>
      <c r="BC926" s="119"/>
    </row>
    <row r="927" spans="1:55" s="45" customFormat="1" x14ac:dyDescent="0.3">
      <c r="A927" s="119"/>
      <c r="C927" s="46"/>
      <c r="V927" s="47"/>
      <c r="Y927" s="46"/>
      <c r="AG927" s="119"/>
      <c r="AH927" s="119"/>
      <c r="AI927" s="119"/>
      <c r="AJ927" s="121"/>
      <c r="AK927" s="121"/>
      <c r="AL927" s="119"/>
      <c r="AM927" s="121"/>
      <c r="AN927" s="119"/>
      <c r="AO927" s="119"/>
      <c r="AP927" s="119"/>
      <c r="AQ927" s="119"/>
      <c r="AR927" s="123"/>
      <c r="AS927" s="123"/>
      <c r="AT927" s="123"/>
      <c r="AU927" s="123"/>
      <c r="AV927" s="123"/>
      <c r="AW927" s="123"/>
      <c r="AX927" s="119"/>
      <c r="AY927" s="119"/>
      <c r="AZ927" s="119"/>
      <c r="BA927" s="119"/>
      <c r="BB927" s="119"/>
      <c r="BC927" s="119"/>
    </row>
    <row r="928" spans="1:55" s="45" customFormat="1" x14ac:dyDescent="0.3">
      <c r="A928" s="119"/>
      <c r="C928" s="46"/>
      <c r="V928" s="47"/>
      <c r="Y928" s="46"/>
      <c r="AG928" s="119"/>
      <c r="AH928" s="119"/>
      <c r="AI928" s="119"/>
      <c r="AJ928" s="121"/>
      <c r="AK928" s="121"/>
      <c r="AL928" s="119"/>
      <c r="AM928" s="121"/>
      <c r="AN928" s="119"/>
      <c r="AO928" s="119"/>
      <c r="AP928" s="119"/>
      <c r="AQ928" s="119"/>
      <c r="AR928" s="123"/>
      <c r="AS928" s="123"/>
      <c r="AT928" s="123"/>
      <c r="AU928" s="123"/>
      <c r="AV928" s="123"/>
      <c r="AW928" s="123"/>
      <c r="AX928" s="119"/>
      <c r="AY928" s="119"/>
      <c r="AZ928" s="119"/>
      <c r="BA928" s="119"/>
      <c r="BB928" s="119"/>
      <c r="BC928" s="119"/>
    </row>
    <row r="929" spans="1:55" s="45" customFormat="1" x14ac:dyDescent="0.3">
      <c r="A929" s="119"/>
      <c r="C929" s="46"/>
      <c r="V929" s="47"/>
      <c r="Y929" s="46"/>
      <c r="AG929" s="119"/>
      <c r="AH929" s="119"/>
      <c r="AI929" s="119"/>
      <c r="AJ929" s="121"/>
      <c r="AK929" s="121"/>
      <c r="AL929" s="119"/>
      <c r="AM929" s="121"/>
      <c r="AN929" s="119"/>
      <c r="AO929" s="119"/>
      <c r="AP929" s="119"/>
      <c r="AQ929" s="119"/>
      <c r="AR929" s="123"/>
      <c r="AS929" s="123"/>
      <c r="AT929" s="123"/>
      <c r="AU929" s="123"/>
      <c r="AV929" s="123"/>
      <c r="AW929" s="123"/>
      <c r="AX929" s="119"/>
      <c r="AY929" s="119"/>
      <c r="AZ929" s="119"/>
      <c r="BA929" s="119"/>
      <c r="BB929" s="119"/>
      <c r="BC929" s="119"/>
    </row>
    <row r="930" spans="1:55" s="45" customFormat="1" x14ac:dyDescent="0.3">
      <c r="A930" s="119"/>
      <c r="C930" s="46"/>
      <c r="V930" s="47"/>
      <c r="Y930" s="46"/>
      <c r="AG930" s="119"/>
      <c r="AH930" s="119"/>
      <c r="AI930" s="119"/>
      <c r="AJ930" s="121"/>
      <c r="AK930" s="121"/>
      <c r="AL930" s="119"/>
      <c r="AM930" s="121"/>
      <c r="AN930" s="119"/>
      <c r="AO930" s="119"/>
      <c r="AP930" s="119"/>
      <c r="AQ930" s="119"/>
      <c r="AR930" s="123"/>
      <c r="AS930" s="123"/>
      <c r="AT930" s="123"/>
      <c r="AU930" s="123"/>
      <c r="AV930" s="123"/>
      <c r="AW930" s="123"/>
      <c r="AX930" s="119"/>
      <c r="AY930" s="119"/>
      <c r="AZ930" s="119"/>
      <c r="BA930" s="119"/>
      <c r="BB930" s="119"/>
      <c r="BC930" s="119"/>
    </row>
    <row r="931" spans="1:55" s="45" customFormat="1" x14ac:dyDescent="0.3">
      <c r="A931" s="119"/>
      <c r="C931" s="46"/>
      <c r="V931" s="47"/>
      <c r="Y931" s="46"/>
      <c r="AG931" s="119"/>
      <c r="AH931" s="119"/>
      <c r="AI931" s="119"/>
      <c r="AJ931" s="121"/>
      <c r="AK931" s="121"/>
      <c r="AL931" s="119"/>
      <c r="AM931" s="121"/>
      <c r="AN931" s="119"/>
      <c r="AO931" s="119"/>
      <c r="AP931" s="119"/>
      <c r="AQ931" s="119"/>
      <c r="AR931" s="123"/>
      <c r="AS931" s="123"/>
      <c r="AT931" s="123"/>
      <c r="AU931" s="123"/>
      <c r="AV931" s="123"/>
      <c r="AW931" s="123"/>
      <c r="AX931" s="119"/>
      <c r="AY931" s="119"/>
      <c r="AZ931" s="119"/>
      <c r="BA931" s="119"/>
      <c r="BB931" s="119"/>
      <c r="BC931" s="119"/>
    </row>
    <row r="932" spans="1:55" s="45" customFormat="1" x14ac:dyDescent="0.3">
      <c r="A932" s="119"/>
      <c r="C932" s="46"/>
      <c r="V932" s="47"/>
      <c r="Y932" s="46"/>
      <c r="AG932" s="119"/>
      <c r="AH932" s="119"/>
      <c r="AI932" s="119"/>
      <c r="AJ932" s="121"/>
      <c r="AK932" s="121"/>
      <c r="AL932" s="119"/>
      <c r="AM932" s="121"/>
      <c r="AN932" s="119"/>
      <c r="AO932" s="119"/>
      <c r="AP932" s="119"/>
      <c r="AQ932" s="119"/>
      <c r="AR932" s="123"/>
      <c r="AS932" s="123"/>
      <c r="AT932" s="123"/>
      <c r="AU932" s="123"/>
      <c r="AV932" s="123"/>
      <c r="AW932" s="123"/>
      <c r="AX932" s="119"/>
      <c r="AY932" s="119"/>
      <c r="AZ932" s="119"/>
      <c r="BA932" s="119"/>
      <c r="BB932" s="119"/>
      <c r="BC932" s="119"/>
    </row>
    <row r="933" spans="1:55" s="45" customFormat="1" x14ac:dyDescent="0.3">
      <c r="A933" s="119"/>
      <c r="C933" s="46"/>
      <c r="V933" s="47"/>
      <c r="Y933" s="46"/>
      <c r="AG933" s="119"/>
      <c r="AH933" s="119"/>
      <c r="AI933" s="119"/>
      <c r="AJ933" s="121"/>
      <c r="AK933" s="121"/>
      <c r="AL933" s="119"/>
      <c r="AM933" s="121"/>
      <c r="AN933" s="119"/>
      <c r="AO933" s="119"/>
      <c r="AP933" s="119"/>
      <c r="AQ933" s="119"/>
      <c r="AR933" s="123"/>
      <c r="AS933" s="123"/>
      <c r="AT933" s="123"/>
      <c r="AU933" s="123"/>
      <c r="AV933" s="123"/>
      <c r="AW933" s="123"/>
      <c r="AX933" s="119"/>
      <c r="AY933" s="119"/>
      <c r="AZ933" s="119"/>
      <c r="BA933" s="119"/>
      <c r="BB933" s="119"/>
      <c r="BC933" s="119"/>
    </row>
    <row r="934" spans="1:55" s="45" customFormat="1" x14ac:dyDescent="0.3">
      <c r="A934" s="119"/>
      <c r="C934" s="46"/>
      <c r="V934" s="47"/>
      <c r="Y934" s="46"/>
      <c r="AG934" s="119"/>
      <c r="AH934" s="119"/>
      <c r="AI934" s="119"/>
      <c r="AJ934" s="121"/>
      <c r="AK934" s="121"/>
      <c r="AL934" s="119"/>
      <c r="AM934" s="121"/>
      <c r="AN934" s="119"/>
      <c r="AO934" s="119"/>
      <c r="AP934" s="119"/>
      <c r="AQ934" s="119"/>
      <c r="AR934" s="123"/>
      <c r="AS934" s="123"/>
      <c r="AT934" s="123"/>
      <c r="AU934" s="123"/>
      <c r="AV934" s="123"/>
      <c r="AW934" s="123"/>
      <c r="AX934" s="119"/>
      <c r="AY934" s="119"/>
      <c r="AZ934" s="119"/>
      <c r="BA934" s="119"/>
      <c r="BB934" s="119"/>
      <c r="BC934" s="119"/>
    </row>
    <row r="935" spans="1:55" s="45" customFormat="1" x14ac:dyDescent="0.3">
      <c r="A935" s="119"/>
      <c r="C935" s="46"/>
      <c r="V935" s="47"/>
      <c r="Y935" s="46"/>
      <c r="AG935" s="119"/>
      <c r="AH935" s="119"/>
      <c r="AI935" s="119"/>
      <c r="AJ935" s="121"/>
      <c r="AK935" s="121"/>
      <c r="AL935" s="119"/>
      <c r="AM935" s="121"/>
      <c r="AN935" s="119"/>
      <c r="AO935" s="119"/>
      <c r="AP935" s="119"/>
      <c r="AQ935" s="119"/>
      <c r="AR935" s="123"/>
      <c r="AS935" s="123"/>
      <c r="AT935" s="123"/>
      <c r="AU935" s="123"/>
      <c r="AV935" s="123"/>
      <c r="AW935" s="123"/>
      <c r="AX935" s="119"/>
      <c r="AY935" s="119"/>
      <c r="AZ935" s="119"/>
      <c r="BA935" s="119"/>
      <c r="BB935" s="119"/>
      <c r="BC935" s="119"/>
    </row>
    <row r="936" spans="1:55" s="45" customFormat="1" x14ac:dyDescent="0.3">
      <c r="A936" s="119"/>
      <c r="C936" s="46"/>
      <c r="V936" s="47"/>
      <c r="Y936" s="46"/>
      <c r="AG936" s="119"/>
      <c r="AH936" s="119"/>
      <c r="AI936" s="119"/>
      <c r="AJ936" s="121"/>
      <c r="AK936" s="121"/>
      <c r="AL936" s="119"/>
      <c r="AM936" s="121"/>
      <c r="AN936" s="119"/>
      <c r="AO936" s="119"/>
      <c r="AP936" s="119"/>
      <c r="AQ936" s="119"/>
      <c r="AR936" s="123"/>
      <c r="AS936" s="123"/>
      <c r="AT936" s="123"/>
      <c r="AU936" s="123"/>
      <c r="AV936" s="123"/>
      <c r="AW936" s="123"/>
      <c r="AX936" s="119"/>
      <c r="AY936" s="119"/>
      <c r="AZ936" s="119"/>
      <c r="BA936" s="119"/>
      <c r="BB936" s="119"/>
      <c r="BC936" s="119"/>
    </row>
    <row r="937" spans="1:55" s="45" customFormat="1" x14ac:dyDescent="0.3">
      <c r="A937" s="119"/>
      <c r="C937" s="46"/>
      <c r="V937" s="47"/>
      <c r="Y937" s="46"/>
      <c r="AG937" s="119"/>
      <c r="AH937" s="119"/>
      <c r="AI937" s="119"/>
      <c r="AJ937" s="121"/>
      <c r="AK937" s="121"/>
      <c r="AL937" s="119"/>
      <c r="AM937" s="121"/>
      <c r="AN937" s="119"/>
      <c r="AO937" s="119"/>
      <c r="AP937" s="119"/>
      <c r="AQ937" s="119"/>
      <c r="AR937" s="123"/>
      <c r="AS937" s="123"/>
      <c r="AT937" s="123"/>
      <c r="AU937" s="123"/>
      <c r="AV937" s="123"/>
      <c r="AW937" s="123"/>
      <c r="AX937" s="119"/>
      <c r="AY937" s="119"/>
      <c r="AZ937" s="119"/>
      <c r="BA937" s="119"/>
      <c r="BB937" s="119"/>
      <c r="BC937" s="119"/>
    </row>
    <row r="938" spans="1:55" s="45" customFormat="1" x14ac:dyDescent="0.3">
      <c r="A938" s="119"/>
      <c r="C938" s="46"/>
      <c r="V938" s="47"/>
      <c r="Y938" s="46"/>
      <c r="AG938" s="119"/>
      <c r="AH938" s="119"/>
      <c r="AI938" s="119"/>
      <c r="AJ938" s="121"/>
      <c r="AK938" s="121"/>
      <c r="AL938" s="119"/>
      <c r="AM938" s="121"/>
      <c r="AN938" s="119"/>
      <c r="AO938" s="119"/>
      <c r="AP938" s="119"/>
      <c r="AQ938" s="119"/>
      <c r="AR938" s="123"/>
      <c r="AS938" s="123"/>
      <c r="AT938" s="123"/>
      <c r="AU938" s="123"/>
      <c r="AV938" s="123"/>
      <c r="AW938" s="123"/>
      <c r="AX938" s="119"/>
      <c r="AY938" s="119"/>
      <c r="AZ938" s="119"/>
      <c r="BA938" s="119"/>
      <c r="BB938" s="119"/>
      <c r="BC938" s="119"/>
    </row>
    <row r="939" spans="1:55" s="45" customFormat="1" x14ac:dyDescent="0.3">
      <c r="A939" s="119"/>
      <c r="C939" s="46"/>
      <c r="V939" s="47"/>
      <c r="Y939" s="46"/>
      <c r="AG939" s="119"/>
      <c r="AH939" s="119"/>
      <c r="AI939" s="119"/>
      <c r="AJ939" s="121"/>
      <c r="AK939" s="121"/>
      <c r="AL939" s="119"/>
      <c r="AM939" s="121"/>
      <c r="AN939" s="119"/>
      <c r="AO939" s="119"/>
      <c r="AP939" s="119"/>
      <c r="AQ939" s="119"/>
      <c r="AR939" s="123"/>
      <c r="AS939" s="123"/>
      <c r="AT939" s="123"/>
      <c r="AU939" s="123"/>
      <c r="AV939" s="123"/>
      <c r="AW939" s="123"/>
      <c r="AX939" s="119"/>
      <c r="AY939" s="119"/>
      <c r="AZ939" s="119"/>
      <c r="BA939" s="119"/>
      <c r="BB939" s="119"/>
      <c r="BC939" s="119"/>
    </row>
    <row r="940" spans="1:55" s="45" customFormat="1" x14ac:dyDescent="0.3">
      <c r="A940" s="119"/>
      <c r="C940" s="46"/>
      <c r="V940" s="47"/>
      <c r="Y940" s="46"/>
      <c r="AG940" s="119"/>
      <c r="AH940" s="119"/>
      <c r="AI940" s="119"/>
      <c r="AJ940" s="121"/>
      <c r="AK940" s="121"/>
      <c r="AL940" s="119"/>
      <c r="AM940" s="121"/>
      <c r="AN940" s="119"/>
      <c r="AO940" s="119"/>
      <c r="AP940" s="119"/>
      <c r="AQ940" s="119"/>
      <c r="AR940" s="123"/>
      <c r="AS940" s="123"/>
      <c r="AT940" s="123"/>
      <c r="AU940" s="123"/>
      <c r="AV940" s="123"/>
      <c r="AW940" s="123"/>
      <c r="AX940" s="119"/>
      <c r="AY940" s="119"/>
      <c r="AZ940" s="119"/>
      <c r="BA940" s="119"/>
      <c r="BB940" s="119"/>
      <c r="BC940" s="119"/>
    </row>
    <row r="941" spans="1:55" s="45" customFormat="1" x14ac:dyDescent="0.3">
      <c r="A941" s="119"/>
      <c r="C941" s="46"/>
      <c r="V941" s="47"/>
      <c r="Y941" s="46"/>
      <c r="AG941" s="119"/>
      <c r="AH941" s="119"/>
      <c r="AI941" s="119"/>
      <c r="AJ941" s="121"/>
      <c r="AK941" s="121"/>
      <c r="AL941" s="119"/>
      <c r="AM941" s="121"/>
      <c r="AN941" s="119"/>
      <c r="AO941" s="119"/>
      <c r="AP941" s="119"/>
      <c r="AQ941" s="119"/>
      <c r="AR941" s="123"/>
      <c r="AS941" s="123"/>
      <c r="AT941" s="123"/>
      <c r="AU941" s="123"/>
      <c r="AV941" s="123"/>
      <c r="AW941" s="123"/>
      <c r="AX941" s="119"/>
      <c r="AY941" s="119"/>
      <c r="AZ941" s="119"/>
      <c r="BA941" s="119"/>
      <c r="BB941" s="119"/>
      <c r="BC941" s="119"/>
    </row>
    <row r="942" spans="1:55" s="45" customFormat="1" x14ac:dyDescent="0.3">
      <c r="A942" s="119"/>
      <c r="C942" s="46"/>
      <c r="V942" s="47"/>
      <c r="Y942" s="46"/>
      <c r="AG942" s="119"/>
      <c r="AH942" s="119"/>
      <c r="AI942" s="119"/>
      <c r="AJ942" s="121"/>
      <c r="AK942" s="121"/>
      <c r="AL942" s="119"/>
      <c r="AM942" s="121"/>
      <c r="AN942" s="119"/>
      <c r="AO942" s="119"/>
      <c r="AP942" s="119"/>
      <c r="AQ942" s="119"/>
      <c r="AR942" s="123"/>
      <c r="AS942" s="123"/>
      <c r="AT942" s="123"/>
      <c r="AU942" s="123"/>
      <c r="AV942" s="123"/>
      <c r="AW942" s="123"/>
      <c r="AX942" s="119"/>
      <c r="AY942" s="119"/>
      <c r="AZ942" s="119"/>
      <c r="BA942" s="119"/>
      <c r="BB942" s="119"/>
      <c r="BC942" s="119"/>
    </row>
    <row r="943" spans="1:55" s="45" customFormat="1" x14ac:dyDescent="0.3">
      <c r="A943" s="119"/>
      <c r="C943" s="46"/>
      <c r="V943" s="47"/>
      <c r="Y943" s="46"/>
      <c r="AG943" s="119"/>
      <c r="AH943" s="119"/>
      <c r="AI943" s="119"/>
      <c r="AJ943" s="121"/>
      <c r="AK943" s="121"/>
      <c r="AL943" s="119"/>
      <c r="AM943" s="121"/>
      <c r="AN943" s="119"/>
      <c r="AO943" s="119"/>
      <c r="AP943" s="119"/>
      <c r="AQ943" s="119"/>
      <c r="AR943" s="123"/>
      <c r="AS943" s="123"/>
      <c r="AT943" s="123"/>
      <c r="AU943" s="123"/>
      <c r="AV943" s="123"/>
      <c r="AW943" s="123"/>
      <c r="AX943" s="119"/>
      <c r="AY943" s="119"/>
      <c r="AZ943" s="119"/>
      <c r="BA943" s="119"/>
      <c r="BB943" s="119"/>
      <c r="BC943" s="119"/>
    </row>
    <row r="944" spans="1:55" s="45" customFormat="1" x14ac:dyDescent="0.3">
      <c r="A944" s="119"/>
      <c r="C944" s="46"/>
      <c r="V944" s="47"/>
      <c r="Y944" s="46"/>
      <c r="AG944" s="119"/>
      <c r="AH944" s="119"/>
      <c r="AI944" s="119"/>
      <c r="AJ944" s="121"/>
      <c r="AK944" s="121"/>
      <c r="AL944" s="119"/>
      <c r="AM944" s="121"/>
      <c r="AN944" s="119"/>
      <c r="AO944" s="119"/>
      <c r="AP944" s="119"/>
      <c r="AQ944" s="119"/>
      <c r="AR944" s="123"/>
      <c r="AS944" s="123"/>
      <c r="AT944" s="123"/>
      <c r="AU944" s="123"/>
      <c r="AV944" s="123"/>
      <c r="AW944" s="123"/>
      <c r="AX944" s="119"/>
      <c r="AY944" s="119"/>
      <c r="AZ944" s="119"/>
      <c r="BA944" s="119"/>
      <c r="BB944" s="119"/>
      <c r="BC944" s="119"/>
    </row>
    <row r="945" spans="1:55" s="45" customFormat="1" x14ac:dyDescent="0.3">
      <c r="A945" s="119"/>
      <c r="C945" s="46"/>
      <c r="V945" s="47"/>
      <c r="Y945" s="46"/>
      <c r="AG945" s="119"/>
      <c r="AH945" s="119"/>
      <c r="AI945" s="119"/>
      <c r="AJ945" s="121"/>
      <c r="AK945" s="121"/>
      <c r="AL945" s="119"/>
      <c r="AM945" s="121"/>
      <c r="AN945" s="119"/>
      <c r="AO945" s="119"/>
      <c r="AP945" s="119"/>
      <c r="AQ945" s="119"/>
      <c r="AR945" s="123"/>
      <c r="AS945" s="123"/>
      <c r="AT945" s="123"/>
      <c r="AU945" s="123"/>
      <c r="AV945" s="123"/>
      <c r="AW945" s="123"/>
      <c r="AX945" s="119"/>
      <c r="AY945" s="119"/>
      <c r="AZ945" s="119"/>
      <c r="BA945" s="119"/>
      <c r="BB945" s="119"/>
      <c r="BC945" s="119"/>
    </row>
    <row r="946" spans="1:55" s="45" customFormat="1" x14ac:dyDescent="0.3">
      <c r="A946" s="119"/>
      <c r="C946" s="46"/>
      <c r="V946" s="47"/>
      <c r="Y946" s="46"/>
      <c r="AG946" s="119"/>
      <c r="AH946" s="119"/>
      <c r="AI946" s="119"/>
      <c r="AJ946" s="121"/>
      <c r="AK946" s="121"/>
      <c r="AL946" s="119"/>
      <c r="AM946" s="121"/>
      <c r="AN946" s="119"/>
      <c r="AO946" s="119"/>
      <c r="AP946" s="119"/>
      <c r="AQ946" s="119"/>
      <c r="AR946" s="123"/>
      <c r="AS946" s="123"/>
      <c r="AT946" s="123"/>
      <c r="AU946" s="123"/>
      <c r="AV946" s="123"/>
      <c r="AW946" s="123"/>
      <c r="AX946" s="119"/>
      <c r="AY946" s="119"/>
      <c r="AZ946" s="119"/>
      <c r="BA946" s="119"/>
      <c r="BB946" s="119"/>
      <c r="BC946" s="119"/>
    </row>
    <row r="947" spans="1:55" s="45" customFormat="1" x14ac:dyDescent="0.3">
      <c r="A947" s="119"/>
      <c r="C947" s="46"/>
      <c r="V947" s="47"/>
      <c r="Y947" s="46"/>
      <c r="AG947" s="119"/>
      <c r="AH947" s="119"/>
      <c r="AI947" s="119"/>
      <c r="AJ947" s="121"/>
      <c r="AK947" s="121"/>
      <c r="AL947" s="119"/>
      <c r="AM947" s="121"/>
      <c r="AN947" s="119"/>
      <c r="AO947" s="119"/>
      <c r="AP947" s="119"/>
      <c r="AQ947" s="119"/>
      <c r="AR947" s="123"/>
      <c r="AS947" s="123"/>
      <c r="AT947" s="123"/>
      <c r="AU947" s="123"/>
      <c r="AV947" s="123"/>
      <c r="AW947" s="123"/>
      <c r="AX947" s="119"/>
      <c r="AY947" s="119"/>
      <c r="AZ947" s="119"/>
      <c r="BA947" s="119"/>
      <c r="BB947" s="119"/>
      <c r="BC947" s="119"/>
    </row>
    <row r="948" spans="1:55" s="45" customFormat="1" x14ac:dyDescent="0.3">
      <c r="A948" s="119"/>
      <c r="C948" s="46"/>
      <c r="V948" s="47"/>
      <c r="Y948" s="46"/>
      <c r="AG948" s="119"/>
      <c r="AH948" s="119"/>
      <c r="AI948" s="119"/>
      <c r="AJ948" s="121"/>
      <c r="AK948" s="121"/>
      <c r="AL948" s="119"/>
      <c r="AM948" s="121"/>
      <c r="AN948" s="119"/>
      <c r="AO948" s="119"/>
      <c r="AP948" s="119"/>
      <c r="AQ948" s="119"/>
      <c r="AR948" s="123"/>
      <c r="AS948" s="123"/>
      <c r="AT948" s="123"/>
      <c r="AU948" s="123"/>
      <c r="AV948" s="123"/>
      <c r="AW948" s="123"/>
      <c r="AX948" s="119"/>
      <c r="AY948" s="119"/>
      <c r="AZ948" s="119"/>
      <c r="BA948" s="119"/>
      <c r="BB948" s="119"/>
      <c r="BC948" s="119"/>
    </row>
    <row r="949" spans="1:55" s="45" customFormat="1" x14ac:dyDescent="0.3">
      <c r="A949" s="119"/>
      <c r="C949" s="46"/>
      <c r="V949" s="47"/>
      <c r="Y949" s="46"/>
      <c r="AG949" s="119"/>
      <c r="AH949" s="119"/>
      <c r="AI949" s="119"/>
      <c r="AJ949" s="121"/>
      <c r="AK949" s="121"/>
      <c r="AL949" s="119"/>
      <c r="AM949" s="121"/>
      <c r="AN949" s="119"/>
      <c r="AO949" s="119"/>
      <c r="AP949" s="119"/>
      <c r="AQ949" s="119"/>
      <c r="AR949" s="123"/>
      <c r="AS949" s="123"/>
      <c r="AT949" s="123"/>
      <c r="AU949" s="123"/>
      <c r="AV949" s="123"/>
      <c r="AW949" s="123"/>
      <c r="AX949" s="119"/>
      <c r="AY949" s="119"/>
      <c r="AZ949" s="119"/>
      <c r="BA949" s="119"/>
      <c r="BB949" s="119"/>
      <c r="BC949" s="119"/>
    </row>
    <row r="950" spans="1:55" s="45" customFormat="1" x14ac:dyDescent="0.3">
      <c r="A950" s="119"/>
      <c r="C950" s="46"/>
      <c r="V950" s="47"/>
      <c r="Y950" s="46"/>
      <c r="AG950" s="119"/>
      <c r="AH950" s="119"/>
      <c r="AI950" s="119"/>
      <c r="AJ950" s="121"/>
      <c r="AK950" s="121"/>
      <c r="AL950" s="119"/>
      <c r="AM950" s="121"/>
      <c r="AN950" s="119"/>
      <c r="AO950" s="119"/>
      <c r="AP950" s="119"/>
      <c r="AQ950" s="119"/>
      <c r="AR950" s="123"/>
      <c r="AS950" s="123"/>
      <c r="AT950" s="123"/>
      <c r="AU950" s="123"/>
      <c r="AV950" s="123"/>
      <c r="AW950" s="123"/>
      <c r="AX950" s="119"/>
      <c r="AY950" s="119"/>
      <c r="AZ950" s="119"/>
      <c r="BA950" s="119"/>
      <c r="BB950" s="119"/>
      <c r="BC950" s="119"/>
    </row>
    <row r="951" spans="1:55" s="45" customFormat="1" x14ac:dyDescent="0.3">
      <c r="A951" s="119"/>
      <c r="C951" s="46"/>
      <c r="V951" s="47"/>
      <c r="Y951" s="46"/>
      <c r="AG951" s="119"/>
      <c r="AH951" s="119"/>
      <c r="AI951" s="119"/>
      <c r="AJ951" s="121"/>
      <c r="AK951" s="121"/>
      <c r="AL951" s="119"/>
      <c r="AM951" s="121"/>
      <c r="AN951" s="119"/>
      <c r="AO951" s="119"/>
      <c r="AP951" s="119"/>
      <c r="AQ951" s="119"/>
      <c r="AR951" s="123"/>
      <c r="AS951" s="123"/>
      <c r="AT951" s="123"/>
      <c r="AU951" s="123"/>
      <c r="AV951" s="123"/>
      <c r="AW951" s="123"/>
      <c r="AX951" s="119"/>
      <c r="AY951" s="119"/>
      <c r="AZ951" s="119"/>
      <c r="BA951" s="119"/>
      <c r="BB951" s="119"/>
      <c r="BC951" s="119"/>
    </row>
    <row r="952" spans="1:55" s="45" customFormat="1" x14ac:dyDescent="0.3">
      <c r="A952" s="119"/>
      <c r="C952" s="46"/>
      <c r="V952" s="47"/>
      <c r="Y952" s="46"/>
      <c r="AG952" s="119"/>
      <c r="AH952" s="119"/>
      <c r="AI952" s="119"/>
      <c r="AJ952" s="121"/>
      <c r="AK952" s="121"/>
      <c r="AL952" s="119"/>
      <c r="AM952" s="121"/>
      <c r="AN952" s="119"/>
      <c r="AO952" s="119"/>
      <c r="AP952" s="119"/>
      <c r="AQ952" s="119"/>
      <c r="AR952" s="123"/>
      <c r="AS952" s="123"/>
      <c r="AT952" s="123"/>
      <c r="AU952" s="123"/>
      <c r="AV952" s="123"/>
      <c r="AW952" s="123"/>
      <c r="AX952" s="119"/>
      <c r="AY952" s="119"/>
      <c r="AZ952" s="119"/>
      <c r="BA952" s="119"/>
      <c r="BB952" s="119"/>
      <c r="BC952" s="119"/>
    </row>
    <row r="953" spans="1:55" s="45" customFormat="1" x14ac:dyDescent="0.3">
      <c r="A953" s="119"/>
      <c r="C953" s="46"/>
      <c r="V953" s="47"/>
      <c r="Y953" s="46"/>
      <c r="AG953" s="119"/>
      <c r="AH953" s="119"/>
      <c r="AI953" s="119"/>
      <c r="AJ953" s="121"/>
      <c r="AK953" s="121"/>
      <c r="AL953" s="119"/>
      <c r="AM953" s="121"/>
      <c r="AN953" s="119"/>
      <c r="AO953" s="119"/>
      <c r="AP953" s="119"/>
      <c r="AQ953" s="119"/>
      <c r="AR953" s="123"/>
      <c r="AS953" s="123"/>
      <c r="AT953" s="123"/>
      <c r="AU953" s="123"/>
      <c r="AV953" s="123"/>
      <c r="AW953" s="123"/>
      <c r="AX953" s="119"/>
      <c r="AY953" s="119"/>
      <c r="AZ953" s="119"/>
      <c r="BA953" s="119"/>
      <c r="BB953" s="119"/>
      <c r="BC953" s="119"/>
    </row>
    <row r="954" spans="1:55" s="45" customFormat="1" x14ac:dyDescent="0.3">
      <c r="A954" s="119"/>
      <c r="C954" s="46"/>
      <c r="V954" s="47"/>
      <c r="Y954" s="46"/>
      <c r="AG954" s="119"/>
      <c r="AH954" s="119"/>
      <c r="AI954" s="119"/>
      <c r="AJ954" s="121"/>
      <c r="AK954" s="121"/>
      <c r="AL954" s="119"/>
      <c r="AM954" s="121"/>
      <c r="AN954" s="119"/>
      <c r="AO954" s="119"/>
      <c r="AP954" s="119"/>
      <c r="AQ954" s="119"/>
      <c r="AR954" s="123"/>
      <c r="AS954" s="123"/>
      <c r="AT954" s="123"/>
      <c r="AU954" s="123"/>
      <c r="AV954" s="123"/>
      <c r="AW954" s="123"/>
      <c r="AX954" s="119"/>
      <c r="AY954" s="119"/>
      <c r="AZ954" s="119"/>
      <c r="BA954" s="119"/>
      <c r="BB954" s="119"/>
      <c r="BC954" s="119"/>
    </row>
    <row r="955" spans="1:55" s="45" customFormat="1" x14ac:dyDescent="0.3">
      <c r="A955" s="119"/>
      <c r="C955" s="46"/>
      <c r="V955" s="47"/>
      <c r="Y955" s="46"/>
      <c r="AG955" s="119"/>
      <c r="AH955" s="119"/>
      <c r="AI955" s="119"/>
      <c r="AJ955" s="121"/>
      <c r="AK955" s="121"/>
      <c r="AL955" s="119"/>
      <c r="AM955" s="121"/>
      <c r="AN955" s="119"/>
      <c r="AO955" s="119"/>
      <c r="AP955" s="119"/>
      <c r="AQ955" s="119"/>
      <c r="AR955" s="123"/>
      <c r="AS955" s="123"/>
      <c r="AT955" s="123"/>
      <c r="AU955" s="123"/>
      <c r="AV955" s="123"/>
      <c r="AW955" s="123"/>
      <c r="AX955" s="119"/>
      <c r="AY955" s="119"/>
      <c r="AZ955" s="119"/>
      <c r="BA955" s="119"/>
      <c r="BB955" s="119"/>
      <c r="BC955" s="119"/>
    </row>
    <row r="956" spans="1:55" s="45" customFormat="1" x14ac:dyDescent="0.3">
      <c r="A956" s="119"/>
      <c r="C956" s="46"/>
      <c r="V956" s="47"/>
      <c r="Y956" s="46"/>
      <c r="AG956" s="119"/>
      <c r="AH956" s="119"/>
      <c r="AI956" s="119"/>
      <c r="AJ956" s="121"/>
      <c r="AK956" s="121"/>
      <c r="AL956" s="119"/>
      <c r="AM956" s="121"/>
      <c r="AN956" s="119"/>
      <c r="AO956" s="119"/>
      <c r="AP956" s="119"/>
      <c r="AQ956" s="119"/>
      <c r="AR956" s="123"/>
      <c r="AS956" s="123"/>
      <c r="AT956" s="123"/>
      <c r="AU956" s="123"/>
      <c r="AV956" s="123"/>
      <c r="AW956" s="123"/>
      <c r="AX956" s="119"/>
      <c r="AY956" s="119"/>
      <c r="AZ956" s="119"/>
      <c r="BA956" s="119"/>
      <c r="BB956" s="119"/>
      <c r="BC956" s="119"/>
    </row>
    <row r="957" spans="1:55" s="45" customFormat="1" x14ac:dyDescent="0.3">
      <c r="A957" s="119"/>
      <c r="C957" s="46"/>
      <c r="V957" s="47"/>
      <c r="Y957" s="46"/>
      <c r="AG957" s="119"/>
      <c r="AH957" s="119"/>
      <c r="AI957" s="119"/>
      <c r="AJ957" s="121"/>
      <c r="AK957" s="121"/>
      <c r="AL957" s="119"/>
      <c r="AM957" s="121"/>
      <c r="AN957" s="119"/>
      <c r="AO957" s="119"/>
      <c r="AP957" s="119"/>
      <c r="AQ957" s="119"/>
      <c r="AR957" s="123"/>
      <c r="AS957" s="123"/>
      <c r="AT957" s="123"/>
      <c r="AU957" s="123"/>
      <c r="AV957" s="123"/>
      <c r="AW957" s="123"/>
      <c r="AX957" s="119"/>
      <c r="AY957" s="119"/>
      <c r="AZ957" s="119"/>
      <c r="BA957" s="119"/>
      <c r="BB957" s="119"/>
      <c r="BC957" s="119"/>
    </row>
    <row r="958" spans="1:55" s="45" customFormat="1" x14ac:dyDescent="0.3">
      <c r="A958" s="119"/>
      <c r="C958" s="46"/>
      <c r="V958" s="47"/>
      <c r="Y958" s="46"/>
      <c r="AG958" s="119"/>
      <c r="AH958" s="119"/>
      <c r="AI958" s="119"/>
      <c r="AJ958" s="121"/>
      <c r="AK958" s="121"/>
      <c r="AL958" s="119"/>
      <c r="AM958" s="121"/>
      <c r="AN958" s="119"/>
      <c r="AO958" s="119"/>
      <c r="AP958" s="119"/>
      <c r="AQ958" s="119"/>
      <c r="AR958" s="123"/>
      <c r="AS958" s="123"/>
      <c r="AT958" s="123"/>
      <c r="AU958" s="123"/>
      <c r="AV958" s="123"/>
      <c r="AW958" s="123"/>
      <c r="AX958" s="119"/>
      <c r="AY958" s="119"/>
      <c r="AZ958" s="119"/>
      <c r="BA958" s="119"/>
      <c r="BB958" s="119"/>
      <c r="BC958" s="119"/>
    </row>
    <row r="959" spans="1:55" s="45" customFormat="1" x14ac:dyDescent="0.3">
      <c r="A959" s="119"/>
      <c r="C959" s="46"/>
      <c r="V959" s="47"/>
      <c r="Y959" s="46"/>
      <c r="AG959" s="119"/>
      <c r="AH959" s="119"/>
      <c r="AI959" s="119"/>
      <c r="AJ959" s="121"/>
      <c r="AK959" s="121"/>
      <c r="AL959" s="119"/>
      <c r="AM959" s="121"/>
      <c r="AN959" s="119"/>
      <c r="AO959" s="119"/>
      <c r="AP959" s="119"/>
      <c r="AQ959" s="119"/>
      <c r="AR959" s="123"/>
      <c r="AS959" s="123"/>
      <c r="AT959" s="123"/>
      <c r="AU959" s="123"/>
      <c r="AV959" s="123"/>
      <c r="AW959" s="123"/>
      <c r="AX959" s="119"/>
      <c r="AY959" s="119"/>
      <c r="AZ959" s="119"/>
      <c r="BA959" s="119"/>
      <c r="BB959" s="119"/>
      <c r="BC959" s="119"/>
    </row>
    <row r="960" spans="1:55" s="45" customFormat="1" x14ac:dyDescent="0.3">
      <c r="A960" s="119"/>
      <c r="C960" s="46"/>
      <c r="V960" s="47"/>
      <c r="Y960" s="46"/>
      <c r="AG960" s="119"/>
      <c r="AH960" s="119"/>
      <c r="AI960" s="119"/>
      <c r="AJ960" s="121"/>
      <c r="AK960" s="121"/>
      <c r="AL960" s="119"/>
      <c r="AM960" s="121"/>
      <c r="AN960" s="119"/>
      <c r="AO960" s="119"/>
      <c r="AP960" s="119"/>
      <c r="AQ960" s="119"/>
      <c r="AR960" s="123"/>
      <c r="AS960" s="123"/>
      <c r="AT960" s="123"/>
      <c r="AU960" s="123"/>
      <c r="AV960" s="123"/>
      <c r="AW960" s="123"/>
      <c r="AX960" s="119"/>
      <c r="AY960" s="119"/>
      <c r="AZ960" s="119"/>
      <c r="BA960" s="119"/>
      <c r="BB960" s="119"/>
      <c r="BC960" s="119"/>
    </row>
    <row r="961" spans="1:55" s="45" customFormat="1" x14ac:dyDescent="0.3">
      <c r="A961" s="119"/>
      <c r="C961" s="46"/>
      <c r="V961" s="47"/>
      <c r="Y961" s="46"/>
      <c r="AG961" s="119"/>
      <c r="AH961" s="119"/>
      <c r="AI961" s="119"/>
      <c r="AJ961" s="121"/>
      <c r="AK961" s="121"/>
      <c r="AL961" s="119"/>
      <c r="AM961" s="121"/>
      <c r="AN961" s="119"/>
      <c r="AO961" s="119"/>
      <c r="AP961" s="119"/>
      <c r="AQ961" s="119"/>
      <c r="AR961" s="123"/>
      <c r="AS961" s="123"/>
      <c r="AT961" s="123"/>
      <c r="AU961" s="123"/>
      <c r="AV961" s="123"/>
      <c r="AW961" s="123"/>
      <c r="AX961" s="119"/>
      <c r="AY961" s="119"/>
      <c r="AZ961" s="119"/>
      <c r="BA961" s="119"/>
      <c r="BB961" s="119"/>
      <c r="BC961" s="119"/>
    </row>
    <row r="962" spans="1:55" s="45" customFormat="1" x14ac:dyDescent="0.3">
      <c r="A962" s="119"/>
      <c r="C962" s="46"/>
      <c r="V962" s="47"/>
      <c r="Y962" s="46"/>
      <c r="AG962" s="119"/>
      <c r="AH962" s="119"/>
      <c r="AI962" s="119"/>
      <c r="AJ962" s="121"/>
      <c r="AK962" s="121"/>
      <c r="AL962" s="119"/>
      <c r="AM962" s="121"/>
      <c r="AN962" s="119"/>
      <c r="AO962" s="119"/>
      <c r="AP962" s="119"/>
      <c r="AQ962" s="119"/>
      <c r="AR962" s="123"/>
      <c r="AS962" s="123"/>
      <c r="AT962" s="123"/>
      <c r="AU962" s="123"/>
      <c r="AV962" s="123"/>
      <c r="AW962" s="123"/>
      <c r="AX962" s="119"/>
      <c r="AY962" s="119"/>
      <c r="AZ962" s="119"/>
      <c r="BA962" s="119"/>
      <c r="BB962" s="119"/>
      <c r="BC962" s="119"/>
    </row>
    <row r="963" spans="1:55" s="45" customFormat="1" x14ac:dyDescent="0.3">
      <c r="A963" s="119"/>
      <c r="C963" s="46"/>
      <c r="V963" s="47"/>
      <c r="Y963" s="46"/>
      <c r="AG963" s="119"/>
      <c r="AH963" s="119"/>
      <c r="AI963" s="119"/>
      <c r="AJ963" s="121"/>
      <c r="AK963" s="121"/>
      <c r="AL963" s="119"/>
      <c r="AM963" s="121"/>
      <c r="AN963" s="119"/>
      <c r="AO963" s="119"/>
      <c r="AP963" s="119"/>
      <c r="AQ963" s="119"/>
      <c r="AR963" s="123"/>
      <c r="AS963" s="123"/>
      <c r="AT963" s="123"/>
      <c r="AU963" s="123"/>
      <c r="AV963" s="123"/>
      <c r="AW963" s="123"/>
      <c r="AX963" s="119"/>
      <c r="AY963" s="119"/>
      <c r="AZ963" s="119"/>
      <c r="BA963" s="119"/>
      <c r="BB963" s="119"/>
      <c r="BC963" s="119"/>
    </row>
    <row r="964" spans="1:55" s="45" customFormat="1" x14ac:dyDescent="0.3">
      <c r="A964" s="119"/>
      <c r="C964" s="46"/>
      <c r="V964" s="47"/>
      <c r="Y964" s="46"/>
      <c r="AG964" s="119"/>
      <c r="AH964" s="119"/>
      <c r="AI964" s="119"/>
      <c r="AJ964" s="121"/>
      <c r="AK964" s="121"/>
      <c r="AL964" s="119"/>
      <c r="AM964" s="121"/>
      <c r="AN964" s="119"/>
      <c r="AO964" s="119"/>
      <c r="AP964" s="119"/>
      <c r="AQ964" s="119"/>
      <c r="AR964" s="123"/>
      <c r="AS964" s="123"/>
      <c r="AT964" s="123"/>
      <c r="AU964" s="123"/>
      <c r="AV964" s="123"/>
      <c r="AW964" s="123"/>
      <c r="AX964" s="119"/>
      <c r="AY964" s="119"/>
      <c r="AZ964" s="119"/>
      <c r="BA964" s="119"/>
      <c r="BB964" s="119"/>
      <c r="BC964" s="119"/>
    </row>
    <row r="965" spans="1:55" s="45" customFormat="1" x14ac:dyDescent="0.3">
      <c r="A965" s="119"/>
      <c r="C965" s="46"/>
      <c r="V965" s="47"/>
      <c r="Y965" s="46"/>
      <c r="AG965" s="119"/>
      <c r="AH965" s="119"/>
      <c r="AI965" s="119"/>
      <c r="AJ965" s="121"/>
      <c r="AK965" s="121"/>
      <c r="AL965" s="119"/>
      <c r="AM965" s="121"/>
      <c r="AN965" s="119"/>
      <c r="AO965" s="119"/>
      <c r="AP965" s="119"/>
      <c r="AQ965" s="119"/>
      <c r="AR965" s="123"/>
      <c r="AS965" s="123"/>
      <c r="AT965" s="123"/>
      <c r="AU965" s="123"/>
      <c r="AV965" s="123"/>
      <c r="AW965" s="123"/>
      <c r="AX965" s="119"/>
      <c r="AY965" s="119"/>
      <c r="AZ965" s="119"/>
      <c r="BA965" s="119"/>
      <c r="BB965" s="119"/>
      <c r="BC965" s="119"/>
    </row>
    <row r="966" spans="1:55" s="45" customFormat="1" x14ac:dyDescent="0.3">
      <c r="A966" s="119"/>
      <c r="C966" s="46"/>
      <c r="V966" s="47"/>
      <c r="Y966" s="46"/>
      <c r="AG966" s="119"/>
      <c r="AH966" s="119"/>
      <c r="AI966" s="119"/>
      <c r="AJ966" s="121"/>
      <c r="AK966" s="121"/>
      <c r="AL966" s="119"/>
      <c r="AM966" s="121"/>
      <c r="AN966" s="119"/>
      <c r="AO966" s="119"/>
      <c r="AP966" s="119"/>
      <c r="AQ966" s="119"/>
      <c r="AR966" s="123"/>
      <c r="AS966" s="123"/>
      <c r="AT966" s="123"/>
      <c r="AU966" s="123"/>
      <c r="AV966" s="123"/>
      <c r="AW966" s="123"/>
      <c r="AX966" s="119"/>
      <c r="AY966" s="119"/>
      <c r="AZ966" s="119"/>
      <c r="BA966" s="119"/>
      <c r="BB966" s="119"/>
      <c r="BC966" s="119"/>
    </row>
    <row r="967" spans="1:55" s="45" customFormat="1" x14ac:dyDescent="0.3">
      <c r="A967" s="119"/>
      <c r="C967" s="46"/>
      <c r="V967" s="47"/>
      <c r="Y967" s="46"/>
      <c r="AG967" s="119"/>
      <c r="AH967" s="119"/>
      <c r="AI967" s="119"/>
      <c r="AJ967" s="121"/>
      <c r="AK967" s="121"/>
      <c r="AL967" s="119"/>
      <c r="AM967" s="121"/>
      <c r="AN967" s="119"/>
      <c r="AO967" s="119"/>
      <c r="AP967" s="119"/>
      <c r="AQ967" s="119"/>
      <c r="AR967" s="123"/>
      <c r="AS967" s="123"/>
      <c r="AT967" s="123"/>
      <c r="AU967" s="123"/>
      <c r="AV967" s="123"/>
      <c r="AW967" s="123"/>
      <c r="AX967" s="119"/>
      <c r="AY967" s="119"/>
      <c r="AZ967" s="119"/>
      <c r="BA967" s="119"/>
      <c r="BB967" s="119"/>
      <c r="BC967" s="119"/>
    </row>
    <row r="968" spans="1:55" s="45" customFormat="1" x14ac:dyDescent="0.3">
      <c r="A968" s="119"/>
      <c r="C968" s="46"/>
      <c r="V968" s="47"/>
      <c r="Y968" s="46"/>
      <c r="AG968" s="119"/>
      <c r="AH968" s="119"/>
      <c r="AI968" s="119"/>
      <c r="AJ968" s="121"/>
      <c r="AK968" s="121"/>
      <c r="AL968" s="119"/>
      <c r="AM968" s="121"/>
      <c r="AN968" s="119"/>
      <c r="AO968" s="119"/>
      <c r="AP968" s="119"/>
      <c r="AQ968" s="119"/>
      <c r="AR968" s="123"/>
      <c r="AS968" s="123"/>
      <c r="AT968" s="123"/>
      <c r="AU968" s="123"/>
      <c r="AV968" s="123"/>
      <c r="AW968" s="123"/>
      <c r="AX968" s="119"/>
      <c r="AY968" s="119"/>
      <c r="AZ968" s="119"/>
      <c r="BA968" s="119"/>
      <c r="BB968" s="119"/>
      <c r="BC968" s="119"/>
    </row>
    <row r="969" spans="1:55" s="45" customFormat="1" x14ac:dyDescent="0.3">
      <c r="A969" s="119"/>
      <c r="C969" s="46"/>
      <c r="V969" s="47"/>
      <c r="Y969" s="46"/>
      <c r="AG969" s="119"/>
      <c r="AH969" s="119"/>
      <c r="AI969" s="119"/>
      <c r="AJ969" s="121"/>
      <c r="AK969" s="121"/>
      <c r="AL969" s="119"/>
      <c r="AM969" s="121"/>
      <c r="AN969" s="119"/>
      <c r="AO969" s="119"/>
      <c r="AP969" s="119"/>
      <c r="AQ969" s="119"/>
      <c r="AR969" s="123"/>
      <c r="AS969" s="123"/>
      <c r="AT969" s="123"/>
      <c r="AU969" s="123"/>
      <c r="AV969" s="123"/>
      <c r="AW969" s="123"/>
      <c r="AX969" s="119"/>
      <c r="AY969" s="119"/>
      <c r="AZ969" s="119"/>
      <c r="BA969" s="119"/>
      <c r="BB969" s="119"/>
      <c r="BC969" s="119"/>
    </row>
    <row r="970" spans="1:55" s="45" customFormat="1" x14ac:dyDescent="0.3">
      <c r="A970" s="119"/>
      <c r="C970" s="46"/>
      <c r="V970" s="47"/>
      <c r="Y970" s="46"/>
      <c r="AG970" s="119"/>
      <c r="AH970" s="119"/>
      <c r="AI970" s="119"/>
      <c r="AJ970" s="121"/>
      <c r="AK970" s="121"/>
      <c r="AL970" s="119"/>
      <c r="AM970" s="121"/>
      <c r="AN970" s="119"/>
      <c r="AO970" s="119"/>
      <c r="AP970" s="119"/>
      <c r="AQ970" s="119"/>
      <c r="AR970" s="123"/>
      <c r="AS970" s="123"/>
      <c r="AT970" s="123"/>
      <c r="AU970" s="123"/>
      <c r="AV970" s="123"/>
      <c r="AW970" s="123"/>
      <c r="AX970" s="119"/>
      <c r="AY970" s="119"/>
      <c r="AZ970" s="119"/>
      <c r="BA970" s="119"/>
      <c r="BB970" s="119"/>
      <c r="BC970" s="119"/>
    </row>
    <row r="971" spans="1:55" s="45" customFormat="1" x14ac:dyDescent="0.3">
      <c r="A971" s="119"/>
      <c r="C971" s="46"/>
      <c r="V971" s="47"/>
      <c r="Y971" s="46"/>
      <c r="AG971" s="119"/>
      <c r="AH971" s="119"/>
      <c r="AI971" s="119"/>
      <c r="AJ971" s="121"/>
      <c r="AK971" s="121"/>
      <c r="AL971" s="119"/>
      <c r="AM971" s="121"/>
      <c r="AN971" s="119"/>
      <c r="AO971" s="119"/>
      <c r="AP971" s="119"/>
      <c r="AQ971" s="119"/>
      <c r="AR971" s="123"/>
      <c r="AS971" s="123"/>
      <c r="AT971" s="123"/>
      <c r="AU971" s="123"/>
      <c r="AV971" s="123"/>
      <c r="AW971" s="123"/>
      <c r="AX971" s="119"/>
      <c r="AY971" s="119"/>
      <c r="AZ971" s="119"/>
      <c r="BA971" s="119"/>
      <c r="BB971" s="119"/>
      <c r="BC971" s="119"/>
    </row>
    <row r="972" spans="1:55" s="45" customFormat="1" x14ac:dyDescent="0.3">
      <c r="A972" s="119"/>
      <c r="C972" s="46"/>
      <c r="V972" s="47"/>
      <c r="Y972" s="46"/>
      <c r="AG972" s="119"/>
      <c r="AH972" s="119"/>
      <c r="AI972" s="119"/>
      <c r="AJ972" s="121"/>
      <c r="AK972" s="121"/>
      <c r="AL972" s="119"/>
      <c r="AM972" s="121"/>
      <c r="AN972" s="119"/>
      <c r="AO972" s="119"/>
      <c r="AP972" s="119"/>
      <c r="AQ972" s="119"/>
      <c r="AR972" s="123"/>
      <c r="AS972" s="123"/>
      <c r="AT972" s="123"/>
      <c r="AU972" s="123"/>
      <c r="AV972" s="123"/>
      <c r="AW972" s="123"/>
      <c r="AX972" s="119"/>
      <c r="AY972" s="119"/>
      <c r="AZ972" s="119"/>
      <c r="BA972" s="119"/>
      <c r="BB972" s="119"/>
      <c r="BC972" s="119"/>
    </row>
    <row r="973" spans="1:55" s="45" customFormat="1" x14ac:dyDescent="0.3">
      <c r="A973" s="119"/>
      <c r="C973" s="46"/>
      <c r="V973" s="47"/>
      <c r="Y973" s="46"/>
      <c r="AG973" s="119"/>
      <c r="AH973" s="119"/>
      <c r="AI973" s="119"/>
      <c r="AJ973" s="121"/>
      <c r="AK973" s="121"/>
      <c r="AL973" s="119"/>
      <c r="AM973" s="121"/>
      <c r="AN973" s="119"/>
      <c r="AO973" s="119"/>
      <c r="AP973" s="119"/>
      <c r="AQ973" s="119"/>
      <c r="AR973" s="123"/>
      <c r="AS973" s="123"/>
      <c r="AT973" s="123"/>
      <c r="AU973" s="123"/>
      <c r="AV973" s="123"/>
      <c r="AW973" s="123"/>
      <c r="AX973" s="119"/>
      <c r="AY973" s="119"/>
      <c r="AZ973" s="119"/>
      <c r="BA973" s="119"/>
      <c r="BB973" s="119"/>
      <c r="BC973" s="119"/>
    </row>
    <row r="974" spans="1:55" s="45" customFormat="1" x14ac:dyDescent="0.3">
      <c r="A974" s="119"/>
      <c r="C974" s="46"/>
      <c r="V974" s="47"/>
      <c r="Y974" s="46"/>
      <c r="AG974" s="119"/>
      <c r="AH974" s="119"/>
      <c r="AI974" s="119"/>
      <c r="AJ974" s="121"/>
      <c r="AK974" s="121"/>
      <c r="AL974" s="119"/>
      <c r="AM974" s="121"/>
      <c r="AN974" s="119"/>
      <c r="AO974" s="119"/>
      <c r="AP974" s="119"/>
      <c r="AQ974" s="119"/>
      <c r="AR974" s="123"/>
      <c r="AS974" s="123"/>
      <c r="AT974" s="123"/>
      <c r="AU974" s="123"/>
      <c r="AV974" s="123"/>
      <c r="AW974" s="123"/>
      <c r="AX974" s="119"/>
      <c r="AY974" s="119"/>
      <c r="AZ974" s="119"/>
      <c r="BA974" s="119"/>
      <c r="BB974" s="119"/>
      <c r="BC974" s="119"/>
    </row>
    <row r="975" spans="1:55" s="45" customFormat="1" x14ac:dyDescent="0.3">
      <c r="A975" s="119"/>
      <c r="C975" s="46"/>
      <c r="V975" s="47"/>
      <c r="Y975" s="46"/>
      <c r="AG975" s="119"/>
      <c r="AH975" s="119"/>
      <c r="AI975" s="119"/>
      <c r="AJ975" s="121"/>
      <c r="AK975" s="121"/>
      <c r="AL975" s="119"/>
      <c r="AM975" s="121"/>
      <c r="AN975" s="119"/>
      <c r="AO975" s="119"/>
      <c r="AP975" s="119"/>
      <c r="AQ975" s="119"/>
      <c r="AR975" s="123"/>
      <c r="AS975" s="123"/>
      <c r="AT975" s="123"/>
      <c r="AU975" s="123"/>
      <c r="AV975" s="123"/>
      <c r="AW975" s="123"/>
      <c r="AX975" s="119"/>
      <c r="AY975" s="119"/>
      <c r="AZ975" s="119"/>
      <c r="BA975" s="119"/>
      <c r="BB975" s="119"/>
      <c r="BC975" s="119"/>
    </row>
    <row r="976" spans="1:55" s="45" customFormat="1" x14ac:dyDescent="0.3">
      <c r="A976" s="119"/>
      <c r="C976" s="46"/>
      <c r="V976" s="47"/>
      <c r="Y976" s="46"/>
      <c r="AG976" s="119"/>
      <c r="AH976" s="119"/>
      <c r="AI976" s="119"/>
      <c r="AJ976" s="121"/>
      <c r="AK976" s="121"/>
      <c r="AL976" s="119"/>
      <c r="AM976" s="121"/>
      <c r="AN976" s="119"/>
      <c r="AO976" s="119"/>
      <c r="AP976" s="119"/>
      <c r="AQ976" s="119"/>
      <c r="AR976" s="123"/>
      <c r="AS976" s="123"/>
      <c r="AT976" s="123"/>
      <c r="AU976" s="123"/>
      <c r="AV976" s="123"/>
      <c r="AW976" s="123"/>
      <c r="AX976" s="119"/>
      <c r="AY976" s="119"/>
      <c r="AZ976" s="119"/>
      <c r="BA976" s="119"/>
      <c r="BB976" s="119"/>
      <c r="BC976" s="119"/>
    </row>
    <row r="977" spans="1:55" s="45" customFormat="1" x14ac:dyDescent="0.3">
      <c r="A977" s="119"/>
      <c r="C977" s="46"/>
      <c r="V977" s="47"/>
      <c r="Y977" s="46"/>
      <c r="AG977" s="119"/>
      <c r="AH977" s="119"/>
      <c r="AI977" s="119"/>
      <c r="AJ977" s="121"/>
      <c r="AK977" s="121"/>
      <c r="AL977" s="119"/>
      <c r="AM977" s="121"/>
      <c r="AN977" s="119"/>
      <c r="AO977" s="119"/>
      <c r="AP977" s="119"/>
      <c r="AQ977" s="119"/>
      <c r="AR977" s="123"/>
      <c r="AS977" s="123"/>
      <c r="AT977" s="123"/>
      <c r="AU977" s="123"/>
      <c r="AV977" s="123"/>
      <c r="AW977" s="123"/>
      <c r="AX977" s="119"/>
      <c r="AY977" s="119"/>
      <c r="AZ977" s="119"/>
      <c r="BA977" s="119"/>
      <c r="BB977" s="119"/>
      <c r="BC977" s="119"/>
    </row>
    <row r="978" spans="1:55" s="45" customFormat="1" x14ac:dyDescent="0.3">
      <c r="A978" s="119"/>
      <c r="C978" s="46"/>
      <c r="V978" s="47"/>
      <c r="Y978" s="46"/>
      <c r="AG978" s="119"/>
      <c r="AH978" s="119"/>
      <c r="AI978" s="119"/>
      <c r="AJ978" s="121"/>
      <c r="AK978" s="121"/>
      <c r="AL978" s="119"/>
      <c r="AM978" s="121"/>
      <c r="AN978" s="119"/>
      <c r="AO978" s="119"/>
      <c r="AP978" s="119"/>
      <c r="AQ978" s="119"/>
      <c r="AR978" s="123"/>
      <c r="AS978" s="123"/>
      <c r="AT978" s="123"/>
      <c r="AU978" s="123"/>
      <c r="AV978" s="123"/>
      <c r="AW978" s="123"/>
      <c r="AX978" s="119"/>
      <c r="AY978" s="119"/>
      <c r="AZ978" s="119"/>
      <c r="BA978" s="119"/>
      <c r="BB978" s="119"/>
      <c r="BC978" s="119"/>
    </row>
    <row r="979" spans="1:55" s="45" customFormat="1" x14ac:dyDescent="0.3">
      <c r="A979" s="119"/>
      <c r="C979" s="46"/>
      <c r="V979" s="47"/>
      <c r="Y979" s="46"/>
      <c r="AG979" s="119"/>
      <c r="AH979" s="119"/>
      <c r="AI979" s="119"/>
      <c r="AJ979" s="121"/>
      <c r="AK979" s="121"/>
      <c r="AL979" s="119"/>
      <c r="AM979" s="121"/>
      <c r="AN979" s="119"/>
      <c r="AO979" s="119"/>
      <c r="AP979" s="119"/>
      <c r="AQ979" s="119"/>
      <c r="AR979" s="123"/>
      <c r="AS979" s="123"/>
      <c r="AT979" s="123"/>
      <c r="AU979" s="123"/>
      <c r="AV979" s="123"/>
      <c r="AW979" s="123"/>
      <c r="AX979" s="119"/>
      <c r="AY979" s="119"/>
      <c r="AZ979" s="119"/>
      <c r="BA979" s="119"/>
      <c r="BB979" s="119"/>
      <c r="BC979" s="119"/>
    </row>
    <row r="980" spans="1:55" s="45" customFormat="1" x14ac:dyDescent="0.3">
      <c r="A980" s="119"/>
      <c r="C980" s="46"/>
      <c r="V980" s="47"/>
      <c r="Y980" s="46"/>
      <c r="AG980" s="119"/>
      <c r="AH980" s="119"/>
      <c r="AI980" s="119"/>
      <c r="AJ980" s="121"/>
      <c r="AK980" s="121"/>
      <c r="AL980" s="119"/>
      <c r="AM980" s="121"/>
      <c r="AN980" s="119"/>
      <c r="AO980" s="119"/>
      <c r="AP980" s="119"/>
      <c r="AQ980" s="119"/>
      <c r="AR980" s="123"/>
      <c r="AS980" s="123"/>
      <c r="AT980" s="123"/>
      <c r="AU980" s="123"/>
      <c r="AV980" s="123"/>
      <c r="AW980" s="123"/>
      <c r="AX980" s="119"/>
      <c r="AY980" s="119"/>
      <c r="AZ980" s="119"/>
      <c r="BA980" s="119"/>
      <c r="BB980" s="119"/>
      <c r="BC980" s="119"/>
    </row>
    <row r="981" spans="1:55" s="45" customFormat="1" x14ac:dyDescent="0.3">
      <c r="A981" s="119"/>
      <c r="C981" s="46"/>
      <c r="V981" s="47"/>
      <c r="Y981" s="46"/>
      <c r="AG981" s="119"/>
      <c r="AH981" s="119"/>
      <c r="AI981" s="119"/>
      <c r="AJ981" s="121"/>
      <c r="AK981" s="121"/>
      <c r="AL981" s="119"/>
      <c r="AM981" s="121"/>
      <c r="AN981" s="119"/>
      <c r="AO981" s="119"/>
      <c r="AP981" s="119"/>
      <c r="AQ981" s="119"/>
      <c r="AR981" s="123"/>
      <c r="AS981" s="123"/>
      <c r="AT981" s="123"/>
      <c r="AU981" s="123"/>
      <c r="AV981" s="123"/>
      <c r="AW981" s="123"/>
      <c r="AX981" s="119"/>
      <c r="AY981" s="119"/>
      <c r="AZ981" s="119"/>
      <c r="BA981" s="119"/>
      <c r="BB981" s="119"/>
      <c r="BC981" s="119"/>
    </row>
    <row r="982" spans="1:55" s="45" customFormat="1" x14ac:dyDescent="0.3">
      <c r="A982" s="119"/>
      <c r="C982" s="46"/>
      <c r="V982" s="47"/>
      <c r="Y982" s="46"/>
      <c r="AG982" s="119"/>
      <c r="AH982" s="119"/>
      <c r="AI982" s="119"/>
      <c r="AJ982" s="121"/>
      <c r="AK982" s="121"/>
      <c r="AL982" s="119"/>
      <c r="AM982" s="121"/>
      <c r="AN982" s="119"/>
      <c r="AO982" s="119"/>
      <c r="AP982" s="119"/>
      <c r="AQ982" s="119"/>
      <c r="AR982" s="123"/>
      <c r="AS982" s="123"/>
      <c r="AT982" s="123"/>
      <c r="AU982" s="123"/>
      <c r="AV982" s="123"/>
      <c r="AW982" s="123"/>
      <c r="AX982" s="119"/>
      <c r="AY982" s="119"/>
      <c r="AZ982" s="119"/>
      <c r="BA982" s="119"/>
      <c r="BB982" s="119"/>
      <c r="BC982" s="119"/>
    </row>
    <row r="983" spans="1:55" s="45" customFormat="1" x14ac:dyDescent="0.3">
      <c r="A983" s="119"/>
      <c r="C983" s="46"/>
      <c r="V983" s="47"/>
      <c r="Y983" s="46"/>
      <c r="AG983" s="119"/>
      <c r="AH983" s="119"/>
      <c r="AI983" s="119"/>
      <c r="AJ983" s="121"/>
      <c r="AK983" s="121"/>
      <c r="AL983" s="119"/>
      <c r="AM983" s="121"/>
      <c r="AN983" s="119"/>
      <c r="AO983" s="119"/>
      <c r="AP983" s="119"/>
      <c r="AQ983" s="119"/>
      <c r="AR983" s="123"/>
      <c r="AS983" s="123"/>
      <c r="AT983" s="123"/>
      <c r="AU983" s="123"/>
      <c r="AV983" s="123"/>
      <c r="AW983" s="123"/>
      <c r="AX983" s="119"/>
      <c r="AY983" s="119"/>
      <c r="AZ983" s="119"/>
      <c r="BA983" s="119"/>
      <c r="BB983" s="119"/>
      <c r="BC983" s="119"/>
    </row>
    <row r="984" spans="1:55" s="45" customFormat="1" x14ac:dyDescent="0.3">
      <c r="A984" s="119"/>
      <c r="C984" s="46"/>
      <c r="V984" s="47"/>
      <c r="Y984" s="46"/>
      <c r="AG984" s="119"/>
      <c r="AH984" s="119"/>
      <c r="AI984" s="119"/>
      <c r="AJ984" s="121"/>
      <c r="AK984" s="121"/>
      <c r="AL984" s="119"/>
      <c r="AM984" s="121"/>
      <c r="AN984" s="119"/>
      <c r="AO984" s="119"/>
      <c r="AP984" s="119"/>
      <c r="AQ984" s="119"/>
      <c r="AR984" s="123"/>
      <c r="AS984" s="123"/>
      <c r="AT984" s="123"/>
      <c r="AU984" s="123"/>
      <c r="AV984" s="123"/>
      <c r="AW984" s="123"/>
      <c r="AX984" s="119"/>
      <c r="AY984" s="119"/>
      <c r="AZ984" s="119"/>
      <c r="BA984" s="119"/>
      <c r="BB984" s="119"/>
      <c r="BC984" s="119"/>
    </row>
    <row r="985" spans="1:55" s="45" customFormat="1" x14ac:dyDescent="0.3">
      <c r="A985" s="119"/>
      <c r="C985" s="46"/>
      <c r="V985" s="47"/>
      <c r="Y985" s="46"/>
      <c r="AG985" s="119"/>
      <c r="AH985" s="119"/>
      <c r="AI985" s="119"/>
      <c r="AJ985" s="121"/>
      <c r="AK985" s="121"/>
      <c r="AL985" s="119"/>
      <c r="AM985" s="121"/>
      <c r="AN985" s="119"/>
      <c r="AO985" s="119"/>
      <c r="AP985" s="119"/>
      <c r="AQ985" s="119"/>
      <c r="AR985" s="123"/>
      <c r="AS985" s="123"/>
      <c r="AT985" s="123"/>
      <c r="AU985" s="123"/>
      <c r="AV985" s="123"/>
      <c r="AW985" s="123"/>
      <c r="AX985" s="119"/>
      <c r="AY985" s="119"/>
      <c r="AZ985" s="119"/>
      <c r="BA985" s="119"/>
      <c r="BB985" s="119"/>
      <c r="BC985" s="119"/>
    </row>
    <row r="986" spans="1:55" s="45" customFormat="1" x14ac:dyDescent="0.3">
      <c r="A986" s="119"/>
      <c r="C986" s="46"/>
      <c r="V986" s="47"/>
      <c r="Y986" s="46"/>
      <c r="AG986" s="119"/>
      <c r="AH986" s="119"/>
      <c r="AI986" s="119"/>
      <c r="AJ986" s="121"/>
      <c r="AK986" s="121"/>
      <c r="AL986" s="119"/>
      <c r="AM986" s="121"/>
      <c r="AN986" s="119"/>
      <c r="AO986" s="119"/>
      <c r="AP986" s="119"/>
      <c r="AQ986" s="119"/>
      <c r="AR986" s="123"/>
      <c r="AS986" s="123"/>
      <c r="AT986" s="123"/>
      <c r="AU986" s="123"/>
      <c r="AV986" s="123"/>
      <c r="AW986" s="123"/>
      <c r="AX986" s="119"/>
      <c r="AY986" s="119"/>
      <c r="AZ986" s="119"/>
      <c r="BA986" s="119"/>
      <c r="BB986" s="119"/>
      <c r="BC986" s="119"/>
    </row>
    <row r="987" spans="1:55" s="45" customFormat="1" x14ac:dyDescent="0.3">
      <c r="A987" s="119"/>
      <c r="C987" s="46"/>
      <c r="V987" s="47"/>
      <c r="Y987" s="46"/>
      <c r="AG987" s="119"/>
      <c r="AH987" s="119"/>
      <c r="AI987" s="119"/>
      <c r="AJ987" s="121"/>
      <c r="AK987" s="121"/>
      <c r="AL987" s="119"/>
      <c r="AM987" s="121"/>
      <c r="AN987" s="119"/>
      <c r="AO987" s="119"/>
      <c r="AP987" s="119"/>
      <c r="AQ987" s="119"/>
      <c r="AR987" s="123"/>
      <c r="AS987" s="123"/>
      <c r="AT987" s="123"/>
      <c r="AU987" s="123"/>
      <c r="AV987" s="123"/>
      <c r="AW987" s="123"/>
      <c r="AX987" s="119"/>
      <c r="AY987" s="119"/>
      <c r="AZ987" s="119"/>
      <c r="BA987" s="119"/>
      <c r="BB987" s="119"/>
      <c r="BC987" s="119"/>
    </row>
    <row r="988" spans="1:55" s="45" customFormat="1" x14ac:dyDescent="0.3">
      <c r="A988" s="119"/>
      <c r="C988" s="46"/>
      <c r="V988" s="47"/>
      <c r="Y988" s="46"/>
      <c r="AG988" s="119"/>
      <c r="AH988" s="119"/>
      <c r="AI988" s="119"/>
      <c r="AJ988" s="121"/>
      <c r="AK988" s="121"/>
      <c r="AL988" s="119"/>
      <c r="AM988" s="121"/>
      <c r="AN988" s="119"/>
      <c r="AO988" s="119"/>
      <c r="AP988" s="119"/>
      <c r="AQ988" s="119"/>
      <c r="AR988" s="123"/>
      <c r="AS988" s="123"/>
      <c r="AT988" s="123"/>
      <c r="AU988" s="123"/>
      <c r="AV988" s="123"/>
      <c r="AW988" s="123"/>
      <c r="AX988" s="119"/>
      <c r="AY988" s="119"/>
      <c r="AZ988" s="119"/>
      <c r="BA988" s="119"/>
      <c r="BB988" s="119"/>
      <c r="BC988" s="119"/>
    </row>
    <row r="989" spans="1:55" s="45" customFormat="1" x14ac:dyDescent="0.3">
      <c r="A989" s="119"/>
      <c r="C989" s="46"/>
      <c r="V989" s="47"/>
      <c r="Y989" s="46"/>
      <c r="AG989" s="119"/>
      <c r="AH989" s="119"/>
      <c r="AI989" s="119"/>
      <c r="AJ989" s="121"/>
      <c r="AK989" s="121"/>
      <c r="AL989" s="119"/>
      <c r="AM989" s="121"/>
      <c r="AN989" s="119"/>
      <c r="AO989" s="119"/>
      <c r="AP989" s="119"/>
      <c r="AQ989" s="119"/>
      <c r="AR989" s="123"/>
      <c r="AS989" s="123"/>
      <c r="AT989" s="123"/>
      <c r="AU989" s="123"/>
      <c r="AV989" s="123"/>
      <c r="AW989" s="123"/>
      <c r="AX989" s="119"/>
      <c r="AY989" s="119"/>
      <c r="AZ989" s="119"/>
      <c r="BA989" s="119"/>
      <c r="BB989" s="119"/>
      <c r="BC989" s="119"/>
    </row>
    <row r="990" spans="1:55" s="45" customFormat="1" x14ac:dyDescent="0.3">
      <c r="A990" s="119"/>
      <c r="C990" s="46"/>
      <c r="V990" s="47"/>
      <c r="Y990" s="46"/>
      <c r="AG990" s="119"/>
      <c r="AH990" s="119"/>
      <c r="AI990" s="119"/>
      <c r="AJ990" s="121"/>
      <c r="AK990" s="121"/>
      <c r="AL990" s="119"/>
      <c r="AM990" s="121"/>
      <c r="AN990" s="119"/>
      <c r="AO990" s="119"/>
      <c r="AP990" s="119"/>
      <c r="AQ990" s="119"/>
      <c r="AR990" s="123"/>
      <c r="AS990" s="123"/>
      <c r="AT990" s="123"/>
      <c r="AU990" s="123"/>
      <c r="AV990" s="123"/>
      <c r="AW990" s="123"/>
      <c r="AX990" s="119"/>
      <c r="AY990" s="119"/>
      <c r="AZ990" s="119"/>
      <c r="BA990" s="119"/>
      <c r="BB990" s="119"/>
      <c r="BC990" s="119"/>
    </row>
    <row r="991" spans="1:55" s="45" customFormat="1" x14ac:dyDescent="0.3">
      <c r="A991" s="119"/>
      <c r="C991" s="46"/>
      <c r="V991" s="47"/>
      <c r="Y991" s="46"/>
      <c r="AG991" s="119"/>
      <c r="AH991" s="119"/>
      <c r="AI991" s="119"/>
      <c r="AJ991" s="121"/>
      <c r="AK991" s="121"/>
      <c r="AL991" s="119"/>
      <c r="AM991" s="121"/>
      <c r="AN991" s="119"/>
      <c r="AO991" s="119"/>
      <c r="AP991" s="119"/>
      <c r="AQ991" s="119"/>
      <c r="AR991" s="123"/>
      <c r="AS991" s="123"/>
      <c r="AT991" s="123"/>
      <c r="AU991" s="123"/>
      <c r="AV991" s="123"/>
      <c r="AW991" s="123"/>
      <c r="AX991" s="119"/>
      <c r="AY991" s="119"/>
      <c r="AZ991" s="119"/>
      <c r="BA991" s="119"/>
      <c r="BB991" s="119"/>
      <c r="BC991" s="119"/>
    </row>
    <row r="992" spans="1:55" s="45" customFormat="1" x14ac:dyDescent="0.3">
      <c r="A992" s="119"/>
      <c r="C992" s="46"/>
      <c r="V992" s="47"/>
      <c r="Y992" s="46"/>
      <c r="AG992" s="119"/>
      <c r="AH992" s="119"/>
      <c r="AI992" s="119"/>
      <c r="AJ992" s="121"/>
      <c r="AK992" s="121"/>
      <c r="AL992" s="119"/>
      <c r="AM992" s="121"/>
      <c r="AN992" s="119"/>
      <c r="AO992" s="119"/>
      <c r="AP992" s="119"/>
      <c r="AQ992" s="119"/>
      <c r="AR992" s="123"/>
      <c r="AS992" s="123"/>
      <c r="AT992" s="123"/>
      <c r="AU992" s="123"/>
      <c r="AV992" s="123"/>
      <c r="AW992" s="123"/>
      <c r="AX992" s="119"/>
      <c r="AY992" s="119"/>
      <c r="AZ992" s="119"/>
      <c r="BA992" s="119"/>
      <c r="BB992" s="119"/>
      <c r="BC992" s="119"/>
    </row>
    <row r="993" spans="1:55" s="45" customFormat="1" x14ac:dyDescent="0.3">
      <c r="A993" s="119"/>
      <c r="C993" s="46"/>
      <c r="V993" s="47"/>
      <c r="Y993" s="46"/>
      <c r="AG993" s="119"/>
      <c r="AH993" s="119"/>
      <c r="AI993" s="119"/>
      <c r="AJ993" s="121"/>
      <c r="AK993" s="121"/>
      <c r="AL993" s="119"/>
      <c r="AM993" s="121"/>
      <c r="AN993" s="119"/>
      <c r="AO993" s="119"/>
      <c r="AP993" s="119"/>
      <c r="AQ993" s="119"/>
      <c r="AR993" s="123"/>
      <c r="AS993" s="123"/>
      <c r="AT993" s="123"/>
      <c r="AU993" s="123"/>
      <c r="AV993" s="123"/>
      <c r="AW993" s="123"/>
      <c r="AX993" s="119"/>
      <c r="AY993" s="119"/>
      <c r="AZ993" s="119"/>
      <c r="BA993" s="119"/>
      <c r="BB993" s="119"/>
      <c r="BC993" s="119"/>
    </row>
    <row r="994" spans="1:55" s="45" customFormat="1" x14ac:dyDescent="0.3">
      <c r="A994" s="119"/>
      <c r="C994" s="46"/>
      <c r="V994" s="47"/>
      <c r="Y994" s="46"/>
      <c r="AG994" s="119"/>
      <c r="AH994" s="119"/>
      <c r="AI994" s="119"/>
      <c r="AJ994" s="121"/>
      <c r="AK994" s="121"/>
      <c r="AL994" s="119"/>
      <c r="AM994" s="121"/>
      <c r="AN994" s="119"/>
      <c r="AO994" s="119"/>
      <c r="AP994" s="119"/>
      <c r="AQ994" s="119"/>
      <c r="AR994" s="123"/>
      <c r="AS994" s="123"/>
      <c r="AT994" s="123"/>
      <c r="AU994" s="123"/>
      <c r="AV994" s="123"/>
      <c r="AW994" s="123"/>
      <c r="AX994" s="119"/>
      <c r="AY994" s="119"/>
      <c r="AZ994" s="119"/>
      <c r="BA994" s="119"/>
      <c r="BB994" s="119"/>
      <c r="BC994" s="119"/>
    </row>
    <row r="995" spans="1:55" s="45" customFormat="1" x14ac:dyDescent="0.3">
      <c r="A995" s="119"/>
      <c r="C995" s="46"/>
      <c r="V995" s="47"/>
      <c r="Y995" s="46"/>
      <c r="AG995" s="119"/>
      <c r="AH995" s="119"/>
      <c r="AI995" s="119"/>
      <c r="AJ995" s="121"/>
      <c r="AK995" s="121"/>
      <c r="AL995" s="119"/>
      <c r="AM995" s="121"/>
      <c r="AN995" s="119"/>
      <c r="AO995" s="119"/>
      <c r="AP995" s="119"/>
      <c r="AQ995" s="119"/>
      <c r="AR995" s="123"/>
      <c r="AS995" s="123"/>
      <c r="AT995" s="123"/>
      <c r="AU995" s="123"/>
      <c r="AV995" s="123"/>
      <c r="AW995" s="123"/>
      <c r="AX995" s="119"/>
      <c r="AY995" s="119"/>
      <c r="AZ995" s="119"/>
      <c r="BA995" s="119"/>
      <c r="BB995" s="119"/>
      <c r="BC995" s="119"/>
    </row>
    <row r="996" spans="1:55" s="45" customFormat="1" x14ac:dyDescent="0.3">
      <c r="A996" s="119"/>
      <c r="C996" s="46"/>
      <c r="V996" s="47"/>
      <c r="Y996" s="46"/>
      <c r="AG996" s="119"/>
      <c r="AH996" s="119"/>
      <c r="AI996" s="119"/>
      <c r="AJ996" s="121"/>
      <c r="AK996" s="121"/>
      <c r="AL996" s="119"/>
      <c r="AM996" s="121"/>
      <c r="AN996" s="119"/>
      <c r="AO996" s="119"/>
      <c r="AP996" s="119"/>
      <c r="AQ996" s="119"/>
      <c r="AR996" s="123"/>
      <c r="AS996" s="123"/>
      <c r="AT996" s="123"/>
      <c r="AU996" s="123"/>
      <c r="AV996" s="123"/>
      <c r="AW996" s="123"/>
      <c r="AX996" s="119"/>
      <c r="AY996" s="119"/>
      <c r="AZ996" s="119"/>
      <c r="BA996" s="119"/>
      <c r="BB996" s="119"/>
      <c r="BC996" s="119"/>
    </row>
    <row r="997" spans="1:55" s="45" customFormat="1" x14ac:dyDescent="0.3">
      <c r="A997" s="119"/>
      <c r="C997" s="46"/>
      <c r="V997" s="47"/>
      <c r="Y997" s="46"/>
      <c r="AG997" s="119"/>
      <c r="AH997" s="119"/>
      <c r="AI997" s="119"/>
      <c r="AJ997" s="121"/>
      <c r="AK997" s="121"/>
      <c r="AL997" s="119"/>
      <c r="AM997" s="121"/>
      <c r="AN997" s="119"/>
      <c r="AO997" s="119"/>
      <c r="AP997" s="119"/>
      <c r="AQ997" s="119"/>
      <c r="AR997" s="123"/>
      <c r="AS997" s="123"/>
      <c r="AT997" s="123"/>
      <c r="AU997" s="123"/>
      <c r="AV997" s="123"/>
      <c r="AW997" s="123"/>
      <c r="AX997" s="119"/>
      <c r="AY997" s="119"/>
      <c r="AZ997" s="119"/>
      <c r="BA997" s="119"/>
      <c r="BB997" s="119"/>
      <c r="BC997" s="119"/>
    </row>
    <row r="998" spans="1:55" s="45" customFormat="1" x14ac:dyDescent="0.3">
      <c r="A998" s="119"/>
      <c r="C998" s="46"/>
      <c r="V998" s="47"/>
      <c r="Y998" s="46"/>
      <c r="AG998" s="119"/>
      <c r="AH998" s="119"/>
      <c r="AI998" s="119"/>
      <c r="AJ998" s="121"/>
      <c r="AK998" s="121"/>
      <c r="AL998" s="119"/>
      <c r="AM998" s="121"/>
      <c r="AN998" s="119"/>
      <c r="AO998" s="119"/>
      <c r="AP998" s="119"/>
      <c r="AQ998" s="119"/>
      <c r="AR998" s="123"/>
      <c r="AS998" s="123"/>
      <c r="AT998" s="123"/>
      <c r="AU998" s="123"/>
      <c r="AV998" s="123"/>
      <c r="AW998" s="123"/>
      <c r="AX998" s="119"/>
      <c r="AY998" s="119"/>
      <c r="AZ998" s="119"/>
      <c r="BA998" s="119"/>
      <c r="BB998" s="119"/>
      <c r="BC998" s="119"/>
    </row>
    <row r="999" spans="1:55" s="45" customFormat="1" x14ac:dyDescent="0.3">
      <c r="A999" s="119"/>
      <c r="C999" s="46"/>
      <c r="V999" s="47"/>
      <c r="Y999" s="46"/>
      <c r="AG999" s="119"/>
      <c r="AH999" s="119"/>
      <c r="AI999" s="119"/>
      <c r="AJ999" s="121"/>
      <c r="AK999" s="121"/>
      <c r="AL999" s="119"/>
      <c r="AM999" s="121"/>
      <c r="AN999" s="119"/>
      <c r="AO999" s="119"/>
      <c r="AP999" s="119"/>
      <c r="AQ999" s="119"/>
      <c r="AR999" s="123"/>
      <c r="AS999" s="123"/>
      <c r="AT999" s="123"/>
      <c r="AU999" s="123"/>
      <c r="AV999" s="123"/>
      <c r="AW999" s="123"/>
      <c r="AX999" s="119"/>
      <c r="AY999" s="119"/>
      <c r="AZ999" s="119"/>
      <c r="BA999" s="119"/>
      <c r="BB999" s="119"/>
      <c r="BC999" s="119"/>
    </row>
    <row r="1000" spans="1:55" s="45" customFormat="1" x14ac:dyDescent="0.3">
      <c r="A1000" s="119"/>
      <c r="C1000" s="46"/>
      <c r="V1000" s="47"/>
      <c r="Y1000" s="46"/>
      <c r="AG1000" s="119"/>
      <c r="AH1000" s="119"/>
      <c r="AI1000" s="119"/>
      <c r="AJ1000" s="121"/>
      <c r="AK1000" s="121"/>
      <c r="AL1000" s="119"/>
      <c r="AM1000" s="121"/>
      <c r="AN1000" s="119"/>
      <c r="AO1000" s="119"/>
      <c r="AP1000" s="119"/>
      <c r="AQ1000" s="119"/>
      <c r="AR1000" s="123"/>
      <c r="AS1000" s="123"/>
      <c r="AT1000" s="123"/>
      <c r="AU1000" s="123"/>
      <c r="AV1000" s="123"/>
      <c r="AW1000" s="123"/>
      <c r="AX1000" s="119"/>
      <c r="AY1000" s="119"/>
      <c r="AZ1000" s="119"/>
      <c r="BA1000" s="119"/>
      <c r="BB1000" s="119"/>
      <c r="BC1000" s="119"/>
    </row>
    <row r="1001" spans="1:55" s="45" customFormat="1" x14ac:dyDescent="0.3">
      <c r="A1001" s="119"/>
      <c r="C1001" s="46"/>
      <c r="V1001" s="47"/>
      <c r="Y1001" s="46"/>
      <c r="AG1001" s="119"/>
      <c r="AH1001" s="119"/>
      <c r="AI1001" s="119"/>
      <c r="AJ1001" s="121"/>
      <c r="AK1001" s="121"/>
      <c r="AL1001" s="119"/>
      <c r="AM1001" s="121"/>
      <c r="AN1001" s="119"/>
      <c r="AO1001" s="119"/>
      <c r="AP1001" s="119"/>
      <c r="AQ1001" s="119"/>
      <c r="AR1001" s="123"/>
      <c r="AS1001" s="123"/>
      <c r="AT1001" s="123"/>
      <c r="AU1001" s="123"/>
      <c r="AV1001" s="123"/>
      <c r="AW1001" s="123"/>
      <c r="AX1001" s="119"/>
      <c r="AY1001" s="119"/>
      <c r="AZ1001" s="119"/>
      <c r="BA1001" s="119"/>
      <c r="BB1001" s="119"/>
      <c r="BC1001" s="119"/>
    </row>
    <row r="1002" spans="1:55" s="45" customFormat="1" x14ac:dyDescent="0.3">
      <c r="A1002" s="119"/>
      <c r="C1002" s="46"/>
      <c r="V1002" s="47"/>
      <c r="Y1002" s="46"/>
      <c r="AG1002" s="119"/>
      <c r="AH1002" s="119"/>
      <c r="AI1002" s="119"/>
      <c r="AJ1002" s="121"/>
      <c r="AK1002" s="121"/>
      <c r="AL1002" s="119"/>
      <c r="AM1002" s="121"/>
      <c r="AN1002" s="119"/>
      <c r="AO1002" s="119"/>
      <c r="AP1002" s="119"/>
      <c r="AQ1002" s="119"/>
      <c r="AR1002" s="123"/>
      <c r="AS1002" s="123"/>
      <c r="AT1002" s="123"/>
      <c r="AU1002" s="123"/>
      <c r="AV1002" s="123"/>
      <c r="AW1002" s="123"/>
      <c r="AX1002" s="119"/>
      <c r="AY1002" s="119"/>
      <c r="AZ1002" s="119"/>
      <c r="BA1002" s="119"/>
      <c r="BB1002" s="119"/>
      <c r="BC1002" s="119"/>
    </row>
    <row r="1003" spans="1:55" s="45" customFormat="1" x14ac:dyDescent="0.3">
      <c r="A1003" s="119"/>
      <c r="C1003" s="46"/>
      <c r="V1003" s="47"/>
      <c r="Y1003" s="46"/>
      <c r="AG1003" s="119"/>
      <c r="AH1003" s="119"/>
      <c r="AI1003" s="119"/>
      <c r="AJ1003" s="121"/>
      <c r="AK1003" s="121"/>
      <c r="AL1003" s="119"/>
      <c r="AM1003" s="121"/>
      <c r="AN1003" s="119"/>
      <c r="AO1003" s="119"/>
      <c r="AP1003" s="119"/>
      <c r="AQ1003" s="119"/>
      <c r="AR1003" s="123"/>
      <c r="AS1003" s="123"/>
      <c r="AT1003" s="123"/>
      <c r="AU1003" s="123"/>
      <c r="AV1003" s="123"/>
      <c r="AW1003" s="123"/>
      <c r="AX1003" s="119"/>
      <c r="AY1003" s="119"/>
      <c r="AZ1003" s="119"/>
      <c r="BA1003" s="119"/>
      <c r="BB1003" s="119"/>
      <c r="BC1003" s="119"/>
    </row>
    <row r="1004" spans="1:55" s="45" customFormat="1" x14ac:dyDescent="0.3">
      <c r="A1004" s="119"/>
      <c r="C1004" s="46"/>
      <c r="V1004" s="47"/>
      <c r="Y1004" s="46"/>
      <c r="AG1004" s="119"/>
      <c r="AH1004" s="119"/>
      <c r="AI1004" s="119"/>
      <c r="AJ1004" s="121"/>
      <c r="AK1004" s="121"/>
      <c r="AL1004" s="119"/>
      <c r="AM1004" s="121"/>
      <c r="AN1004" s="119"/>
      <c r="AO1004" s="119"/>
      <c r="AP1004" s="119"/>
      <c r="AQ1004" s="119"/>
      <c r="AR1004" s="123"/>
      <c r="AS1004" s="123"/>
      <c r="AT1004" s="123"/>
      <c r="AU1004" s="123"/>
      <c r="AV1004" s="123"/>
      <c r="AW1004" s="123"/>
      <c r="AX1004" s="119"/>
      <c r="AY1004" s="119"/>
      <c r="AZ1004" s="119"/>
      <c r="BA1004" s="119"/>
      <c r="BB1004" s="119"/>
      <c r="BC1004" s="119"/>
    </row>
    <row r="1005" spans="1:55" s="45" customFormat="1" x14ac:dyDescent="0.3">
      <c r="A1005" s="119"/>
      <c r="C1005" s="46"/>
      <c r="V1005" s="47"/>
      <c r="Y1005" s="46"/>
      <c r="AG1005" s="119"/>
      <c r="AH1005" s="119"/>
      <c r="AI1005" s="119"/>
      <c r="AJ1005" s="121"/>
      <c r="AK1005" s="121"/>
      <c r="AL1005" s="119"/>
      <c r="AM1005" s="121"/>
      <c r="AN1005" s="119"/>
      <c r="AO1005" s="119"/>
      <c r="AP1005" s="119"/>
      <c r="AQ1005" s="119"/>
      <c r="AR1005" s="123"/>
      <c r="AS1005" s="123"/>
      <c r="AT1005" s="123"/>
      <c r="AU1005" s="123"/>
      <c r="AV1005" s="123"/>
      <c r="AW1005" s="123"/>
      <c r="AX1005" s="119"/>
      <c r="AY1005" s="119"/>
      <c r="AZ1005" s="119"/>
      <c r="BA1005" s="119"/>
      <c r="BB1005" s="119"/>
      <c r="BC1005" s="119"/>
    </row>
    <row r="1006" spans="1:55" s="45" customFormat="1" x14ac:dyDescent="0.3">
      <c r="A1006" s="119"/>
      <c r="C1006" s="46"/>
      <c r="V1006" s="47"/>
      <c r="Y1006" s="46"/>
      <c r="AG1006" s="119"/>
      <c r="AH1006" s="119"/>
      <c r="AI1006" s="119"/>
      <c r="AJ1006" s="121"/>
      <c r="AK1006" s="121"/>
      <c r="AL1006" s="119"/>
      <c r="AM1006" s="121"/>
      <c r="AN1006" s="119"/>
      <c r="AO1006" s="119"/>
      <c r="AP1006" s="119"/>
      <c r="AQ1006" s="119"/>
      <c r="AR1006" s="123"/>
      <c r="AS1006" s="123"/>
      <c r="AT1006" s="123"/>
      <c r="AU1006" s="123"/>
      <c r="AV1006" s="123"/>
      <c r="AW1006" s="123"/>
      <c r="AX1006" s="119"/>
      <c r="AY1006" s="119"/>
      <c r="AZ1006" s="119"/>
      <c r="BA1006" s="119"/>
      <c r="BB1006" s="119"/>
      <c r="BC1006" s="119"/>
    </row>
    <row r="1007" spans="1:55" s="45" customFormat="1" x14ac:dyDescent="0.3">
      <c r="A1007" s="119"/>
      <c r="C1007" s="46"/>
      <c r="V1007" s="47"/>
      <c r="Y1007" s="46"/>
      <c r="AG1007" s="119"/>
      <c r="AH1007" s="119"/>
      <c r="AI1007" s="119"/>
      <c r="AJ1007" s="121"/>
      <c r="AK1007" s="121"/>
      <c r="AL1007" s="119"/>
      <c r="AM1007" s="121"/>
      <c r="AN1007" s="119"/>
      <c r="AO1007" s="119"/>
      <c r="AP1007" s="119"/>
      <c r="AQ1007" s="119"/>
      <c r="AR1007" s="123"/>
      <c r="AS1007" s="123"/>
      <c r="AT1007" s="123"/>
      <c r="AU1007" s="123"/>
      <c r="AV1007" s="123"/>
      <c r="AW1007" s="123"/>
      <c r="AX1007" s="119"/>
      <c r="AY1007" s="119"/>
      <c r="AZ1007" s="119"/>
      <c r="BA1007" s="119"/>
      <c r="BB1007" s="119"/>
      <c r="BC1007" s="119"/>
    </row>
    <row r="1008" spans="1:55" s="45" customFormat="1" x14ac:dyDescent="0.3">
      <c r="A1008" s="119"/>
      <c r="C1008" s="46"/>
      <c r="V1008" s="47"/>
      <c r="Y1008" s="46"/>
      <c r="AG1008" s="119"/>
      <c r="AH1008" s="119"/>
      <c r="AI1008" s="119"/>
      <c r="AJ1008" s="121"/>
      <c r="AK1008" s="121"/>
      <c r="AL1008" s="119"/>
      <c r="AM1008" s="121"/>
      <c r="AN1008" s="119"/>
      <c r="AO1008" s="119"/>
      <c r="AP1008" s="119"/>
      <c r="AQ1008" s="119"/>
      <c r="AR1008" s="123"/>
      <c r="AS1008" s="123"/>
      <c r="AT1008" s="123"/>
      <c r="AU1008" s="123"/>
      <c r="AV1008" s="123"/>
      <c r="AW1008" s="123"/>
      <c r="AX1008" s="119"/>
      <c r="AY1008" s="119"/>
      <c r="AZ1008" s="119"/>
      <c r="BA1008" s="119"/>
      <c r="BB1008" s="119"/>
      <c r="BC1008" s="119"/>
    </row>
    <row r="1009" spans="1:55" s="45" customFormat="1" x14ac:dyDescent="0.3">
      <c r="A1009" s="119"/>
      <c r="C1009" s="46"/>
      <c r="V1009" s="47"/>
      <c r="Y1009" s="46"/>
      <c r="AG1009" s="119"/>
      <c r="AH1009" s="119"/>
      <c r="AI1009" s="119"/>
      <c r="AJ1009" s="121"/>
      <c r="AK1009" s="121"/>
      <c r="AL1009" s="119"/>
      <c r="AM1009" s="121"/>
      <c r="AN1009" s="119"/>
      <c r="AO1009" s="119"/>
      <c r="AP1009" s="119"/>
      <c r="AQ1009" s="119"/>
      <c r="AR1009" s="123"/>
      <c r="AS1009" s="123"/>
      <c r="AT1009" s="123"/>
      <c r="AU1009" s="123"/>
      <c r="AV1009" s="123"/>
      <c r="AW1009" s="123"/>
      <c r="AX1009" s="119"/>
      <c r="AY1009" s="119"/>
      <c r="AZ1009" s="119"/>
      <c r="BA1009" s="119"/>
      <c r="BB1009" s="119"/>
      <c r="BC1009" s="119"/>
    </row>
    <row r="1010" spans="1:55" s="45" customFormat="1" x14ac:dyDescent="0.3">
      <c r="A1010" s="119"/>
      <c r="C1010" s="46"/>
      <c r="V1010" s="47"/>
      <c r="Y1010" s="46"/>
      <c r="AG1010" s="119"/>
      <c r="AH1010" s="119"/>
      <c r="AI1010" s="119"/>
      <c r="AJ1010" s="121"/>
      <c r="AK1010" s="121"/>
      <c r="AL1010" s="119"/>
      <c r="AM1010" s="121"/>
      <c r="AN1010" s="119"/>
      <c r="AO1010" s="119"/>
      <c r="AP1010" s="119"/>
      <c r="AQ1010" s="119"/>
      <c r="AR1010" s="123"/>
      <c r="AS1010" s="123"/>
      <c r="AT1010" s="123"/>
      <c r="AU1010" s="123"/>
      <c r="AV1010" s="123"/>
      <c r="AW1010" s="123"/>
      <c r="AX1010" s="119"/>
      <c r="AY1010" s="119"/>
      <c r="AZ1010" s="119"/>
      <c r="BA1010" s="119"/>
      <c r="BB1010" s="119"/>
      <c r="BC1010" s="119"/>
    </row>
    <row r="1011" spans="1:55" s="45" customFormat="1" x14ac:dyDescent="0.3">
      <c r="A1011" s="119"/>
      <c r="C1011" s="46"/>
      <c r="V1011" s="47"/>
      <c r="Y1011" s="46"/>
      <c r="AG1011" s="119"/>
      <c r="AH1011" s="119"/>
      <c r="AI1011" s="119"/>
      <c r="AJ1011" s="121"/>
      <c r="AK1011" s="121"/>
      <c r="AL1011" s="119"/>
      <c r="AM1011" s="121"/>
      <c r="AN1011" s="119"/>
      <c r="AO1011" s="119"/>
      <c r="AP1011" s="119"/>
      <c r="AQ1011" s="119"/>
      <c r="AR1011" s="123"/>
      <c r="AS1011" s="123"/>
      <c r="AT1011" s="123"/>
      <c r="AU1011" s="123"/>
      <c r="AV1011" s="123"/>
      <c r="AW1011" s="123"/>
      <c r="AX1011" s="119"/>
      <c r="AY1011" s="119"/>
      <c r="AZ1011" s="119"/>
      <c r="BA1011" s="119"/>
      <c r="BB1011" s="119"/>
      <c r="BC1011" s="119"/>
    </row>
    <row r="1012" spans="1:55" s="45" customFormat="1" x14ac:dyDescent="0.3">
      <c r="A1012" s="119"/>
      <c r="C1012" s="46"/>
      <c r="V1012" s="47"/>
      <c r="Y1012" s="46"/>
      <c r="AG1012" s="119"/>
      <c r="AH1012" s="119"/>
      <c r="AI1012" s="119"/>
      <c r="AJ1012" s="121"/>
      <c r="AK1012" s="121"/>
      <c r="AL1012" s="119"/>
      <c r="AM1012" s="121"/>
      <c r="AN1012" s="119"/>
      <c r="AO1012" s="119"/>
      <c r="AP1012" s="119"/>
      <c r="AQ1012" s="119"/>
      <c r="AR1012" s="123"/>
      <c r="AS1012" s="123"/>
      <c r="AT1012" s="123"/>
      <c r="AU1012" s="123"/>
      <c r="AV1012" s="123"/>
      <c r="AW1012" s="123"/>
      <c r="AX1012" s="119"/>
      <c r="AY1012" s="119"/>
      <c r="AZ1012" s="119"/>
      <c r="BA1012" s="119"/>
      <c r="BB1012" s="119"/>
      <c r="BC1012" s="119"/>
    </row>
    <row r="1013" spans="1:55" s="45" customFormat="1" x14ac:dyDescent="0.3">
      <c r="A1013" s="119"/>
      <c r="C1013" s="46"/>
      <c r="V1013" s="47"/>
      <c r="Y1013" s="46"/>
      <c r="AG1013" s="119"/>
      <c r="AH1013" s="119"/>
      <c r="AI1013" s="119"/>
      <c r="AJ1013" s="121"/>
      <c r="AK1013" s="121"/>
      <c r="AL1013" s="119"/>
      <c r="AM1013" s="121"/>
      <c r="AN1013" s="119"/>
      <c r="AO1013" s="119"/>
      <c r="AP1013" s="119"/>
      <c r="AQ1013" s="119"/>
      <c r="AR1013" s="123"/>
      <c r="AS1013" s="123"/>
      <c r="AT1013" s="123"/>
      <c r="AU1013" s="123"/>
      <c r="AV1013" s="123"/>
      <c r="AW1013" s="123"/>
      <c r="AX1013" s="119"/>
      <c r="AY1013" s="119"/>
      <c r="AZ1013" s="119"/>
      <c r="BA1013" s="119"/>
      <c r="BB1013" s="119"/>
      <c r="BC1013" s="119"/>
    </row>
    <row r="1014" spans="1:55" s="45" customFormat="1" x14ac:dyDescent="0.3">
      <c r="A1014" s="119"/>
      <c r="C1014" s="46"/>
      <c r="V1014" s="47"/>
      <c r="Y1014" s="46"/>
      <c r="AG1014" s="119"/>
      <c r="AH1014" s="119"/>
      <c r="AI1014" s="119"/>
      <c r="AJ1014" s="121"/>
      <c r="AK1014" s="121"/>
      <c r="AL1014" s="119"/>
      <c r="AM1014" s="121"/>
      <c r="AN1014" s="119"/>
      <c r="AO1014" s="119"/>
      <c r="AP1014" s="119"/>
      <c r="AQ1014" s="119"/>
      <c r="AR1014" s="123"/>
      <c r="AS1014" s="123"/>
      <c r="AT1014" s="123"/>
      <c r="AU1014" s="123"/>
      <c r="AV1014" s="123"/>
      <c r="AW1014" s="123"/>
      <c r="AX1014" s="119"/>
      <c r="AY1014" s="119"/>
      <c r="AZ1014" s="119"/>
      <c r="BA1014" s="119"/>
      <c r="BB1014" s="119"/>
      <c r="BC1014" s="119"/>
    </row>
    <row r="1015" spans="1:55" s="45" customFormat="1" x14ac:dyDescent="0.3">
      <c r="A1015" s="119"/>
      <c r="C1015" s="46"/>
      <c r="V1015" s="47"/>
      <c r="Y1015" s="46"/>
      <c r="AG1015" s="119"/>
      <c r="AH1015" s="119"/>
      <c r="AI1015" s="119"/>
      <c r="AJ1015" s="121"/>
      <c r="AK1015" s="121"/>
      <c r="AL1015" s="119"/>
      <c r="AM1015" s="121"/>
      <c r="AN1015" s="119"/>
      <c r="AO1015" s="119"/>
      <c r="AP1015" s="119"/>
      <c r="AQ1015" s="119"/>
      <c r="AR1015" s="123"/>
      <c r="AS1015" s="123"/>
      <c r="AT1015" s="123"/>
      <c r="AU1015" s="123"/>
      <c r="AV1015" s="123"/>
      <c r="AW1015" s="123"/>
      <c r="AX1015" s="119"/>
      <c r="AY1015" s="119"/>
      <c r="AZ1015" s="119"/>
      <c r="BA1015" s="119"/>
      <c r="BB1015" s="119"/>
      <c r="BC1015" s="119"/>
    </row>
    <row r="1016" spans="1:55" s="45" customFormat="1" x14ac:dyDescent="0.3">
      <c r="A1016" s="119"/>
      <c r="C1016" s="46"/>
      <c r="V1016" s="47"/>
      <c r="Y1016" s="46"/>
      <c r="AG1016" s="119"/>
      <c r="AH1016" s="119"/>
      <c r="AI1016" s="119"/>
      <c r="AJ1016" s="121"/>
      <c r="AK1016" s="121"/>
      <c r="AL1016" s="119"/>
      <c r="AM1016" s="121"/>
      <c r="AN1016" s="119"/>
      <c r="AO1016" s="119"/>
      <c r="AP1016" s="119"/>
      <c r="AQ1016" s="119"/>
      <c r="AR1016" s="123"/>
      <c r="AS1016" s="123"/>
      <c r="AT1016" s="123"/>
      <c r="AU1016" s="123"/>
      <c r="AV1016" s="123"/>
      <c r="AW1016" s="123"/>
      <c r="AX1016" s="119"/>
      <c r="AY1016" s="119"/>
      <c r="AZ1016" s="119"/>
      <c r="BA1016" s="119"/>
      <c r="BB1016" s="119"/>
      <c r="BC1016" s="119"/>
    </row>
    <row r="1017" spans="1:55" s="45" customFormat="1" x14ac:dyDescent="0.3">
      <c r="A1017" s="119"/>
      <c r="C1017" s="46"/>
      <c r="V1017" s="47"/>
      <c r="Y1017" s="46"/>
      <c r="AG1017" s="119"/>
      <c r="AH1017" s="119"/>
      <c r="AI1017" s="119"/>
      <c r="AJ1017" s="121"/>
      <c r="AK1017" s="121"/>
      <c r="AL1017" s="119"/>
      <c r="AM1017" s="121"/>
      <c r="AN1017" s="119"/>
      <c r="AO1017" s="119"/>
      <c r="AP1017" s="119"/>
      <c r="AQ1017" s="119"/>
      <c r="AR1017" s="123"/>
      <c r="AS1017" s="123"/>
      <c r="AT1017" s="123"/>
      <c r="AU1017" s="123"/>
      <c r="AV1017" s="123"/>
      <c r="AW1017" s="123"/>
      <c r="AX1017" s="119"/>
      <c r="AY1017" s="119"/>
      <c r="AZ1017" s="119"/>
      <c r="BA1017" s="119"/>
      <c r="BB1017" s="119"/>
      <c r="BC1017" s="119"/>
    </row>
    <row r="1018" spans="1:55" s="45" customFormat="1" x14ac:dyDescent="0.3">
      <c r="A1018" s="119"/>
      <c r="C1018" s="46"/>
      <c r="V1018" s="47"/>
      <c r="Y1018" s="46"/>
      <c r="AG1018" s="119"/>
      <c r="AH1018" s="119"/>
      <c r="AI1018" s="119"/>
      <c r="AJ1018" s="121"/>
      <c r="AK1018" s="121"/>
      <c r="AL1018" s="119"/>
      <c r="AM1018" s="121"/>
      <c r="AN1018" s="119"/>
      <c r="AO1018" s="119"/>
      <c r="AP1018" s="119"/>
      <c r="AQ1018" s="119"/>
      <c r="AR1018" s="123"/>
      <c r="AS1018" s="123"/>
      <c r="AT1018" s="123"/>
      <c r="AU1018" s="123"/>
      <c r="AV1018" s="123"/>
      <c r="AW1018" s="123"/>
      <c r="AX1018" s="119"/>
      <c r="AY1018" s="119"/>
      <c r="AZ1018" s="119"/>
      <c r="BA1018" s="119"/>
      <c r="BB1018" s="119"/>
      <c r="BC1018" s="119"/>
    </row>
    <row r="1019" spans="1:55" s="45" customFormat="1" x14ac:dyDescent="0.3">
      <c r="A1019" s="119"/>
      <c r="C1019" s="46"/>
      <c r="V1019" s="47"/>
      <c r="Y1019" s="46"/>
      <c r="AG1019" s="119"/>
      <c r="AH1019" s="119"/>
      <c r="AI1019" s="119"/>
      <c r="AJ1019" s="121"/>
      <c r="AK1019" s="121"/>
      <c r="AL1019" s="119"/>
      <c r="AM1019" s="121"/>
      <c r="AN1019" s="119"/>
      <c r="AO1019" s="119"/>
      <c r="AP1019" s="119"/>
      <c r="AQ1019" s="119"/>
      <c r="AR1019" s="123"/>
      <c r="AS1019" s="123"/>
      <c r="AT1019" s="123"/>
      <c r="AU1019" s="123"/>
      <c r="AV1019" s="123"/>
      <c r="AW1019" s="123"/>
      <c r="AX1019" s="119"/>
      <c r="AY1019" s="119"/>
      <c r="AZ1019" s="119"/>
      <c r="BA1019" s="119"/>
      <c r="BB1019" s="119"/>
      <c r="BC1019" s="119"/>
    </row>
    <row r="1020" spans="1:55" s="45" customFormat="1" x14ac:dyDescent="0.3">
      <c r="A1020" s="119"/>
      <c r="C1020" s="46"/>
      <c r="V1020" s="47"/>
      <c r="Y1020" s="46"/>
      <c r="AG1020" s="119"/>
      <c r="AH1020" s="119"/>
      <c r="AI1020" s="119"/>
      <c r="AJ1020" s="121"/>
      <c r="AK1020" s="121"/>
      <c r="AL1020" s="119"/>
      <c r="AM1020" s="121"/>
      <c r="AN1020" s="119"/>
      <c r="AO1020" s="119"/>
      <c r="AP1020" s="119"/>
      <c r="AQ1020" s="119"/>
      <c r="AR1020" s="123"/>
      <c r="AS1020" s="123"/>
      <c r="AT1020" s="123"/>
      <c r="AU1020" s="123"/>
      <c r="AV1020" s="123"/>
      <c r="AW1020" s="123"/>
      <c r="AX1020" s="119"/>
      <c r="AY1020" s="119"/>
      <c r="AZ1020" s="119"/>
      <c r="BA1020" s="119"/>
      <c r="BB1020" s="119"/>
      <c r="BC1020" s="119"/>
    </row>
    <row r="1021" spans="1:55" s="45" customFormat="1" x14ac:dyDescent="0.3">
      <c r="A1021" s="119"/>
      <c r="C1021" s="46"/>
      <c r="V1021" s="47"/>
      <c r="Y1021" s="46"/>
      <c r="AG1021" s="119"/>
      <c r="AH1021" s="119"/>
      <c r="AI1021" s="119"/>
      <c r="AJ1021" s="121"/>
      <c r="AK1021" s="121"/>
      <c r="AL1021" s="119"/>
      <c r="AM1021" s="121"/>
      <c r="AN1021" s="119"/>
      <c r="AO1021" s="119"/>
      <c r="AP1021" s="119"/>
      <c r="AQ1021" s="119"/>
      <c r="AR1021" s="123"/>
      <c r="AS1021" s="123"/>
      <c r="AT1021" s="123"/>
      <c r="AU1021" s="123"/>
      <c r="AV1021" s="123"/>
      <c r="AW1021" s="123"/>
      <c r="AX1021" s="119"/>
      <c r="AY1021" s="119"/>
      <c r="AZ1021" s="119"/>
      <c r="BA1021" s="119"/>
      <c r="BB1021" s="119"/>
      <c r="BC1021" s="119"/>
    </row>
    <row r="1022" spans="1:55" s="45" customFormat="1" x14ac:dyDescent="0.3">
      <c r="A1022" s="119"/>
      <c r="C1022" s="46"/>
      <c r="V1022" s="47"/>
      <c r="Y1022" s="46"/>
      <c r="AG1022" s="119"/>
      <c r="AH1022" s="119"/>
      <c r="AI1022" s="119"/>
      <c r="AJ1022" s="121"/>
      <c r="AK1022" s="121"/>
      <c r="AL1022" s="119"/>
      <c r="AM1022" s="121"/>
      <c r="AN1022" s="119"/>
      <c r="AO1022" s="119"/>
      <c r="AP1022" s="119"/>
      <c r="AQ1022" s="119"/>
      <c r="AR1022" s="123"/>
      <c r="AS1022" s="123"/>
      <c r="AT1022" s="123"/>
      <c r="AU1022" s="123"/>
      <c r="AV1022" s="123"/>
      <c r="AW1022" s="123"/>
      <c r="AX1022" s="119"/>
      <c r="AY1022" s="119"/>
      <c r="AZ1022" s="119"/>
      <c r="BA1022" s="119"/>
      <c r="BB1022" s="119"/>
      <c r="BC1022" s="119"/>
    </row>
    <row r="1023" spans="1:55" s="45" customFormat="1" x14ac:dyDescent="0.3">
      <c r="A1023" s="119"/>
      <c r="C1023" s="46"/>
      <c r="V1023" s="47"/>
      <c r="Y1023" s="46"/>
      <c r="AG1023" s="119"/>
      <c r="AH1023" s="119"/>
      <c r="AI1023" s="119"/>
      <c r="AJ1023" s="121"/>
      <c r="AK1023" s="121"/>
      <c r="AL1023" s="119"/>
      <c r="AM1023" s="121"/>
      <c r="AN1023" s="119"/>
      <c r="AO1023" s="119"/>
      <c r="AP1023" s="119"/>
      <c r="AQ1023" s="119"/>
      <c r="AR1023" s="123"/>
      <c r="AS1023" s="123"/>
      <c r="AT1023" s="123"/>
      <c r="AU1023" s="123"/>
      <c r="AV1023" s="123"/>
      <c r="AW1023" s="123"/>
      <c r="AX1023" s="119"/>
      <c r="AY1023" s="119"/>
      <c r="AZ1023" s="119"/>
      <c r="BA1023" s="119"/>
      <c r="BB1023" s="119"/>
      <c r="BC1023" s="119"/>
    </row>
    <row r="1024" spans="1:55" s="45" customFormat="1" x14ac:dyDescent="0.3">
      <c r="A1024" s="119"/>
      <c r="C1024" s="46"/>
      <c r="V1024" s="47"/>
      <c r="Y1024" s="46"/>
      <c r="AG1024" s="119"/>
      <c r="AH1024" s="119"/>
      <c r="AI1024" s="119"/>
      <c r="AJ1024" s="121"/>
      <c r="AK1024" s="121"/>
      <c r="AL1024" s="119"/>
      <c r="AM1024" s="121"/>
      <c r="AN1024" s="119"/>
      <c r="AO1024" s="119"/>
      <c r="AP1024" s="119"/>
      <c r="AQ1024" s="119"/>
      <c r="AR1024" s="123"/>
      <c r="AS1024" s="123"/>
      <c r="AT1024" s="123"/>
      <c r="AU1024" s="123"/>
      <c r="AV1024" s="123"/>
      <c r="AW1024" s="123"/>
      <c r="AX1024" s="119"/>
      <c r="AY1024" s="119"/>
      <c r="AZ1024" s="119"/>
      <c r="BA1024" s="119"/>
      <c r="BB1024" s="119"/>
      <c r="BC1024" s="119"/>
    </row>
    <row r="1025" spans="1:55" s="45" customFormat="1" x14ac:dyDescent="0.3">
      <c r="A1025" s="119"/>
      <c r="C1025" s="46"/>
      <c r="V1025" s="47"/>
      <c r="Y1025" s="46"/>
      <c r="AG1025" s="119"/>
      <c r="AH1025" s="119"/>
      <c r="AI1025" s="119"/>
      <c r="AJ1025" s="121"/>
      <c r="AK1025" s="121"/>
      <c r="AL1025" s="119"/>
      <c r="AM1025" s="121"/>
      <c r="AN1025" s="119"/>
      <c r="AO1025" s="119"/>
      <c r="AP1025" s="119"/>
      <c r="AQ1025" s="119"/>
      <c r="AR1025" s="123"/>
      <c r="AS1025" s="123"/>
      <c r="AT1025" s="123"/>
      <c r="AU1025" s="123"/>
      <c r="AV1025" s="123"/>
      <c r="AW1025" s="123"/>
      <c r="AX1025" s="119"/>
      <c r="AY1025" s="119"/>
      <c r="AZ1025" s="119"/>
      <c r="BA1025" s="119"/>
      <c r="BB1025" s="119"/>
      <c r="BC1025" s="119"/>
    </row>
    <row r="1026" spans="1:55" s="45" customFormat="1" x14ac:dyDescent="0.3">
      <c r="A1026" s="119"/>
      <c r="C1026" s="46"/>
      <c r="V1026" s="47"/>
      <c r="Y1026" s="46"/>
      <c r="AG1026" s="119"/>
      <c r="AH1026" s="119"/>
      <c r="AI1026" s="119"/>
      <c r="AJ1026" s="121"/>
      <c r="AK1026" s="121"/>
      <c r="AL1026" s="119"/>
      <c r="AM1026" s="121"/>
      <c r="AN1026" s="119"/>
      <c r="AO1026" s="119"/>
      <c r="AP1026" s="119"/>
      <c r="AQ1026" s="119"/>
      <c r="AR1026" s="123"/>
      <c r="AS1026" s="123"/>
      <c r="AT1026" s="123"/>
      <c r="AU1026" s="123"/>
      <c r="AV1026" s="123"/>
      <c r="AW1026" s="123"/>
      <c r="AX1026" s="119"/>
      <c r="AY1026" s="119"/>
      <c r="AZ1026" s="119"/>
      <c r="BA1026" s="119"/>
      <c r="BB1026" s="119"/>
      <c r="BC1026" s="119"/>
    </row>
    <row r="1027" spans="1:55" s="45" customFormat="1" x14ac:dyDescent="0.3">
      <c r="A1027" s="119"/>
      <c r="C1027" s="46"/>
      <c r="V1027" s="47"/>
      <c r="Y1027" s="46"/>
      <c r="AG1027" s="119"/>
      <c r="AH1027" s="119"/>
      <c r="AI1027" s="119"/>
      <c r="AJ1027" s="121"/>
      <c r="AK1027" s="121"/>
      <c r="AL1027" s="119"/>
      <c r="AM1027" s="121"/>
      <c r="AN1027" s="119"/>
      <c r="AO1027" s="119"/>
      <c r="AP1027" s="119"/>
      <c r="AQ1027" s="119"/>
      <c r="AR1027" s="123"/>
      <c r="AS1027" s="123"/>
      <c r="AT1027" s="123"/>
      <c r="AU1027" s="123"/>
      <c r="AV1027" s="123"/>
      <c r="AW1027" s="123"/>
      <c r="AX1027" s="119"/>
      <c r="AY1027" s="119"/>
      <c r="AZ1027" s="119"/>
      <c r="BA1027" s="119"/>
      <c r="BB1027" s="119"/>
      <c r="BC1027" s="119"/>
    </row>
    <row r="1028" spans="1:55" s="45" customFormat="1" x14ac:dyDescent="0.3">
      <c r="A1028" s="119"/>
      <c r="C1028" s="46"/>
      <c r="V1028" s="47"/>
      <c r="Y1028" s="46"/>
      <c r="AG1028" s="119"/>
      <c r="AH1028" s="119"/>
      <c r="AI1028" s="119"/>
      <c r="AJ1028" s="121"/>
      <c r="AK1028" s="121"/>
      <c r="AL1028" s="119"/>
      <c r="AM1028" s="121"/>
      <c r="AN1028" s="119"/>
      <c r="AO1028" s="119"/>
      <c r="AP1028" s="119"/>
      <c r="AQ1028" s="119"/>
      <c r="AR1028" s="123"/>
      <c r="AS1028" s="123"/>
      <c r="AT1028" s="123"/>
      <c r="AU1028" s="123"/>
      <c r="AV1028" s="123"/>
      <c r="AW1028" s="123"/>
      <c r="AX1028" s="119"/>
      <c r="AY1028" s="119"/>
      <c r="AZ1028" s="119"/>
      <c r="BA1028" s="119"/>
      <c r="BB1028" s="119"/>
      <c r="BC1028" s="119"/>
    </row>
    <row r="1029" spans="1:55" s="45" customFormat="1" x14ac:dyDescent="0.3">
      <c r="A1029" s="119"/>
      <c r="C1029" s="46"/>
      <c r="V1029" s="47"/>
      <c r="Y1029" s="46"/>
      <c r="AG1029" s="119"/>
      <c r="AH1029" s="119"/>
      <c r="AI1029" s="119"/>
      <c r="AJ1029" s="121"/>
      <c r="AK1029" s="121"/>
      <c r="AL1029" s="119"/>
      <c r="AM1029" s="121"/>
      <c r="AN1029" s="119"/>
      <c r="AO1029" s="119"/>
      <c r="AP1029" s="119"/>
      <c r="AQ1029" s="119"/>
      <c r="AR1029" s="123"/>
      <c r="AS1029" s="123"/>
      <c r="AT1029" s="123"/>
      <c r="AU1029" s="123"/>
      <c r="AV1029" s="123"/>
      <c r="AW1029" s="123"/>
      <c r="AX1029" s="119"/>
      <c r="AY1029" s="119"/>
      <c r="AZ1029" s="119"/>
      <c r="BA1029" s="119"/>
      <c r="BB1029" s="119"/>
      <c r="BC1029" s="119"/>
    </row>
    <row r="1030" spans="1:55" s="45" customFormat="1" x14ac:dyDescent="0.3">
      <c r="A1030" s="119"/>
      <c r="C1030" s="46"/>
      <c r="V1030" s="47"/>
      <c r="Y1030" s="46"/>
      <c r="AG1030" s="119"/>
      <c r="AH1030" s="119"/>
      <c r="AI1030" s="119"/>
      <c r="AJ1030" s="121"/>
      <c r="AK1030" s="121"/>
      <c r="AL1030" s="119"/>
      <c r="AM1030" s="121"/>
      <c r="AN1030" s="119"/>
      <c r="AO1030" s="119"/>
      <c r="AP1030" s="119"/>
      <c r="AQ1030" s="119"/>
      <c r="AR1030" s="123"/>
      <c r="AS1030" s="123"/>
      <c r="AT1030" s="123"/>
      <c r="AU1030" s="123"/>
      <c r="AV1030" s="123"/>
      <c r="AW1030" s="123"/>
      <c r="AX1030" s="119"/>
      <c r="AY1030" s="119"/>
      <c r="AZ1030" s="119"/>
      <c r="BA1030" s="119"/>
      <c r="BB1030" s="119"/>
      <c r="BC1030" s="119"/>
    </row>
    <row r="1031" spans="1:55" s="45" customFormat="1" x14ac:dyDescent="0.3">
      <c r="A1031" s="119"/>
      <c r="C1031" s="46"/>
      <c r="V1031" s="47"/>
      <c r="Y1031" s="46"/>
      <c r="AG1031" s="119"/>
      <c r="AH1031" s="119"/>
      <c r="AI1031" s="119"/>
      <c r="AJ1031" s="121"/>
      <c r="AK1031" s="121"/>
      <c r="AL1031" s="119"/>
      <c r="AM1031" s="121"/>
      <c r="AN1031" s="119"/>
      <c r="AO1031" s="119"/>
      <c r="AP1031" s="119"/>
      <c r="AQ1031" s="119"/>
      <c r="AR1031" s="123"/>
      <c r="AS1031" s="123"/>
      <c r="AT1031" s="123"/>
      <c r="AU1031" s="123"/>
      <c r="AV1031" s="123"/>
      <c r="AW1031" s="123"/>
      <c r="AX1031" s="119"/>
      <c r="AY1031" s="119"/>
      <c r="AZ1031" s="119"/>
      <c r="BA1031" s="119"/>
      <c r="BB1031" s="119"/>
      <c r="BC1031" s="119"/>
    </row>
    <row r="1032" spans="1:55" s="45" customFormat="1" x14ac:dyDescent="0.3">
      <c r="A1032" s="119"/>
      <c r="C1032" s="46"/>
      <c r="V1032" s="47"/>
      <c r="Y1032" s="46"/>
      <c r="AG1032" s="119"/>
      <c r="AH1032" s="119"/>
      <c r="AI1032" s="119"/>
      <c r="AJ1032" s="121"/>
      <c r="AK1032" s="121"/>
      <c r="AL1032" s="119"/>
      <c r="AM1032" s="121"/>
      <c r="AN1032" s="119"/>
      <c r="AO1032" s="119"/>
      <c r="AP1032" s="119"/>
      <c r="AQ1032" s="119"/>
      <c r="AR1032" s="123"/>
      <c r="AS1032" s="123"/>
      <c r="AT1032" s="123"/>
      <c r="AU1032" s="123"/>
      <c r="AV1032" s="123"/>
      <c r="AW1032" s="123"/>
      <c r="AX1032" s="119"/>
      <c r="AY1032" s="119"/>
      <c r="AZ1032" s="119"/>
      <c r="BA1032" s="119"/>
      <c r="BB1032" s="119"/>
      <c r="BC1032" s="119"/>
    </row>
    <row r="1033" spans="1:55" s="45" customFormat="1" x14ac:dyDescent="0.3">
      <c r="A1033" s="119"/>
      <c r="C1033" s="46"/>
      <c r="V1033" s="47"/>
      <c r="Y1033" s="46"/>
      <c r="AG1033" s="119"/>
      <c r="AH1033" s="119"/>
      <c r="AI1033" s="119"/>
      <c r="AJ1033" s="121"/>
      <c r="AK1033" s="121"/>
      <c r="AL1033" s="119"/>
      <c r="AM1033" s="121"/>
      <c r="AN1033" s="119"/>
      <c r="AO1033" s="119"/>
      <c r="AP1033" s="119"/>
      <c r="AQ1033" s="119"/>
      <c r="AR1033" s="123"/>
      <c r="AS1033" s="123"/>
      <c r="AT1033" s="123"/>
      <c r="AU1033" s="123"/>
      <c r="AV1033" s="123"/>
      <c r="AW1033" s="123"/>
      <c r="AX1033" s="119"/>
      <c r="AY1033" s="119"/>
      <c r="AZ1033" s="119"/>
      <c r="BA1033" s="119"/>
      <c r="BB1033" s="119"/>
      <c r="BC1033" s="119"/>
    </row>
    <row r="1034" spans="1:55" s="45" customFormat="1" x14ac:dyDescent="0.3">
      <c r="A1034" s="119"/>
      <c r="C1034" s="46"/>
      <c r="V1034" s="47"/>
      <c r="Y1034" s="46"/>
      <c r="AG1034" s="119"/>
      <c r="AH1034" s="119"/>
      <c r="AI1034" s="119"/>
      <c r="AJ1034" s="121"/>
      <c r="AK1034" s="121"/>
      <c r="AL1034" s="119"/>
      <c r="AM1034" s="121"/>
      <c r="AN1034" s="119"/>
      <c r="AO1034" s="119"/>
      <c r="AP1034" s="119"/>
      <c r="AQ1034" s="119"/>
      <c r="AR1034" s="123"/>
      <c r="AS1034" s="123"/>
      <c r="AT1034" s="123"/>
      <c r="AU1034" s="123"/>
      <c r="AV1034" s="123"/>
      <c r="AW1034" s="123"/>
      <c r="AX1034" s="119"/>
      <c r="AY1034" s="119"/>
      <c r="AZ1034" s="119"/>
      <c r="BA1034" s="119"/>
      <c r="BB1034" s="119"/>
      <c r="BC1034" s="119"/>
    </row>
    <row r="1035" spans="1:55" s="45" customFormat="1" x14ac:dyDescent="0.3">
      <c r="A1035" s="119"/>
      <c r="C1035" s="46"/>
      <c r="V1035" s="47"/>
      <c r="Y1035" s="46"/>
      <c r="AG1035" s="119"/>
      <c r="AH1035" s="119"/>
      <c r="AI1035" s="119"/>
      <c r="AJ1035" s="121"/>
      <c r="AK1035" s="121"/>
      <c r="AL1035" s="119"/>
      <c r="AM1035" s="121"/>
      <c r="AN1035" s="119"/>
      <c r="AO1035" s="119"/>
      <c r="AP1035" s="119"/>
      <c r="AQ1035" s="119"/>
      <c r="AR1035" s="123"/>
      <c r="AS1035" s="123"/>
      <c r="AT1035" s="123"/>
      <c r="AU1035" s="123"/>
      <c r="AV1035" s="123"/>
      <c r="AW1035" s="123"/>
      <c r="AX1035" s="119"/>
      <c r="AY1035" s="119"/>
      <c r="AZ1035" s="119"/>
      <c r="BA1035" s="119"/>
      <c r="BB1035" s="119"/>
      <c r="BC1035" s="119"/>
    </row>
    <row r="1036" spans="1:55" s="45" customFormat="1" x14ac:dyDescent="0.3">
      <c r="A1036" s="119"/>
      <c r="C1036" s="46"/>
      <c r="V1036" s="47"/>
      <c r="Y1036" s="46"/>
      <c r="AG1036" s="119"/>
      <c r="AH1036" s="119"/>
      <c r="AI1036" s="119"/>
      <c r="AJ1036" s="121"/>
      <c r="AK1036" s="121"/>
      <c r="AL1036" s="119"/>
      <c r="AM1036" s="121"/>
      <c r="AN1036" s="119"/>
      <c r="AO1036" s="119"/>
      <c r="AP1036" s="119"/>
      <c r="AQ1036" s="119"/>
      <c r="AR1036" s="123"/>
      <c r="AS1036" s="123"/>
      <c r="AT1036" s="123"/>
      <c r="AU1036" s="123"/>
      <c r="AV1036" s="123"/>
      <c r="AW1036" s="123"/>
      <c r="AX1036" s="119"/>
      <c r="AY1036" s="119"/>
      <c r="AZ1036" s="119"/>
      <c r="BA1036" s="119"/>
      <c r="BB1036" s="119"/>
      <c r="BC1036" s="119"/>
    </row>
    <row r="1037" spans="1:55" s="45" customFormat="1" x14ac:dyDescent="0.3">
      <c r="A1037" s="119"/>
      <c r="C1037" s="46"/>
      <c r="V1037" s="47"/>
      <c r="Y1037" s="46"/>
      <c r="AG1037" s="119"/>
      <c r="AH1037" s="119"/>
      <c r="AI1037" s="119"/>
      <c r="AJ1037" s="121"/>
      <c r="AK1037" s="121"/>
      <c r="AL1037" s="119"/>
      <c r="AM1037" s="121"/>
      <c r="AN1037" s="119"/>
      <c r="AO1037" s="119"/>
      <c r="AP1037" s="119"/>
      <c r="AQ1037" s="119"/>
      <c r="AR1037" s="123"/>
      <c r="AS1037" s="123"/>
      <c r="AT1037" s="123"/>
      <c r="AU1037" s="123"/>
      <c r="AV1037" s="123"/>
      <c r="AW1037" s="123"/>
      <c r="AX1037" s="119"/>
      <c r="AY1037" s="119"/>
      <c r="AZ1037" s="119"/>
      <c r="BA1037" s="119"/>
      <c r="BB1037" s="119"/>
      <c r="BC1037" s="119"/>
    </row>
    <row r="1038" spans="1:55" s="45" customFormat="1" x14ac:dyDescent="0.3">
      <c r="A1038" s="119"/>
      <c r="C1038" s="46"/>
      <c r="V1038" s="47"/>
      <c r="Y1038" s="46"/>
      <c r="AG1038" s="119"/>
      <c r="AH1038" s="119"/>
      <c r="AI1038" s="119"/>
      <c r="AJ1038" s="121"/>
      <c r="AK1038" s="121"/>
      <c r="AL1038" s="119"/>
      <c r="AM1038" s="121"/>
      <c r="AN1038" s="119"/>
      <c r="AO1038" s="119"/>
      <c r="AP1038" s="119"/>
      <c r="AQ1038" s="119"/>
      <c r="AR1038" s="123"/>
      <c r="AS1038" s="123"/>
      <c r="AT1038" s="123"/>
      <c r="AU1038" s="123"/>
      <c r="AV1038" s="123"/>
      <c r="AW1038" s="123"/>
      <c r="AX1038" s="119"/>
      <c r="AY1038" s="119"/>
      <c r="AZ1038" s="119"/>
      <c r="BA1038" s="119"/>
      <c r="BB1038" s="119"/>
      <c r="BC1038" s="119"/>
    </row>
    <row r="1039" spans="1:55" s="45" customFormat="1" x14ac:dyDescent="0.3">
      <c r="A1039" s="119"/>
      <c r="C1039" s="46"/>
      <c r="V1039" s="47"/>
      <c r="Y1039" s="46"/>
      <c r="AG1039" s="119"/>
      <c r="AH1039" s="119"/>
      <c r="AI1039" s="119"/>
      <c r="AJ1039" s="121"/>
      <c r="AK1039" s="121"/>
      <c r="AL1039" s="119"/>
      <c r="AM1039" s="121"/>
      <c r="AN1039" s="119"/>
      <c r="AO1039" s="119"/>
      <c r="AP1039" s="119"/>
      <c r="AQ1039" s="119"/>
      <c r="AR1039" s="123"/>
      <c r="AS1039" s="123"/>
      <c r="AT1039" s="123"/>
      <c r="AU1039" s="123"/>
      <c r="AV1039" s="123"/>
      <c r="AW1039" s="123"/>
      <c r="AX1039" s="119"/>
      <c r="AY1039" s="119"/>
      <c r="AZ1039" s="119"/>
      <c r="BA1039" s="119"/>
      <c r="BB1039" s="119"/>
      <c r="BC1039" s="119"/>
    </row>
    <row r="1040" spans="1:55" s="45" customFormat="1" x14ac:dyDescent="0.3">
      <c r="A1040" s="119"/>
      <c r="C1040" s="46"/>
      <c r="V1040" s="47"/>
      <c r="Y1040" s="46"/>
      <c r="AG1040" s="119"/>
      <c r="AH1040" s="119"/>
      <c r="AI1040" s="119"/>
      <c r="AJ1040" s="121"/>
      <c r="AK1040" s="121"/>
      <c r="AL1040" s="119"/>
      <c r="AM1040" s="121"/>
      <c r="AN1040" s="119"/>
      <c r="AO1040" s="119"/>
      <c r="AP1040" s="119"/>
      <c r="AQ1040" s="119"/>
      <c r="AR1040" s="123"/>
      <c r="AS1040" s="123"/>
      <c r="AT1040" s="123"/>
      <c r="AU1040" s="123"/>
      <c r="AV1040" s="123"/>
      <c r="AW1040" s="123"/>
      <c r="AX1040" s="119"/>
      <c r="AY1040" s="119"/>
      <c r="AZ1040" s="119"/>
      <c r="BA1040" s="119"/>
      <c r="BB1040" s="119"/>
      <c r="BC1040" s="119"/>
    </row>
    <row r="1041" spans="1:55" s="45" customFormat="1" x14ac:dyDescent="0.3">
      <c r="A1041" s="119"/>
      <c r="C1041" s="46"/>
      <c r="V1041" s="47"/>
      <c r="Y1041" s="46"/>
      <c r="AG1041" s="119"/>
      <c r="AH1041" s="119"/>
      <c r="AI1041" s="119"/>
      <c r="AJ1041" s="121"/>
      <c r="AK1041" s="121"/>
      <c r="AL1041" s="119"/>
      <c r="AM1041" s="121"/>
      <c r="AN1041" s="119"/>
      <c r="AO1041" s="119"/>
      <c r="AP1041" s="119"/>
      <c r="AQ1041" s="119"/>
      <c r="AR1041" s="123"/>
      <c r="AS1041" s="123"/>
      <c r="AT1041" s="123"/>
      <c r="AU1041" s="123"/>
      <c r="AV1041" s="123"/>
      <c r="AW1041" s="123"/>
      <c r="AX1041" s="119"/>
      <c r="AY1041" s="119"/>
      <c r="AZ1041" s="119"/>
      <c r="BA1041" s="119"/>
      <c r="BB1041" s="119"/>
      <c r="BC1041" s="119"/>
    </row>
    <row r="1042" spans="1:55" s="45" customFormat="1" x14ac:dyDescent="0.3">
      <c r="A1042" s="119"/>
      <c r="C1042" s="46"/>
      <c r="V1042" s="47"/>
      <c r="Y1042" s="46"/>
      <c r="AG1042" s="119"/>
      <c r="AH1042" s="119"/>
      <c r="AI1042" s="119"/>
      <c r="AJ1042" s="121"/>
      <c r="AK1042" s="121"/>
      <c r="AL1042" s="119"/>
      <c r="AM1042" s="121"/>
      <c r="AN1042" s="119"/>
      <c r="AO1042" s="119"/>
      <c r="AP1042" s="119"/>
      <c r="AQ1042" s="119"/>
      <c r="AR1042" s="123"/>
      <c r="AS1042" s="123"/>
      <c r="AT1042" s="123"/>
      <c r="AU1042" s="123"/>
      <c r="AV1042" s="123"/>
      <c r="AW1042" s="123"/>
      <c r="AX1042" s="119"/>
      <c r="AY1042" s="119"/>
      <c r="AZ1042" s="119"/>
      <c r="BA1042" s="119"/>
      <c r="BB1042" s="119"/>
      <c r="BC1042" s="119"/>
    </row>
    <row r="1043" spans="1:55" s="45" customFormat="1" x14ac:dyDescent="0.3">
      <c r="A1043" s="119"/>
      <c r="C1043" s="46"/>
      <c r="V1043" s="47"/>
      <c r="Y1043" s="46"/>
      <c r="AG1043" s="119"/>
      <c r="AH1043" s="119"/>
      <c r="AI1043" s="119"/>
      <c r="AJ1043" s="121"/>
      <c r="AK1043" s="121"/>
      <c r="AL1043" s="119"/>
      <c r="AM1043" s="121"/>
      <c r="AN1043" s="119"/>
      <c r="AO1043" s="119"/>
      <c r="AP1043" s="119"/>
      <c r="AQ1043" s="119"/>
      <c r="AR1043" s="123"/>
      <c r="AS1043" s="123"/>
      <c r="AT1043" s="123"/>
      <c r="AU1043" s="123"/>
      <c r="AV1043" s="123"/>
      <c r="AW1043" s="123"/>
      <c r="AX1043" s="119"/>
      <c r="AY1043" s="119"/>
      <c r="AZ1043" s="119"/>
      <c r="BA1043" s="119"/>
      <c r="BB1043" s="119"/>
      <c r="BC1043" s="119"/>
    </row>
    <row r="1044" spans="1:55" s="45" customFormat="1" x14ac:dyDescent="0.3">
      <c r="A1044" s="119"/>
      <c r="C1044" s="46"/>
      <c r="V1044" s="47"/>
      <c r="Y1044" s="46"/>
      <c r="AG1044" s="119"/>
      <c r="AH1044" s="119"/>
      <c r="AI1044" s="119"/>
      <c r="AJ1044" s="121"/>
      <c r="AK1044" s="121"/>
      <c r="AL1044" s="119"/>
      <c r="AM1044" s="121"/>
      <c r="AN1044" s="119"/>
      <c r="AO1044" s="119"/>
      <c r="AP1044" s="119"/>
      <c r="AQ1044" s="119"/>
      <c r="AR1044" s="123"/>
      <c r="AS1044" s="123"/>
      <c r="AT1044" s="123"/>
      <c r="AU1044" s="123"/>
      <c r="AV1044" s="123"/>
      <c r="AW1044" s="123"/>
      <c r="AX1044" s="119"/>
      <c r="AY1044" s="119"/>
      <c r="AZ1044" s="119"/>
      <c r="BA1044" s="119"/>
      <c r="BB1044" s="119"/>
      <c r="BC1044" s="119"/>
    </row>
    <row r="1045" spans="1:55" s="45" customFormat="1" x14ac:dyDescent="0.3">
      <c r="A1045" s="119"/>
      <c r="C1045" s="46"/>
      <c r="V1045" s="47"/>
      <c r="Y1045" s="46"/>
      <c r="AG1045" s="119"/>
      <c r="AH1045" s="119"/>
      <c r="AI1045" s="119"/>
      <c r="AJ1045" s="121"/>
      <c r="AK1045" s="121"/>
      <c r="AL1045" s="119"/>
      <c r="AM1045" s="121"/>
      <c r="AN1045" s="119"/>
      <c r="AO1045" s="119"/>
      <c r="AP1045" s="119"/>
      <c r="AQ1045" s="119"/>
      <c r="AR1045" s="123"/>
      <c r="AS1045" s="123"/>
      <c r="AT1045" s="123"/>
      <c r="AU1045" s="123"/>
      <c r="AV1045" s="123"/>
      <c r="AW1045" s="123"/>
      <c r="AX1045" s="119"/>
      <c r="AY1045" s="119"/>
      <c r="AZ1045" s="119"/>
      <c r="BA1045" s="119"/>
      <c r="BB1045" s="119"/>
      <c r="BC1045" s="119"/>
    </row>
    <row r="1046" spans="1:55" s="45" customFormat="1" x14ac:dyDescent="0.3">
      <c r="A1046" s="119"/>
      <c r="C1046" s="46"/>
      <c r="V1046" s="47"/>
      <c r="Y1046" s="46"/>
      <c r="AG1046" s="119"/>
      <c r="AH1046" s="119"/>
      <c r="AI1046" s="119"/>
      <c r="AJ1046" s="121"/>
      <c r="AK1046" s="121"/>
      <c r="AL1046" s="119"/>
      <c r="AM1046" s="121"/>
      <c r="AN1046" s="119"/>
      <c r="AO1046" s="119"/>
      <c r="AP1046" s="119"/>
      <c r="AQ1046" s="119"/>
      <c r="AR1046" s="123"/>
      <c r="AS1046" s="123"/>
      <c r="AT1046" s="123"/>
      <c r="AU1046" s="123"/>
      <c r="AV1046" s="123"/>
      <c r="AW1046" s="123"/>
      <c r="AX1046" s="119"/>
      <c r="AY1046" s="119"/>
      <c r="AZ1046" s="119"/>
      <c r="BA1046" s="119"/>
      <c r="BB1046" s="119"/>
      <c r="BC1046" s="119"/>
    </row>
    <row r="1047" spans="1:55" s="45" customFormat="1" x14ac:dyDescent="0.3">
      <c r="A1047" s="119"/>
      <c r="C1047" s="46"/>
      <c r="V1047" s="47"/>
      <c r="Y1047" s="46"/>
      <c r="AG1047" s="119"/>
      <c r="AH1047" s="119"/>
      <c r="AI1047" s="119"/>
      <c r="AJ1047" s="121"/>
      <c r="AK1047" s="121"/>
      <c r="AL1047" s="119"/>
      <c r="AM1047" s="121"/>
      <c r="AN1047" s="119"/>
      <c r="AO1047" s="119"/>
      <c r="AP1047" s="119"/>
      <c r="AQ1047" s="119"/>
      <c r="AR1047" s="123"/>
      <c r="AS1047" s="123"/>
      <c r="AT1047" s="123"/>
      <c r="AU1047" s="123"/>
      <c r="AV1047" s="123"/>
      <c r="AW1047" s="123"/>
      <c r="AX1047" s="119"/>
      <c r="AY1047" s="119"/>
      <c r="AZ1047" s="119"/>
      <c r="BA1047" s="119"/>
      <c r="BB1047" s="119"/>
      <c r="BC1047" s="119"/>
    </row>
    <row r="1048" spans="1:55" s="45" customFormat="1" x14ac:dyDescent="0.3">
      <c r="A1048" s="119"/>
      <c r="C1048" s="46"/>
      <c r="V1048" s="47"/>
      <c r="Y1048" s="46"/>
      <c r="AG1048" s="119"/>
      <c r="AH1048" s="119"/>
      <c r="AI1048" s="119"/>
      <c r="AJ1048" s="121"/>
      <c r="AK1048" s="121"/>
      <c r="AL1048" s="119"/>
      <c r="AM1048" s="121"/>
      <c r="AN1048" s="119"/>
      <c r="AO1048" s="119"/>
      <c r="AP1048" s="119"/>
      <c r="AQ1048" s="119"/>
      <c r="AR1048" s="123"/>
      <c r="AS1048" s="123"/>
      <c r="AT1048" s="123"/>
      <c r="AU1048" s="123"/>
      <c r="AV1048" s="123"/>
      <c r="AW1048" s="123"/>
      <c r="AX1048" s="119"/>
      <c r="AY1048" s="119"/>
      <c r="AZ1048" s="119"/>
      <c r="BA1048" s="119"/>
      <c r="BB1048" s="119"/>
      <c r="BC1048" s="119"/>
    </row>
    <row r="1049" spans="1:55" s="45" customFormat="1" x14ac:dyDescent="0.3">
      <c r="A1049" s="119"/>
      <c r="C1049" s="46"/>
      <c r="V1049" s="47"/>
      <c r="Y1049" s="46"/>
      <c r="AG1049" s="119"/>
      <c r="AH1049" s="119"/>
      <c r="AI1049" s="119"/>
      <c r="AJ1049" s="121"/>
      <c r="AK1049" s="121"/>
      <c r="AL1049" s="119"/>
      <c r="AM1049" s="121"/>
      <c r="AN1049" s="119"/>
      <c r="AO1049" s="119"/>
      <c r="AP1049" s="119"/>
      <c r="AQ1049" s="119"/>
      <c r="AR1049" s="123"/>
      <c r="AS1049" s="123"/>
      <c r="AT1049" s="123"/>
      <c r="AU1049" s="123"/>
      <c r="AV1049" s="123"/>
      <c r="AW1049" s="123"/>
      <c r="AX1049" s="119"/>
      <c r="AY1049" s="119"/>
      <c r="AZ1049" s="119"/>
      <c r="BA1049" s="119"/>
      <c r="BB1049" s="119"/>
      <c r="BC1049" s="119"/>
    </row>
    <row r="1050" spans="1:55" s="45" customFormat="1" x14ac:dyDescent="0.3">
      <c r="A1050" s="119"/>
      <c r="C1050" s="46"/>
      <c r="V1050" s="47"/>
      <c r="Y1050" s="46"/>
      <c r="AG1050" s="119"/>
      <c r="AH1050" s="119"/>
      <c r="AI1050" s="119"/>
      <c r="AJ1050" s="121"/>
      <c r="AK1050" s="121"/>
      <c r="AL1050" s="119"/>
      <c r="AM1050" s="121"/>
      <c r="AN1050" s="119"/>
      <c r="AO1050" s="119"/>
      <c r="AP1050" s="119"/>
      <c r="AQ1050" s="119"/>
      <c r="AR1050" s="123"/>
      <c r="AS1050" s="123"/>
      <c r="AT1050" s="123"/>
      <c r="AU1050" s="123"/>
      <c r="AV1050" s="123"/>
      <c r="AW1050" s="123"/>
      <c r="AX1050" s="119"/>
      <c r="AY1050" s="119"/>
      <c r="AZ1050" s="119"/>
      <c r="BA1050" s="119"/>
      <c r="BB1050" s="119"/>
      <c r="BC1050" s="119"/>
    </row>
    <row r="1051" spans="1:55" s="45" customFormat="1" x14ac:dyDescent="0.3">
      <c r="A1051" s="119"/>
      <c r="C1051" s="46"/>
      <c r="V1051" s="47"/>
      <c r="Y1051" s="46"/>
      <c r="AG1051" s="119"/>
      <c r="AH1051" s="119"/>
      <c r="AI1051" s="119"/>
      <c r="AJ1051" s="121"/>
      <c r="AK1051" s="121"/>
      <c r="AL1051" s="119"/>
      <c r="AM1051" s="121"/>
      <c r="AN1051" s="119"/>
      <c r="AO1051" s="119"/>
      <c r="AP1051" s="119"/>
      <c r="AQ1051" s="119"/>
      <c r="AR1051" s="123"/>
      <c r="AS1051" s="123"/>
      <c r="AT1051" s="123"/>
      <c r="AU1051" s="123"/>
      <c r="AV1051" s="123"/>
      <c r="AW1051" s="123"/>
      <c r="AX1051" s="119"/>
      <c r="AY1051" s="119"/>
      <c r="AZ1051" s="119"/>
      <c r="BA1051" s="119"/>
      <c r="BB1051" s="119"/>
      <c r="BC1051" s="119"/>
    </row>
    <row r="1052" spans="1:55" s="45" customFormat="1" x14ac:dyDescent="0.3">
      <c r="A1052" s="119"/>
      <c r="C1052" s="46"/>
      <c r="V1052" s="47"/>
      <c r="Y1052" s="46"/>
      <c r="AG1052" s="119"/>
      <c r="AH1052" s="119"/>
      <c r="AI1052" s="119"/>
      <c r="AJ1052" s="121"/>
      <c r="AK1052" s="121"/>
      <c r="AL1052" s="119"/>
      <c r="AM1052" s="121"/>
      <c r="AN1052" s="119"/>
      <c r="AO1052" s="119"/>
      <c r="AP1052" s="119"/>
      <c r="AQ1052" s="119"/>
      <c r="AR1052" s="123"/>
      <c r="AS1052" s="123"/>
      <c r="AT1052" s="123"/>
      <c r="AU1052" s="123"/>
      <c r="AV1052" s="123"/>
      <c r="AW1052" s="123"/>
      <c r="AX1052" s="119"/>
      <c r="AY1052" s="119"/>
      <c r="AZ1052" s="119"/>
      <c r="BA1052" s="119"/>
      <c r="BB1052" s="119"/>
      <c r="BC1052" s="119"/>
    </row>
    <row r="1053" spans="1:55" s="45" customFormat="1" x14ac:dyDescent="0.3">
      <c r="A1053" s="119"/>
      <c r="C1053" s="46"/>
      <c r="V1053" s="47"/>
      <c r="Y1053" s="46"/>
      <c r="AG1053" s="119"/>
      <c r="AH1053" s="119"/>
      <c r="AI1053" s="119"/>
      <c r="AJ1053" s="121"/>
      <c r="AK1053" s="121"/>
      <c r="AL1053" s="119"/>
      <c r="AM1053" s="121"/>
      <c r="AN1053" s="119"/>
      <c r="AO1053" s="119"/>
      <c r="AP1053" s="119"/>
      <c r="AQ1053" s="119"/>
      <c r="AR1053" s="123"/>
      <c r="AS1053" s="123"/>
      <c r="AT1053" s="123"/>
      <c r="AU1053" s="123"/>
      <c r="AV1053" s="123"/>
      <c r="AW1053" s="123"/>
      <c r="AX1053" s="119"/>
      <c r="AY1053" s="119"/>
      <c r="AZ1053" s="119"/>
      <c r="BA1053" s="119"/>
      <c r="BB1053" s="119"/>
      <c r="BC1053" s="119"/>
    </row>
    <row r="1054" spans="1:55" s="45" customFormat="1" x14ac:dyDescent="0.3">
      <c r="A1054" s="119"/>
      <c r="C1054" s="46"/>
      <c r="V1054" s="47"/>
      <c r="Y1054" s="46"/>
      <c r="AG1054" s="119"/>
      <c r="AH1054" s="119"/>
      <c r="AI1054" s="119"/>
      <c r="AJ1054" s="121"/>
      <c r="AK1054" s="121"/>
      <c r="AL1054" s="119"/>
      <c r="AM1054" s="121"/>
      <c r="AN1054" s="119"/>
      <c r="AO1054" s="119"/>
      <c r="AP1054" s="119"/>
      <c r="AQ1054" s="119"/>
      <c r="AR1054" s="123"/>
      <c r="AS1054" s="123"/>
      <c r="AT1054" s="123"/>
      <c r="AU1054" s="123"/>
      <c r="AV1054" s="123"/>
      <c r="AW1054" s="123"/>
      <c r="AX1054" s="119"/>
      <c r="AY1054" s="119"/>
      <c r="AZ1054" s="119"/>
      <c r="BA1054" s="119"/>
      <c r="BB1054" s="119"/>
      <c r="BC1054" s="119"/>
    </row>
    <row r="1055" spans="1:55" s="45" customFormat="1" x14ac:dyDescent="0.3">
      <c r="A1055" s="119"/>
      <c r="C1055" s="46"/>
      <c r="V1055" s="47"/>
      <c r="Y1055" s="46"/>
      <c r="AG1055" s="119"/>
      <c r="AH1055" s="119"/>
      <c r="AI1055" s="119"/>
      <c r="AJ1055" s="121"/>
      <c r="AK1055" s="121"/>
      <c r="AL1055" s="119"/>
      <c r="AM1055" s="121"/>
      <c r="AN1055" s="119"/>
      <c r="AO1055" s="119"/>
      <c r="AP1055" s="119"/>
      <c r="AQ1055" s="119"/>
      <c r="AR1055" s="123"/>
      <c r="AS1055" s="123"/>
      <c r="AT1055" s="123"/>
      <c r="AU1055" s="123"/>
      <c r="AV1055" s="123"/>
      <c r="AW1055" s="123"/>
      <c r="AX1055" s="119"/>
      <c r="AY1055" s="119"/>
      <c r="AZ1055" s="119"/>
      <c r="BA1055" s="119"/>
      <c r="BB1055" s="119"/>
      <c r="BC1055" s="119"/>
    </row>
    <row r="1056" spans="1:55" s="45" customFormat="1" x14ac:dyDescent="0.3">
      <c r="A1056" s="119"/>
      <c r="C1056" s="46"/>
      <c r="V1056" s="47"/>
      <c r="Y1056" s="46"/>
      <c r="AG1056" s="119"/>
      <c r="AH1056" s="119"/>
      <c r="AI1056" s="119"/>
      <c r="AJ1056" s="121"/>
      <c r="AK1056" s="121"/>
      <c r="AL1056" s="119"/>
      <c r="AM1056" s="121"/>
      <c r="AN1056" s="119"/>
      <c r="AO1056" s="119"/>
      <c r="AP1056" s="119"/>
      <c r="AQ1056" s="119"/>
      <c r="AR1056" s="123"/>
      <c r="AS1056" s="123"/>
      <c r="AT1056" s="123"/>
      <c r="AU1056" s="123"/>
      <c r="AV1056" s="123"/>
      <c r="AW1056" s="123"/>
      <c r="AX1056" s="119"/>
      <c r="AY1056" s="119"/>
      <c r="AZ1056" s="119"/>
      <c r="BA1056" s="119"/>
      <c r="BB1056" s="119"/>
      <c r="BC1056" s="119"/>
    </row>
    <row r="1057" spans="1:55" s="45" customFormat="1" x14ac:dyDescent="0.3">
      <c r="A1057" s="119"/>
      <c r="C1057" s="46"/>
      <c r="V1057" s="47"/>
      <c r="Y1057" s="46"/>
      <c r="AG1057" s="119"/>
      <c r="AH1057" s="119"/>
      <c r="AI1057" s="119"/>
      <c r="AJ1057" s="121"/>
      <c r="AK1057" s="121"/>
      <c r="AL1057" s="119"/>
      <c r="AM1057" s="121"/>
      <c r="AN1057" s="119"/>
      <c r="AO1057" s="119"/>
      <c r="AP1057" s="119"/>
      <c r="AQ1057" s="119"/>
      <c r="AR1057" s="123"/>
      <c r="AS1057" s="123"/>
      <c r="AT1057" s="123"/>
      <c r="AU1057" s="123"/>
      <c r="AV1057" s="123"/>
      <c r="AW1057" s="123"/>
      <c r="AX1057" s="119"/>
      <c r="AY1057" s="119"/>
      <c r="AZ1057" s="119"/>
      <c r="BA1057" s="119"/>
      <c r="BB1057" s="119"/>
      <c r="BC1057" s="119"/>
    </row>
    <row r="1058" spans="1:55" s="45" customFormat="1" x14ac:dyDescent="0.3">
      <c r="A1058" s="119"/>
      <c r="C1058" s="46"/>
      <c r="V1058" s="47"/>
      <c r="Y1058" s="46"/>
      <c r="AG1058" s="119"/>
      <c r="AH1058" s="119"/>
      <c r="AI1058" s="119"/>
      <c r="AJ1058" s="121"/>
      <c r="AK1058" s="121"/>
      <c r="AL1058" s="119"/>
      <c r="AM1058" s="121"/>
      <c r="AN1058" s="119"/>
      <c r="AO1058" s="119"/>
      <c r="AP1058" s="119"/>
      <c r="AQ1058" s="119"/>
      <c r="AR1058" s="123"/>
      <c r="AS1058" s="123"/>
      <c r="AT1058" s="123"/>
      <c r="AU1058" s="123"/>
      <c r="AV1058" s="123"/>
      <c r="AW1058" s="123"/>
      <c r="AX1058" s="119"/>
      <c r="AY1058" s="119"/>
      <c r="AZ1058" s="119"/>
      <c r="BA1058" s="119"/>
      <c r="BB1058" s="119"/>
      <c r="BC1058" s="119"/>
    </row>
    <row r="1059" spans="1:55" s="45" customFormat="1" x14ac:dyDescent="0.3">
      <c r="A1059" s="119"/>
      <c r="C1059" s="46"/>
      <c r="V1059" s="47"/>
      <c r="Y1059" s="46"/>
      <c r="AG1059" s="119"/>
      <c r="AH1059" s="119"/>
      <c r="AI1059" s="119"/>
      <c r="AJ1059" s="121"/>
      <c r="AK1059" s="121"/>
      <c r="AL1059" s="119"/>
      <c r="AM1059" s="121"/>
      <c r="AN1059" s="119"/>
      <c r="AO1059" s="119"/>
      <c r="AP1059" s="119"/>
      <c r="AQ1059" s="119"/>
      <c r="AR1059" s="123"/>
      <c r="AS1059" s="123"/>
      <c r="AT1059" s="123"/>
      <c r="AU1059" s="123"/>
      <c r="AV1059" s="123"/>
      <c r="AW1059" s="123"/>
      <c r="AX1059" s="119"/>
      <c r="AY1059" s="119"/>
      <c r="AZ1059" s="119"/>
      <c r="BA1059" s="119"/>
      <c r="BB1059" s="119"/>
      <c r="BC1059" s="119"/>
    </row>
    <row r="1060" spans="1:55" s="45" customFormat="1" x14ac:dyDescent="0.3">
      <c r="A1060" s="119"/>
      <c r="C1060" s="46"/>
      <c r="V1060" s="47"/>
      <c r="Y1060" s="46"/>
      <c r="AG1060" s="119"/>
      <c r="AH1060" s="119"/>
      <c r="AI1060" s="119"/>
      <c r="AJ1060" s="121"/>
      <c r="AK1060" s="121"/>
      <c r="AL1060" s="119"/>
      <c r="AM1060" s="121"/>
      <c r="AN1060" s="119"/>
      <c r="AO1060" s="119"/>
      <c r="AP1060" s="119"/>
      <c r="AQ1060" s="119"/>
      <c r="AR1060" s="123"/>
      <c r="AS1060" s="123"/>
      <c r="AT1060" s="123"/>
      <c r="AU1060" s="123"/>
      <c r="AV1060" s="123"/>
      <c r="AW1060" s="123"/>
      <c r="AX1060" s="119"/>
      <c r="AY1060" s="119"/>
      <c r="AZ1060" s="119"/>
      <c r="BA1060" s="119"/>
      <c r="BB1060" s="119"/>
      <c r="BC1060" s="119"/>
    </row>
    <row r="1061" spans="1:55" s="45" customFormat="1" x14ac:dyDescent="0.3">
      <c r="A1061" s="119"/>
      <c r="C1061" s="46"/>
      <c r="V1061" s="47"/>
      <c r="Y1061" s="46"/>
      <c r="AG1061" s="119"/>
      <c r="AH1061" s="119"/>
      <c r="AI1061" s="119"/>
      <c r="AJ1061" s="121"/>
      <c r="AK1061" s="121"/>
      <c r="AL1061" s="119"/>
      <c r="AM1061" s="121"/>
      <c r="AN1061" s="119"/>
      <c r="AO1061" s="119"/>
      <c r="AP1061" s="119"/>
      <c r="AQ1061" s="119"/>
      <c r="AR1061" s="123"/>
      <c r="AS1061" s="123"/>
      <c r="AT1061" s="123"/>
      <c r="AU1061" s="123"/>
      <c r="AV1061" s="123"/>
      <c r="AW1061" s="123"/>
      <c r="AX1061" s="119"/>
      <c r="AY1061" s="119"/>
      <c r="AZ1061" s="119"/>
      <c r="BA1061" s="119"/>
      <c r="BB1061" s="119"/>
      <c r="BC1061" s="119"/>
    </row>
    <row r="1062" spans="1:55" s="45" customFormat="1" x14ac:dyDescent="0.3">
      <c r="A1062" s="119"/>
      <c r="C1062" s="46"/>
      <c r="V1062" s="47"/>
      <c r="Y1062" s="46"/>
      <c r="AG1062" s="119"/>
      <c r="AH1062" s="119"/>
      <c r="AI1062" s="119"/>
      <c r="AJ1062" s="121"/>
      <c r="AK1062" s="121"/>
      <c r="AL1062" s="119"/>
      <c r="AM1062" s="121"/>
      <c r="AN1062" s="119"/>
      <c r="AO1062" s="119"/>
      <c r="AP1062" s="119"/>
      <c r="AQ1062" s="119"/>
      <c r="AR1062" s="123"/>
      <c r="AS1062" s="123"/>
      <c r="AT1062" s="123"/>
      <c r="AU1062" s="123"/>
      <c r="AV1062" s="123"/>
      <c r="AW1062" s="123"/>
      <c r="AX1062" s="119"/>
      <c r="AY1062" s="119"/>
      <c r="AZ1062" s="119"/>
      <c r="BA1062" s="119"/>
      <c r="BB1062" s="119"/>
      <c r="BC1062" s="119"/>
    </row>
    <row r="1063" spans="1:55" s="45" customFormat="1" x14ac:dyDescent="0.3">
      <c r="A1063" s="119"/>
      <c r="C1063" s="46"/>
      <c r="V1063" s="47"/>
      <c r="Y1063" s="46"/>
      <c r="AG1063" s="119"/>
      <c r="AH1063" s="119"/>
      <c r="AI1063" s="119"/>
      <c r="AJ1063" s="121"/>
      <c r="AK1063" s="121"/>
      <c r="AL1063" s="119"/>
      <c r="AM1063" s="121"/>
      <c r="AN1063" s="119"/>
      <c r="AO1063" s="119"/>
      <c r="AP1063" s="119"/>
      <c r="AQ1063" s="119"/>
      <c r="AR1063" s="123"/>
      <c r="AS1063" s="123"/>
      <c r="AT1063" s="123"/>
      <c r="AU1063" s="123"/>
      <c r="AV1063" s="123"/>
      <c r="AW1063" s="123"/>
      <c r="AX1063" s="119"/>
      <c r="AY1063" s="119"/>
      <c r="AZ1063" s="119"/>
      <c r="BA1063" s="119"/>
      <c r="BB1063" s="119"/>
      <c r="BC1063" s="119"/>
    </row>
    <row r="1064" spans="1:55" s="45" customFormat="1" x14ac:dyDescent="0.3">
      <c r="A1064" s="119"/>
      <c r="C1064" s="46"/>
      <c r="V1064" s="47"/>
      <c r="Y1064" s="46"/>
      <c r="AG1064" s="119"/>
      <c r="AH1064" s="119"/>
      <c r="AI1064" s="119"/>
      <c r="AJ1064" s="121"/>
      <c r="AK1064" s="121"/>
      <c r="AL1064" s="119"/>
      <c r="AM1064" s="121"/>
      <c r="AN1064" s="119"/>
      <c r="AO1064" s="119"/>
      <c r="AP1064" s="119"/>
      <c r="AQ1064" s="119"/>
      <c r="AR1064" s="123"/>
      <c r="AS1064" s="123"/>
      <c r="AT1064" s="123"/>
      <c r="AU1064" s="123"/>
      <c r="AV1064" s="123"/>
      <c r="AW1064" s="123"/>
      <c r="AX1064" s="119"/>
      <c r="AY1064" s="119"/>
      <c r="AZ1064" s="119"/>
      <c r="BA1064" s="119"/>
      <c r="BB1064" s="119"/>
      <c r="BC1064" s="119"/>
    </row>
    <row r="1065" spans="1:55" s="45" customFormat="1" x14ac:dyDescent="0.3">
      <c r="A1065" s="119"/>
      <c r="C1065" s="46"/>
      <c r="V1065" s="47"/>
      <c r="Y1065" s="46"/>
      <c r="AG1065" s="119"/>
      <c r="AH1065" s="119"/>
      <c r="AI1065" s="119"/>
      <c r="AJ1065" s="121"/>
      <c r="AK1065" s="121"/>
      <c r="AL1065" s="119"/>
      <c r="AM1065" s="121"/>
      <c r="AN1065" s="119"/>
      <c r="AO1065" s="119"/>
      <c r="AP1065" s="119"/>
      <c r="AQ1065" s="119"/>
      <c r="AR1065" s="123"/>
      <c r="AS1065" s="123"/>
      <c r="AT1065" s="123"/>
      <c r="AU1065" s="123"/>
      <c r="AV1065" s="123"/>
      <c r="AW1065" s="123"/>
      <c r="AX1065" s="119"/>
      <c r="AY1065" s="119"/>
      <c r="AZ1065" s="119"/>
      <c r="BA1065" s="119"/>
      <c r="BB1065" s="119"/>
      <c r="BC1065" s="119"/>
    </row>
    <row r="1066" spans="1:55" s="45" customFormat="1" x14ac:dyDescent="0.3">
      <c r="A1066" s="119"/>
      <c r="C1066" s="46"/>
      <c r="V1066" s="47"/>
      <c r="Y1066" s="46"/>
      <c r="AG1066" s="119"/>
      <c r="AH1066" s="119"/>
      <c r="AI1066" s="119"/>
      <c r="AJ1066" s="121"/>
      <c r="AK1066" s="121"/>
      <c r="AL1066" s="119"/>
      <c r="AM1066" s="121"/>
      <c r="AN1066" s="119"/>
      <c r="AO1066" s="119"/>
      <c r="AP1066" s="119"/>
      <c r="AQ1066" s="119"/>
      <c r="AR1066" s="123"/>
      <c r="AS1066" s="123"/>
      <c r="AT1066" s="123"/>
      <c r="AU1066" s="123"/>
      <c r="AV1066" s="123"/>
      <c r="AW1066" s="123"/>
      <c r="AX1066" s="119"/>
      <c r="AY1066" s="119"/>
      <c r="AZ1066" s="119"/>
      <c r="BA1066" s="119"/>
      <c r="BB1066" s="119"/>
      <c r="BC1066" s="119"/>
    </row>
    <row r="1067" spans="1:55" s="45" customFormat="1" x14ac:dyDescent="0.3">
      <c r="A1067" s="119"/>
      <c r="C1067" s="46"/>
      <c r="V1067" s="47"/>
      <c r="Y1067" s="46"/>
      <c r="AG1067" s="119"/>
      <c r="AH1067" s="119"/>
      <c r="AI1067" s="119"/>
      <c r="AJ1067" s="121"/>
      <c r="AK1067" s="121"/>
      <c r="AL1067" s="119"/>
      <c r="AM1067" s="121"/>
      <c r="AN1067" s="119"/>
      <c r="AO1067" s="119"/>
      <c r="AP1067" s="119"/>
      <c r="AQ1067" s="119"/>
      <c r="AR1067" s="123"/>
      <c r="AS1067" s="123"/>
      <c r="AT1067" s="123"/>
      <c r="AU1067" s="123"/>
      <c r="AV1067" s="123"/>
      <c r="AW1067" s="123"/>
      <c r="AX1067" s="119"/>
      <c r="AY1067" s="119"/>
      <c r="AZ1067" s="119"/>
      <c r="BA1067" s="119"/>
      <c r="BB1067" s="119"/>
      <c r="BC1067" s="119"/>
    </row>
    <row r="1068" spans="1:55" s="45" customFormat="1" x14ac:dyDescent="0.3">
      <c r="A1068" s="119"/>
      <c r="C1068" s="46"/>
      <c r="V1068" s="47"/>
      <c r="Y1068" s="46"/>
      <c r="AG1068" s="119"/>
      <c r="AH1068" s="119"/>
      <c r="AI1068" s="119"/>
      <c r="AJ1068" s="121"/>
      <c r="AK1068" s="121"/>
      <c r="AL1068" s="119"/>
      <c r="AM1068" s="121"/>
      <c r="AN1068" s="119"/>
      <c r="AO1068" s="119"/>
      <c r="AP1068" s="119"/>
      <c r="AQ1068" s="119"/>
      <c r="AR1068" s="123"/>
      <c r="AS1068" s="123"/>
      <c r="AT1068" s="123"/>
      <c r="AU1068" s="123"/>
      <c r="AV1068" s="123"/>
      <c r="AW1068" s="123"/>
      <c r="AX1068" s="119"/>
      <c r="AY1068" s="119"/>
      <c r="AZ1068" s="119"/>
      <c r="BA1068" s="119"/>
      <c r="BB1068" s="119"/>
      <c r="BC1068" s="119"/>
    </row>
    <row r="1069" spans="1:55" s="45" customFormat="1" x14ac:dyDescent="0.3">
      <c r="A1069" s="119"/>
      <c r="C1069" s="46"/>
      <c r="V1069" s="47"/>
      <c r="Y1069" s="46"/>
      <c r="AG1069" s="119"/>
      <c r="AH1069" s="119"/>
      <c r="AI1069" s="119"/>
      <c r="AJ1069" s="121"/>
      <c r="AK1069" s="121"/>
      <c r="AL1069" s="119"/>
      <c r="AM1069" s="121"/>
      <c r="AN1069" s="119"/>
      <c r="AO1069" s="119"/>
      <c r="AP1069" s="119"/>
      <c r="AQ1069" s="119"/>
      <c r="AR1069" s="123"/>
      <c r="AS1069" s="123"/>
      <c r="AT1069" s="123"/>
      <c r="AU1069" s="123"/>
      <c r="AV1069" s="123"/>
      <c r="AW1069" s="123"/>
      <c r="AX1069" s="119"/>
      <c r="AY1069" s="119"/>
      <c r="AZ1069" s="119"/>
      <c r="BA1069" s="119"/>
      <c r="BB1069" s="119"/>
      <c r="BC1069" s="119"/>
    </row>
    <row r="1070" spans="1:55" s="45" customFormat="1" x14ac:dyDescent="0.3">
      <c r="A1070" s="119"/>
      <c r="C1070" s="46"/>
      <c r="V1070" s="47"/>
      <c r="Y1070" s="46"/>
      <c r="AG1070" s="119"/>
      <c r="AH1070" s="119"/>
      <c r="AI1070" s="119"/>
      <c r="AJ1070" s="121"/>
      <c r="AK1070" s="121"/>
      <c r="AL1070" s="119"/>
      <c r="AM1070" s="121"/>
      <c r="AN1070" s="119"/>
      <c r="AO1070" s="119"/>
      <c r="AP1070" s="119"/>
      <c r="AQ1070" s="119"/>
      <c r="AR1070" s="123"/>
      <c r="AS1070" s="123"/>
      <c r="AT1070" s="123"/>
      <c r="AU1070" s="123"/>
      <c r="AV1070" s="123"/>
      <c r="AW1070" s="123"/>
      <c r="AX1070" s="119"/>
      <c r="AY1070" s="119"/>
      <c r="AZ1070" s="119"/>
      <c r="BA1070" s="119"/>
      <c r="BB1070" s="119"/>
      <c r="BC1070" s="119"/>
    </row>
    <row r="1071" spans="1:55" s="45" customFormat="1" x14ac:dyDescent="0.3">
      <c r="A1071" s="119"/>
      <c r="C1071" s="46"/>
      <c r="V1071" s="47"/>
      <c r="Y1071" s="46"/>
      <c r="AG1071" s="119"/>
      <c r="AH1071" s="119"/>
      <c r="AI1071" s="119"/>
      <c r="AJ1071" s="121"/>
      <c r="AK1071" s="121"/>
      <c r="AL1071" s="119"/>
      <c r="AM1071" s="121"/>
      <c r="AN1071" s="119"/>
      <c r="AO1071" s="119"/>
      <c r="AP1071" s="119"/>
      <c r="AQ1071" s="119"/>
      <c r="AR1071" s="123"/>
      <c r="AS1071" s="123"/>
      <c r="AT1071" s="123"/>
      <c r="AU1071" s="123"/>
      <c r="AV1071" s="123"/>
      <c r="AW1071" s="123"/>
      <c r="AX1071" s="119"/>
      <c r="AY1071" s="119"/>
      <c r="AZ1071" s="119"/>
      <c r="BA1071" s="119"/>
      <c r="BB1071" s="119"/>
      <c r="BC1071" s="119"/>
    </row>
    <row r="1072" spans="1:55" s="45" customFormat="1" x14ac:dyDescent="0.3">
      <c r="A1072" s="119"/>
      <c r="C1072" s="46"/>
      <c r="V1072" s="47"/>
      <c r="Y1072" s="46"/>
      <c r="AG1072" s="119"/>
      <c r="AH1072" s="119"/>
      <c r="AI1072" s="119"/>
      <c r="AJ1072" s="121"/>
      <c r="AK1072" s="121"/>
      <c r="AL1072" s="119"/>
      <c r="AM1072" s="121"/>
      <c r="AN1072" s="119"/>
      <c r="AO1072" s="119"/>
      <c r="AP1072" s="119"/>
      <c r="AQ1072" s="119"/>
      <c r="AR1072" s="123"/>
      <c r="AS1072" s="123"/>
      <c r="AT1072" s="123"/>
      <c r="AU1072" s="123"/>
      <c r="AV1072" s="123"/>
      <c r="AW1072" s="123"/>
      <c r="AX1072" s="119"/>
      <c r="AY1072" s="119"/>
      <c r="AZ1072" s="119"/>
      <c r="BA1072" s="119"/>
      <c r="BB1072" s="119"/>
      <c r="BC1072" s="119"/>
    </row>
    <row r="1073" spans="1:55" s="45" customFormat="1" x14ac:dyDescent="0.3">
      <c r="A1073" s="119"/>
      <c r="C1073" s="46"/>
      <c r="V1073" s="47"/>
      <c r="Y1073" s="46"/>
      <c r="AG1073" s="119"/>
      <c r="AH1073" s="119"/>
      <c r="AI1073" s="119"/>
      <c r="AJ1073" s="121"/>
      <c r="AK1073" s="121"/>
      <c r="AL1073" s="119"/>
      <c r="AM1073" s="121"/>
      <c r="AN1073" s="119"/>
      <c r="AO1073" s="119"/>
      <c r="AP1073" s="119"/>
      <c r="AQ1073" s="119"/>
      <c r="AR1073" s="123"/>
      <c r="AS1073" s="123"/>
      <c r="AT1073" s="123"/>
      <c r="AU1073" s="123"/>
      <c r="AV1073" s="123"/>
      <c r="AW1073" s="123"/>
      <c r="AX1073" s="119"/>
      <c r="AY1073" s="119"/>
      <c r="AZ1073" s="119"/>
      <c r="BA1073" s="119"/>
      <c r="BB1073" s="119"/>
      <c r="BC1073" s="119"/>
    </row>
    <row r="1074" spans="1:55" s="45" customFormat="1" x14ac:dyDescent="0.3">
      <c r="A1074" s="119"/>
      <c r="C1074" s="46"/>
      <c r="V1074" s="47"/>
      <c r="Y1074" s="46"/>
      <c r="AG1074" s="119"/>
      <c r="AH1074" s="119"/>
      <c r="AI1074" s="119"/>
      <c r="AJ1074" s="121"/>
      <c r="AK1074" s="121"/>
      <c r="AL1074" s="119"/>
      <c r="AM1074" s="121"/>
      <c r="AN1074" s="119"/>
      <c r="AO1074" s="119"/>
      <c r="AP1074" s="119"/>
      <c r="AQ1074" s="119"/>
      <c r="AR1074" s="123"/>
      <c r="AS1074" s="123"/>
      <c r="AT1074" s="123"/>
      <c r="AU1074" s="123"/>
      <c r="AV1074" s="123"/>
      <c r="AW1074" s="123"/>
      <c r="AX1074" s="119"/>
      <c r="AY1074" s="119"/>
      <c r="AZ1074" s="119"/>
      <c r="BA1074" s="119"/>
      <c r="BB1074" s="119"/>
      <c r="BC1074" s="119"/>
    </row>
    <row r="1075" spans="1:55" s="45" customFormat="1" x14ac:dyDescent="0.3">
      <c r="A1075" s="119"/>
      <c r="C1075" s="46"/>
      <c r="V1075" s="47"/>
      <c r="Y1075" s="46"/>
      <c r="AG1075" s="119"/>
      <c r="AH1075" s="119"/>
      <c r="AI1075" s="119"/>
      <c r="AJ1075" s="121"/>
      <c r="AK1075" s="121"/>
      <c r="AL1075" s="119"/>
      <c r="AM1075" s="121"/>
      <c r="AN1075" s="119"/>
      <c r="AO1075" s="119"/>
      <c r="AP1075" s="119"/>
      <c r="AQ1075" s="119"/>
      <c r="AR1075" s="123"/>
      <c r="AS1075" s="123"/>
      <c r="AT1075" s="123"/>
      <c r="AU1075" s="123"/>
      <c r="AV1075" s="123"/>
      <c r="AW1075" s="123"/>
      <c r="AX1075" s="119"/>
      <c r="AY1075" s="119"/>
      <c r="AZ1075" s="119"/>
      <c r="BA1075" s="119"/>
      <c r="BB1075" s="119"/>
      <c r="BC1075" s="119"/>
    </row>
    <row r="1076" spans="1:55" s="45" customFormat="1" x14ac:dyDescent="0.3">
      <c r="A1076" s="119"/>
      <c r="C1076" s="46"/>
      <c r="V1076" s="47"/>
      <c r="Y1076" s="46"/>
      <c r="AG1076" s="119"/>
      <c r="AH1076" s="119"/>
      <c r="AI1076" s="119"/>
      <c r="AJ1076" s="121"/>
      <c r="AK1076" s="121"/>
      <c r="AL1076" s="119"/>
      <c r="AM1076" s="121"/>
      <c r="AN1076" s="119"/>
      <c r="AO1076" s="119"/>
      <c r="AP1076" s="119"/>
      <c r="AQ1076" s="119"/>
      <c r="AR1076" s="123"/>
      <c r="AS1076" s="123"/>
      <c r="AT1076" s="123"/>
      <c r="AU1076" s="123"/>
      <c r="AV1076" s="123"/>
      <c r="AW1076" s="123"/>
      <c r="AX1076" s="119"/>
      <c r="AY1076" s="119"/>
      <c r="AZ1076" s="119"/>
      <c r="BA1076" s="119"/>
      <c r="BB1076" s="119"/>
      <c r="BC1076" s="119"/>
    </row>
    <row r="1077" spans="1:55" s="45" customFormat="1" x14ac:dyDescent="0.3">
      <c r="A1077" s="119"/>
      <c r="C1077" s="46"/>
      <c r="V1077" s="47"/>
      <c r="Y1077" s="46"/>
      <c r="AG1077" s="119"/>
      <c r="AH1077" s="119"/>
      <c r="AI1077" s="119"/>
      <c r="AJ1077" s="121"/>
      <c r="AK1077" s="121"/>
      <c r="AL1077" s="119"/>
      <c r="AM1077" s="121"/>
      <c r="AN1077" s="119"/>
      <c r="AO1077" s="119"/>
      <c r="AP1077" s="119"/>
      <c r="AQ1077" s="119"/>
      <c r="AR1077" s="123"/>
      <c r="AS1077" s="123"/>
      <c r="AT1077" s="123"/>
      <c r="AU1077" s="123"/>
      <c r="AV1077" s="123"/>
      <c r="AW1077" s="123"/>
      <c r="AX1077" s="119"/>
      <c r="AY1077" s="119"/>
      <c r="AZ1077" s="119"/>
      <c r="BA1077" s="119"/>
      <c r="BB1077" s="119"/>
      <c r="BC1077" s="119"/>
    </row>
    <row r="1078" spans="1:55" s="45" customFormat="1" x14ac:dyDescent="0.3">
      <c r="A1078" s="119"/>
      <c r="C1078" s="46"/>
      <c r="V1078" s="47"/>
      <c r="Y1078" s="46"/>
      <c r="AG1078" s="119"/>
      <c r="AH1078" s="119"/>
      <c r="AI1078" s="119"/>
      <c r="AJ1078" s="121"/>
      <c r="AK1078" s="121"/>
      <c r="AL1078" s="119"/>
      <c r="AM1078" s="121"/>
      <c r="AN1078" s="119"/>
      <c r="AO1078" s="119"/>
      <c r="AP1078" s="119"/>
      <c r="AQ1078" s="119"/>
      <c r="AR1078" s="123"/>
      <c r="AS1078" s="123"/>
      <c r="AT1078" s="123"/>
      <c r="AU1078" s="123"/>
      <c r="AV1078" s="123"/>
      <c r="AW1078" s="123"/>
      <c r="AX1078" s="119"/>
      <c r="AY1078" s="119"/>
      <c r="AZ1078" s="119"/>
      <c r="BA1078" s="119"/>
      <c r="BB1078" s="119"/>
      <c r="BC1078" s="119"/>
    </row>
    <row r="1079" spans="1:55" s="45" customFormat="1" x14ac:dyDescent="0.3">
      <c r="A1079" s="119"/>
      <c r="C1079" s="46"/>
      <c r="V1079" s="47"/>
      <c r="Y1079" s="46"/>
      <c r="AG1079" s="119"/>
      <c r="AH1079" s="119"/>
      <c r="AI1079" s="119"/>
      <c r="AJ1079" s="121"/>
      <c r="AK1079" s="121"/>
      <c r="AL1079" s="119"/>
      <c r="AM1079" s="121"/>
      <c r="AN1079" s="119"/>
      <c r="AO1079" s="119"/>
      <c r="AP1079" s="119"/>
      <c r="AQ1079" s="119"/>
      <c r="AR1079" s="123"/>
      <c r="AS1079" s="123"/>
      <c r="AT1079" s="123"/>
      <c r="AU1079" s="123"/>
      <c r="AV1079" s="123"/>
      <c r="AW1079" s="123"/>
      <c r="AX1079" s="119"/>
      <c r="AY1079" s="119"/>
      <c r="AZ1079" s="119"/>
      <c r="BA1079" s="119"/>
      <c r="BB1079" s="119"/>
      <c r="BC1079" s="119"/>
    </row>
    <row r="1080" spans="1:55" s="45" customFormat="1" x14ac:dyDescent="0.3">
      <c r="A1080" s="119"/>
      <c r="C1080" s="46"/>
      <c r="V1080" s="47"/>
      <c r="Y1080" s="46"/>
      <c r="AG1080" s="119"/>
      <c r="AH1080" s="119"/>
      <c r="AI1080" s="119"/>
      <c r="AJ1080" s="121"/>
      <c r="AK1080" s="121"/>
      <c r="AL1080" s="119"/>
      <c r="AM1080" s="121"/>
      <c r="AN1080" s="119"/>
      <c r="AO1080" s="119"/>
      <c r="AP1080" s="119"/>
      <c r="AQ1080" s="119"/>
      <c r="AR1080" s="123"/>
      <c r="AS1080" s="123"/>
      <c r="AT1080" s="123"/>
      <c r="AU1080" s="123"/>
      <c r="AV1080" s="123"/>
      <c r="AW1080" s="123"/>
      <c r="AX1080" s="119"/>
      <c r="AY1080" s="119"/>
      <c r="AZ1080" s="119"/>
      <c r="BA1080" s="119"/>
      <c r="BB1080" s="119"/>
      <c r="BC1080" s="119"/>
    </row>
    <row r="1081" spans="1:55" s="45" customFormat="1" x14ac:dyDescent="0.3">
      <c r="A1081" s="119"/>
      <c r="C1081" s="46"/>
      <c r="V1081" s="47"/>
      <c r="Y1081" s="46"/>
      <c r="AG1081" s="119"/>
      <c r="AH1081" s="119"/>
      <c r="AI1081" s="119"/>
      <c r="AJ1081" s="121"/>
      <c r="AK1081" s="121"/>
      <c r="AL1081" s="119"/>
      <c r="AM1081" s="121"/>
      <c r="AN1081" s="119"/>
      <c r="AO1081" s="119"/>
      <c r="AP1081" s="119"/>
      <c r="AQ1081" s="119"/>
      <c r="AR1081" s="123"/>
      <c r="AS1081" s="123"/>
      <c r="AT1081" s="123"/>
      <c r="AU1081" s="123"/>
      <c r="AV1081" s="123"/>
      <c r="AW1081" s="123"/>
      <c r="AX1081" s="119"/>
      <c r="AY1081" s="119"/>
      <c r="AZ1081" s="119"/>
      <c r="BA1081" s="119"/>
      <c r="BB1081" s="119"/>
      <c r="BC1081" s="119"/>
    </row>
    <row r="1082" spans="1:55" s="45" customFormat="1" x14ac:dyDescent="0.3">
      <c r="A1082" s="119"/>
      <c r="C1082" s="46"/>
      <c r="V1082" s="47"/>
      <c r="Y1082" s="46"/>
      <c r="AG1082" s="119"/>
      <c r="AH1082" s="119"/>
      <c r="AI1082" s="119"/>
      <c r="AJ1082" s="121"/>
      <c r="AK1082" s="121"/>
      <c r="AL1082" s="119"/>
      <c r="AM1082" s="121"/>
      <c r="AN1082" s="119"/>
      <c r="AO1082" s="119"/>
      <c r="AP1082" s="119"/>
      <c r="AQ1082" s="119"/>
      <c r="AR1082" s="123"/>
      <c r="AS1082" s="123"/>
      <c r="AT1082" s="123"/>
      <c r="AU1082" s="123"/>
      <c r="AV1082" s="123"/>
      <c r="AW1082" s="123"/>
      <c r="AX1082" s="119"/>
      <c r="AY1082" s="119"/>
      <c r="AZ1082" s="119"/>
      <c r="BA1082" s="119"/>
      <c r="BB1082" s="119"/>
      <c r="BC1082" s="119"/>
    </row>
    <row r="1083" spans="1:55" s="45" customFormat="1" x14ac:dyDescent="0.3">
      <c r="A1083" s="119"/>
      <c r="C1083" s="46"/>
      <c r="V1083" s="47"/>
      <c r="Y1083" s="46"/>
      <c r="AG1083" s="119"/>
      <c r="AH1083" s="119"/>
      <c r="AI1083" s="119"/>
      <c r="AJ1083" s="121"/>
      <c r="AK1083" s="121"/>
      <c r="AL1083" s="119"/>
      <c r="AM1083" s="121"/>
      <c r="AN1083" s="119"/>
      <c r="AO1083" s="119"/>
      <c r="AP1083" s="119"/>
      <c r="AQ1083" s="119"/>
      <c r="AR1083" s="123"/>
      <c r="AS1083" s="123"/>
      <c r="AT1083" s="123"/>
      <c r="AU1083" s="123"/>
      <c r="AV1083" s="123"/>
      <c r="AW1083" s="123"/>
      <c r="AX1083" s="119"/>
      <c r="AY1083" s="119"/>
      <c r="AZ1083" s="119"/>
      <c r="BA1083" s="119"/>
      <c r="BB1083" s="119"/>
      <c r="BC1083" s="119"/>
    </row>
    <row r="1084" spans="1:55" s="45" customFormat="1" x14ac:dyDescent="0.3">
      <c r="A1084" s="119"/>
      <c r="C1084" s="46"/>
      <c r="V1084" s="47"/>
      <c r="Y1084" s="46"/>
      <c r="AG1084" s="119"/>
      <c r="AH1084" s="119"/>
      <c r="AI1084" s="119"/>
      <c r="AJ1084" s="121"/>
      <c r="AK1084" s="121"/>
      <c r="AL1084" s="119"/>
      <c r="AM1084" s="121"/>
      <c r="AN1084" s="119"/>
      <c r="AO1084" s="119"/>
      <c r="AP1084" s="119"/>
      <c r="AQ1084" s="119"/>
      <c r="AR1084" s="123"/>
      <c r="AS1084" s="123"/>
      <c r="AT1084" s="123"/>
      <c r="AU1084" s="123"/>
      <c r="AV1084" s="123"/>
      <c r="AW1084" s="123"/>
      <c r="AX1084" s="119"/>
      <c r="AY1084" s="119"/>
      <c r="AZ1084" s="119"/>
      <c r="BA1084" s="119"/>
      <c r="BB1084" s="119"/>
      <c r="BC1084" s="119"/>
    </row>
    <row r="1085" spans="1:55" s="45" customFormat="1" x14ac:dyDescent="0.3">
      <c r="A1085" s="119"/>
      <c r="C1085" s="46"/>
      <c r="V1085" s="47"/>
      <c r="Y1085" s="46"/>
      <c r="AG1085" s="119"/>
      <c r="AH1085" s="119"/>
      <c r="AI1085" s="119"/>
      <c r="AJ1085" s="121"/>
      <c r="AK1085" s="121"/>
      <c r="AL1085" s="119"/>
      <c r="AM1085" s="121"/>
      <c r="AN1085" s="119"/>
      <c r="AO1085" s="119"/>
      <c r="AP1085" s="119"/>
      <c r="AQ1085" s="119"/>
      <c r="AR1085" s="123"/>
      <c r="AS1085" s="123"/>
      <c r="AT1085" s="123"/>
      <c r="AU1085" s="123"/>
      <c r="AV1085" s="123"/>
      <c r="AW1085" s="123"/>
      <c r="AX1085" s="119"/>
      <c r="AY1085" s="119"/>
      <c r="AZ1085" s="119"/>
      <c r="BA1085" s="119"/>
      <c r="BB1085" s="119"/>
      <c r="BC1085" s="119"/>
    </row>
    <row r="1086" spans="1:55" s="45" customFormat="1" x14ac:dyDescent="0.3">
      <c r="A1086" s="119"/>
      <c r="C1086" s="46"/>
      <c r="V1086" s="47"/>
      <c r="Y1086" s="46"/>
      <c r="AG1086" s="119"/>
      <c r="AH1086" s="119"/>
      <c r="AI1086" s="119"/>
      <c r="AJ1086" s="121"/>
      <c r="AK1086" s="121"/>
      <c r="AL1086" s="119"/>
      <c r="AM1086" s="121"/>
      <c r="AN1086" s="119"/>
      <c r="AO1086" s="119"/>
      <c r="AP1086" s="119"/>
      <c r="AQ1086" s="119"/>
      <c r="AR1086" s="123"/>
      <c r="AS1086" s="123"/>
      <c r="AT1086" s="123"/>
      <c r="AU1086" s="123"/>
      <c r="AV1086" s="123"/>
      <c r="AW1086" s="123"/>
      <c r="AX1086" s="119"/>
      <c r="AY1086" s="119"/>
      <c r="AZ1086" s="119"/>
      <c r="BA1086" s="119"/>
      <c r="BB1086" s="119"/>
      <c r="BC1086" s="119"/>
    </row>
    <row r="1087" spans="1:55" s="45" customFormat="1" x14ac:dyDescent="0.3">
      <c r="A1087" s="119"/>
      <c r="C1087" s="46"/>
      <c r="V1087" s="47"/>
      <c r="Y1087" s="46"/>
      <c r="AG1087" s="119"/>
      <c r="AH1087" s="119"/>
      <c r="AI1087" s="119"/>
      <c r="AJ1087" s="121"/>
      <c r="AK1087" s="121"/>
      <c r="AL1087" s="119"/>
      <c r="AM1087" s="121"/>
      <c r="AN1087" s="119"/>
      <c r="AO1087" s="119"/>
      <c r="AP1087" s="119"/>
      <c r="AQ1087" s="119"/>
      <c r="AR1087" s="123"/>
      <c r="AS1087" s="123"/>
      <c r="AT1087" s="123"/>
      <c r="AU1087" s="123"/>
      <c r="AV1087" s="123"/>
      <c r="AW1087" s="123"/>
      <c r="AX1087" s="119"/>
      <c r="AY1087" s="119"/>
      <c r="AZ1087" s="119"/>
      <c r="BA1087" s="119"/>
      <c r="BB1087" s="119"/>
      <c r="BC1087" s="119"/>
    </row>
    <row r="1088" spans="1:55" s="45" customFormat="1" x14ac:dyDescent="0.3">
      <c r="A1088" s="119"/>
      <c r="C1088" s="46"/>
      <c r="V1088" s="47"/>
      <c r="Y1088" s="46"/>
      <c r="AG1088" s="119"/>
      <c r="AH1088" s="119"/>
      <c r="AI1088" s="119"/>
      <c r="AJ1088" s="121"/>
      <c r="AK1088" s="121"/>
      <c r="AL1088" s="119"/>
      <c r="AM1088" s="121"/>
      <c r="AN1088" s="119"/>
      <c r="AO1088" s="119"/>
      <c r="AP1088" s="119"/>
      <c r="AQ1088" s="119"/>
      <c r="AR1088" s="123"/>
      <c r="AS1088" s="123"/>
      <c r="AT1088" s="123"/>
      <c r="AU1088" s="123"/>
      <c r="AV1088" s="123"/>
      <c r="AW1088" s="123"/>
      <c r="AX1088" s="119"/>
      <c r="AY1088" s="119"/>
      <c r="AZ1088" s="119"/>
      <c r="BA1088" s="119"/>
      <c r="BB1088" s="119"/>
      <c r="BC1088" s="119"/>
    </row>
    <row r="1089" spans="1:55" s="45" customFormat="1" x14ac:dyDescent="0.3">
      <c r="A1089" s="119"/>
      <c r="C1089" s="46"/>
      <c r="V1089" s="47"/>
      <c r="Y1089" s="46"/>
      <c r="AG1089" s="119"/>
      <c r="AH1089" s="119"/>
      <c r="AI1089" s="119"/>
      <c r="AJ1089" s="121"/>
      <c r="AK1089" s="121"/>
      <c r="AL1089" s="119"/>
      <c r="AM1089" s="121"/>
      <c r="AN1089" s="119"/>
      <c r="AO1089" s="119"/>
      <c r="AP1089" s="119"/>
      <c r="AQ1089" s="119"/>
      <c r="AR1089" s="123"/>
      <c r="AS1089" s="123"/>
      <c r="AT1089" s="123"/>
      <c r="AU1089" s="123"/>
      <c r="AV1089" s="123"/>
      <c r="AW1089" s="123"/>
      <c r="AX1089" s="119"/>
      <c r="AY1089" s="119"/>
      <c r="AZ1089" s="119"/>
      <c r="BA1089" s="119"/>
      <c r="BB1089" s="119"/>
      <c r="BC1089" s="119"/>
    </row>
    <row r="1090" spans="1:55" s="45" customFormat="1" x14ac:dyDescent="0.3">
      <c r="A1090" s="119"/>
      <c r="C1090" s="46"/>
      <c r="V1090" s="47"/>
      <c r="Y1090" s="46"/>
      <c r="AG1090" s="119"/>
      <c r="AH1090" s="119"/>
      <c r="AI1090" s="119"/>
      <c r="AJ1090" s="121"/>
      <c r="AK1090" s="121"/>
      <c r="AL1090" s="119"/>
      <c r="AM1090" s="121"/>
      <c r="AN1090" s="119"/>
      <c r="AO1090" s="119"/>
      <c r="AP1090" s="119"/>
      <c r="AQ1090" s="119"/>
      <c r="AR1090" s="123"/>
      <c r="AS1090" s="123"/>
      <c r="AT1090" s="123"/>
      <c r="AU1090" s="123"/>
      <c r="AV1090" s="123"/>
      <c r="AW1090" s="123"/>
      <c r="AX1090" s="119"/>
      <c r="AY1090" s="119"/>
      <c r="AZ1090" s="119"/>
      <c r="BA1090" s="119"/>
      <c r="BB1090" s="119"/>
      <c r="BC1090" s="119"/>
    </row>
    <row r="1091" spans="1:55" s="45" customFormat="1" x14ac:dyDescent="0.3">
      <c r="A1091" s="119"/>
      <c r="C1091" s="46"/>
      <c r="V1091" s="47"/>
      <c r="Y1091" s="46"/>
      <c r="AG1091" s="119"/>
      <c r="AH1091" s="119"/>
      <c r="AI1091" s="119"/>
      <c r="AJ1091" s="121"/>
      <c r="AK1091" s="121"/>
      <c r="AL1091" s="119"/>
      <c r="AM1091" s="121"/>
      <c r="AN1091" s="119"/>
      <c r="AO1091" s="119"/>
      <c r="AP1091" s="119"/>
      <c r="AQ1091" s="119"/>
      <c r="AR1091" s="123"/>
      <c r="AS1091" s="123"/>
      <c r="AT1091" s="123"/>
      <c r="AU1091" s="123"/>
      <c r="AV1091" s="123"/>
      <c r="AW1091" s="123"/>
      <c r="AX1091" s="119"/>
      <c r="AY1091" s="119"/>
      <c r="AZ1091" s="119"/>
      <c r="BA1091" s="119"/>
      <c r="BB1091" s="119"/>
      <c r="BC1091" s="119"/>
    </row>
    <row r="1092" spans="1:55" s="45" customFormat="1" x14ac:dyDescent="0.3">
      <c r="A1092" s="119"/>
      <c r="C1092" s="46"/>
      <c r="V1092" s="47"/>
      <c r="Y1092" s="46"/>
      <c r="AG1092" s="119"/>
      <c r="AH1092" s="119"/>
      <c r="AI1092" s="119"/>
      <c r="AJ1092" s="121"/>
      <c r="AK1092" s="121"/>
      <c r="AL1092" s="119"/>
      <c r="AM1092" s="121"/>
      <c r="AN1092" s="119"/>
      <c r="AO1092" s="119"/>
      <c r="AP1092" s="119"/>
      <c r="AQ1092" s="119"/>
      <c r="AR1092" s="123"/>
      <c r="AS1092" s="123"/>
      <c r="AT1092" s="123"/>
      <c r="AU1092" s="123"/>
      <c r="AV1092" s="123"/>
      <c r="AW1092" s="123"/>
      <c r="AX1092" s="119"/>
      <c r="AY1092" s="119"/>
      <c r="AZ1092" s="119"/>
      <c r="BA1092" s="119"/>
      <c r="BB1092" s="119"/>
      <c r="BC1092" s="119"/>
    </row>
    <row r="1093" spans="1:55" s="45" customFormat="1" x14ac:dyDescent="0.3">
      <c r="A1093" s="119"/>
      <c r="C1093" s="46"/>
      <c r="V1093" s="47"/>
      <c r="Y1093" s="46"/>
      <c r="AG1093" s="119"/>
      <c r="AH1093" s="119"/>
      <c r="AI1093" s="119"/>
      <c r="AJ1093" s="121"/>
      <c r="AK1093" s="121"/>
      <c r="AL1093" s="119"/>
      <c r="AM1093" s="121"/>
      <c r="AN1093" s="119"/>
      <c r="AO1093" s="119"/>
      <c r="AP1093" s="119"/>
      <c r="AQ1093" s="119"/>
      <c r="AR1093" s="123"/>
      <c r="AS1093" s="123"/>
      <c r="AT1093" s="123"/>
      <c r="AU1093" s="123"/>
      <c r="AV1093" s="123"/>
      <c r="AW1093" s="123"/>
      <c r="AX1093" s="119"/>
      <c r="AY1093" s="119"/>
      <c r="AZ1093" s="119"/>
      <c r="BA1093" s="119"/>
      <c r="BB1093" s="119"/>
      <c r="BC1093" s="119"/>
    </row>
    <row r="1094" spans="1:55" s="45" customFormat="1" x14ac:dyDescent="0.3">
      <c r="A1094" s="119"/>
      <c r="C1094" s="46"/>
      <c r="V1094" s="47"/>
      <c r="Y1094" s="46"/>
      <c r="AG1094" s="119"/>
      <c r="AH1094" s="119"/>
      <c r="AI1094" s="119"/>
      <c r="AJ1094" s="121"/>
      <c r="AK1094" s="121"/>
      <c r="AL1094" s="119"/>
      <c r="AM1094" s="121"/>
      <c r="AN1094" s="119"/>
      <c r="AO1094" s="119"/>
      <c r="AP1094" s="119"/>
      <c r="AQ1094" s="119"/>
      <c r="AR1094" s="123"/>
      <c r="AS1094" s="123"/>
      <c r="AT1094" s="123"/>
      <c r="AU1094" s="123"/>
      <c r="AV1094" s="123"/>
      <c r="AW1094" s="123"/>
      <c r="AX1094" s="119"/>
      <c r="AY1094" s="119"/>
      <c r="AZ1094" s="119"/>
      <c r="BA1094" s="119"/>
      <c r="BB1094" s="119"/>
      <c r="BC1094" s="119"/>
    </row>
    <row r="1095" spans="1:55" s="45" customFormat="1" x14ac:dyDescent="0.3">
      <c r="A1095" s="119"/>
      <c r="C1095" s="46"/>
      <c r="V1095" s="47"/>
      <c r="Y1095" s="46"/>
      <c r="AG1095" s="119"/>
      <c r="AH1095" s="119"/>
      <c r="AI1095" s="119"/>
      <c r="AJ1095" s="121"/>
      <c r="AK1095" s="121"/>
      <c r="AL1095" s="119"/>
      <c r="AM1095" s="121"/>
      <c r="AN1095" s="119"/>
      <c r="AO1095" s="119"/>
      <c r="AP1095" s="119"/>
      <c r="AQ1095" s="119"/>
      <c r="AR1095" s="123"/>
      <c r="AS1095" s="123"/>
      <c r="AT1095" s="123"/>
      <c r="AU1095" s="123"/>
      <c r="AV1095" s="123"/>
      <c r="AW1095" s="123"/>
      <c r="AX1095" s="119"/>
      <c r="AY1095" s="119"/>
      <c r="AZ1095" s="119"/>
      <c r="BA1095" s="119"/>
      <c r="BB1095" s="119"/>
      <c r="BC1095" s="119"/>
    </row>
    <row r="1096" spans="1:55" s="45" customFormat="1" x14ac:dyDescent="0.3">
      <c r="A1096" s="119"/>
      <c r="C1096" s="46"/>
      <c r="V1096" s="47"/>
      <c r="Y1096" s="46"/>
      <c r="AG1096" s="119"/>
      <c r="AH1096" s="119"/>
      <c r="AI1096" s="119"/>
      <c r="AJ1096" s="121"/>
      <c r="AK1096" s="121"/>
      <c r="AL1096" s="119"/>
      <c r="AM1096" s="121"/>
      <c r="AN1096" s="119"/>
      <c r="AO1096" s="119"/>
      <c r="AP1096" s="119"/>
      <c r="AQ1096" s="119"/>
      <c r="AR1096" s="123"/>
      <c r="AS1096" s="123"/>
      <c r="AT1096" s="123"/>
      <c r="AU1096" s="123"/>
      <c r="AV1096" s="123"/>
      <c r="AW1096" s="123"/>
      <c r="AX1096" s="119"/>
      <c r="AY1096" s="119"/>
      <c r="AZ1096" s="119"/>
      <c r="BA1096" s="119"/>
      <c r="BB1096" s="119"/>
      <c r="BC1096" s="119"/>
    </row>
    <row r="1097" spans="1:55" s="45" customFormat="1" x14ac:dyDescent="0.3">
      <c r="A1097" s="119"/>
      <c r="C1097" s="46"/>
      <c r="V1097" s="47"/>
      <c r="Y1097" s="46"/>
      <c r="AG1097" s="119"/>
      <c r="AH1097" s="119"/>
      <c r="AI1097" s="119"/>
      <c r="AJ1097" s="121"/>
      <c r="AK1097" s="121"/>
      <c r="AL1097" s="119"/>
      <c r="AM1097" s="121"/>
      <c r="AN1097" s="119"/>
      <c r="AO1097" s="119"/>
      <c r="AP1097" s="119"/>
      <c r="AQ1097" s="119"/>
      <c r="AR1097" s="123"/>
      <c r="AS1097" s="123"/>
      <c r="AT1097" s="123"/>
      <c r="AU1097" s="123"/>
      <c r="AV1097" s="123"/>
      <c r="AW1097" s="123"/>
      <c r="AX1097" s="119"/>
      <c r="AY1097" s="119"/>
      <c r="AZ1097" s="119"/>
      <c r="BA1097" s="119"/>
      <c r="BB1097" s="119"/>
      <c r="BC1097" s="119"/>
    </row>
    <row r="1098" spans="1:55" s="45" customFormat="1" x14ac:dyDescent="0.3">
      <c r="A1098" s="119"/>
      <c r="C1098" s="46"/>
      <c r="V1098" s="47"/>
      <c r="Y1098" s="46"/>
      <c r="AG1098" s="119"/>
      <c r="AH1098" s="119"/>
      <c r="AI1098" s="119"/>
      <c r="AJ1098" s="121"/>
      <c r="AK1098" s="121"/>
      <c r="AL1098" s="119"/>
      <c r="AM1098" s="121"/>
      <c r="AN1098" s="119"/>
      <c r="AO1098" s="119"/>
      <c r="AP1098" s="119"/>
      <c r="AQ1098" s="119"/>
      <c r="AR1098" s="123"/>
      <c r="AS1098" s="123"/>
      <c r="AT1098" s="123"/>
      <c r="AU1098" s="123"/>
      <c r="AV1098" s="123"/>
      <c r="AW1098" s="123"/>
      <c r="AX1098" s="119"/>
      <c r="AY1098" s="119"/>
      <c r="AZ1098" s="119"/>
      <c r="BA1098" s="119"/>
      <c r="BB1098" s="119"/>
      <c r="BC1098" s="119"/>
    </row>
    <row r="1099" spans="1:55" s="45" customFormat="1" x14ac:dyDescent="0.3">
      <c r="A1099" s="119"/>
      <c r="C1099" s="46"/>
      <c r="V1099" s="47"/>
      <c r="Y1099" s="46"/>
      <c r="AG1099" s="119"/>
      <c r="AH1099" s="119"/>
      <c r="AI1099" s="119"/>
      <c r="AJ1099" s="121"/>
      <c r="AK1099" s="121"/>
      <c r="AL1099" s="119"/>
      <c r="AM1099" s="121"/>
      <c r="AN1099" s="119"/>
      <c r="AO1099" s="119"/>
      <c r="AP1099" s="119"/>
      <c r="AQ1099" s="119"/>
      <c r="AR1099" s="123"/>
      <c r="AS1099" s="123"/>
      <c r="AT1099" s="123"/>
      <c r="AU1099" s="123"/>
      <c r="AV1099" s="123"/>
      <c r="AW1099" s="123"/>
      <c r="AX1099" s="119"/>
      <c r="AY1099" s="119"/>
      <c r="AZ1099" s="119"/>
      <c r="BA1099" s="119"/>
      <c r="BB1099" s="119"/>
      <c r="BC1099" s="119"/>
    </row>
    <row r="1100" spans="1:55" s="45" customFormat="1" x14ac:dyDescent="0.3">
      <c r="A1100" s="119"/>
      <c r="C1100" s="46"/>
      <c r="V1100" s="47"/>
      <c r="Y1100" s="46"/>
      <c r="AG1100" s="119"/>
      <c r="AH1100" s="119"/>
      <c r="AI1100" s="119"/>
      <c r="AJ1100" s="121"/>
      <c r="AK1100" s="121"/>
      <c r="AL1100" s="119"/>
      <c r="AM1100" s="121"/>
      <c r="AN1100" s="119"/>
      <c r="AO1100" s="119"/>
      <c r="AP1100" s="119"/>
      <c r="AQ1100" s="119"/>
      <c r="AR1100" s="123"/>
      <c r="AS1100" s="123"/>
      <c r="AT1100" s="123"/>
      <c r="AU1100" s="123"/>
      <c r="AV1100" s="123"/>
      <c r="AW1100" s="123"/>
      <c r="AX1100" s="119"/>
      <c r="AY1100" s="119"/>
      <c r="AZ1100" s="119"/>
      <c r="BA1100" s="119"/>
      <c r="BB1100" s="119"/>
      <c r="BC1100" s="119"/>
    </row>
    <row r="1101" spans="1:55" s="45" customFormat="1" x14ac:dyDescent="0.3">
      <c r="A1101" s="119"/>
      <c r="C1101" s="46"/>
      <c r="V1101" s="47"/>
      <c r="Y1101" s="46"/>
      <c r="AG1101" s="119"/>
      <c r="AH1101" s="119"/>
      <c r="AI1101" s="119"/>
      <c r="AJ1101" s="121"/>
      <c r="AK1101" s="121"/>
      <c r="AL1101" s="119"/>
      <c r="AM1101" s="121"/>
      <c r="AN1101" s="119"/>
      <c r="AO1101" s="119"/>
      <c r="AP1101" s="119"/>
      <c r="AQ1101" s="119"/>
      <c r="AR1101" s="123"/>
      <c r="AS1101" s="123"/>
      <c r="AT1101" s="123"/>
      <c r="AU1101" s="123"/>
      <c r="AV1101" s="123"/>
      <c r="AW1101" s="123"/>
      <c r="AX1101" s="119"/>
      <c r="AY1101" s="119"/>
      <c r="AZ1101" s="119"/>
      <c r="BA1101" s="119"/>
      <c r="BB1101" s="119"/>
      <c r="BC1101" s="119"/>
    </row>
    <row r="1102" spans="1:55" s="45" customFormat="1" x14ac:dyDescent="0.3">
      <c r="A1102" s="119"/>
      <c r="C1102" s="46"/>
      <c r="V1102" s="47"/>
      <c r="Y1102" s="46"/>
      <c r="AG1102" s="119"/>
      <c r="AH1102" s="119"/>
      <c r="AI1102" s="119"/>
      <c r="AJ1102" s="121"/>
      <c r="AK1102" s="121"/>
      <c r="AL1102" s="119"/>
      <c r="AM1102" s="121"/>
      <c r="AN1102" s="119"/>
      <c r="AO1102" s="119"/>
      <c r="AP1102" s="119"/>
      <c r="AQ1102" s="119"/>
      <c r="AR1102" s="123"/>
      <c r="AS1102" s="123"/>
      <c r="AT1102" s="123"/>
      <c r="AU1102" s="123"/>
      <c r="AV1102" s="123"/>
      <c r="AW1102" s="123"/>
      <c r="AX1102" s="119"/>
      <c r="AY1102" s="119"/>
      <c r="AZ1102" s="119"/>
      <c r="BA1102" s="119"/>
      <c r="BB1102" s="119"/>
      <c r="BC1102" s="119"/>
    </row>
    <row r="1103" spans="1:55" s="45" customFormat="1" x14ac:dyDescent="0.3">
      <c r="A1103" s="119"/>
      <c r="C1103" s="46"/>
      <c r="V1103" s="47"/>
      <c r="Y1103" s="46"/>
      <c r="AG1103" s="119"/>
      <c r="AH1103" s="119"/>
      <c r="AI1103" s="119"/>
      <c r="AJ1103" s="121"/>
      <c r="AK1103" s="121"/>
      <c r="AL1103" s="119"/>
      <c r="AM1103" s="121"/>
      <c r="AN1103" s="119"/>
      <c r="AO1103" s="119"/>
      <c r="AP1103" s="119"/>
      <c r="AQ1103" s="119"/>
      <c r="AR1103" s="123"/>
      <c r="AS1103" s="123"/>
      <c r="AT1103" s="123"/>
      <c r="AU1103" s="123"/>
      <c r="AV1103" s="123"/>
      <c r="AW1103" s="123"/>
      <c r="AX1103" s="119"/>
      <c r="AY1103" s="119"/>
      <c r="AZ1103" s="119"/>
      <c r="BA1103" s="119"/>
      <c r="BB1103" s="119"/>
      <c r="BC1103" s="119"/>
    </row>
    <row r="1104" spans="1:55" s="45" customFormat="1" x14ac:dyDescent="0.3">
      <c r="A1104" s="119"/>
      <c r="C1104" s="46"/>
      <c r="V1104" s="47"/>
      <c r="Y1104" s="46"/>
      <c r="AG1104" s="119"/>
      <c r="AH1104" s="119"/>
      <c r="AI1104" s="119"/>
      <c r="AJ1104" s="121"/>
      <c r="AK1104" s="121"/>
      <c r="AL1104" s="119"/>
      <c r="AM1104" s="121"/>
      <c r="AN1104" s="119"/>
      <c r="AO1104" s="119"/>
      <c r="AP1104" s="119"/>
      <c r="AQ1104" s="119"/>
      <c r="AR1104" s="123"/>
      <c r="AS1104" s="123"/>
      <c r="AT1104" s="123"/>
      <c r="AU1104" s="123"/>
      <c r="AV1104" s="123"/>
      <c r="AW1104" s="123"/>
      <c r="AX1104" s="119"/>
      <c r="AY1104" s="119"/>
      <c r="AZ1104" s="119"/>
      <c r="BA1104" s="119"/>
      <c r="BB1104" s="119"/>
      <c r="BC1104" s="119"/>
    </row>
    <row r="1105" spans="1:55" s="45" customFormat="1" x14ac:dyDescent="0.3">
      <c r="A1105" s="119"/>
      <c r="C1105" s="46"/>
      <c r="V1105" s="47"/>
      <c r="Y1105" s="46"/>
      <c r="AG1105" s="119"/>
      <c r="AH1105" s="119"/>
      <c r="AI1105" s="119"/>
      <c r="AJ1105" s="121"/>
      <c r="AK1105" s="121"/>
      <c r="AL1105" s="119"/>
      <c r="AM1105" s="121"/>
      <c r="AN1105" s="119"/>
      <c r="AO1105" s="119"/>
      <c r="AP1105" s="119"/>
      <c r="AQ1105" s="119"/>
      <c r="AR1105" s="123"/>
      <c r="AS1105" s="123"/>
      <c r="AT1105" s="123"/>
      <c r="AU1105" s="123"/>
      <c r="AV1105" s="123"/>
      <c r="AW1105" s="123"/>
      <c r="AX1105" s="119"/>
      <c r="AY1105" s="119"/>
      <c r="AZ1105" s="119"/>
      <c r="BA1105" s="119"/>
      <c r="BB1105" s="119"/>
      <c r="BC1105" s="119"/>
    </row>
    <row r="1106" spans="1:55" s="45" customFormat="1" x14ac:dyDescent="0.3">
      <c r="A1106" s="119"/>
      <c r="C1106" s="46"/>
      <c r="V1106" s="47"/>
      <c r="Y1106" s="46"/>
      <c r="AG1106" s="119"/>
      <c r="AH1106" s="119"/>
      <c r="AI1106" s="119"/>
      <c r="AJ1106" s="121"/>
      <c r="AK1106" s="121"/>
      <c r="AL1106" s="119"/>
      <c r="AM1106" s="121"/>
      <c r="AN1106" s="119"/>
      <c r="AO1106" s="119"/>
      <c r="AP1106" s="119"/>
      <c r="AQ1106" s="119"/>
      <c r="AR1106" s="123"/>
      <c r="AS1106" s="123"/>
      <c r="AT1106" s="123"/>
      <c r="AU1106" s="123"/>
      <c r="AV1106" s="123"/>
      <c r="AW1106" s="123"/>
      <c r="AX1106" s="119"/>
      <c r="AY1106" s="119"/>
      <c r="AZ1106" s="119"/>
      <c r="BA1106" s="119"/>
      <c r="BB1106" s="119"/>
      <c r="BC1106" s="119"/>
    </row>
    <row r="1107" spans="1:55" s="45" customFormat="1" x14ac:dyDescent="0.3">
      <c r="A1107" s="119"/>
      <c r="C1107" s="46"/>
      <c r="V1107" s="47"/>
      <c r="Y1107" s="46"/>
      <c r="AG1107" s="119"/>
      <c r="AH1107" s="119"/>
      <c r="AI1107" s="119"/>
      <c r="AJ1107" s="121"/>
      <c r="AK1107" s="121"/>
      <c r="AL1107" s="119"/>
      <c r="AM1107" s="121"/>
      <c r="AN1107" s="119"/>
      <c r="AO1107" s="119"/>
      <c r="AP1107" s="119"/>
      <c r="AQ1107" s="119"/>
      <c r="AR1107" s="123"/>
      <c r="AS1107" s="123"/>
      <c r="AT1107" s="123"/>
      <c r="AU1107" s="123"/>
      <c r="AV1107" s="123"/>
      <c r="AW1107" s="123"/>
      <c r="AX1107" s="119"/>
      <c r="AY1107" s="119"/>
      <c r="AZ1107" s="119"/>
      <c r="BA1107" s="119"/>
      <c r="BB1107" s="119"/>
      <c r="BC1107" s="119"/>
    </row>
    <row r="1108" spans="1:55" s="45" customFormat="1" x14ac:dyDescent="0.3">
      <c r="A1108" s="119"/>
      <c r="C1108" s="46"/>
      <c r="V1108" s="47"/>
      <c r="Y1108" s="46"/>
      <c r="AG1108" s="119"/>
      <c r="AH1108" s="119"/>
      <c r="AI1108" s="119"/>
      <c r="AJ1108" s="121"/>
      <c r="AK1108" s="121"/>
      <c r="AL1108" s="119"/>
      <c r="AM1108" s="121"/>
      <c r="AN1108" s="119"/>
      <c r="AO1108" s="119"/>
      <c r="AP1108" s="119"/>
      <c r="AQ1108" s="119"/>
      <c r="AR1108" s="123"/>
      <c r="AS1108" s="123"/>
      <c r="AT1108" s="123"/>
      <c r="AU1108" s="123"/>
      <c r="AV1108" s="123"/>
      <c r="AW1108" s="123"/>
      <c r="AX1108" s="119"/>
      <c r="AY1108" s="119"/>
      <c r="AZ1108" s="119"/>
      <c r="BA1108" s="119"/>
      <c r="BB1108" s="119"/>
      <c r="BC1108" s="119"/>
    </row>
    <row r="1109" spans="1:55" s="45" customFormat="1" x14ac:dyDescent="0.3">
      <c r="A1109" s="119"/>
      <c r="C1109" s="46"/>
      <c r="V1109" s="47"/>
      <c r="Y1109" s="46"/>
      <c r="AG1109" s="119"/>
      <c r="AH1109" s="119"/>
      <c r="AI1109" s="119"/>
      <c r="AJ1109" s="121"/>
      <c r="AK1109" s="121"/>
      <c r="AL1109" s="119"/>
      <c r="AM1109" s="121"/>
      <c r="AN1109" s="119"/>
      <c r="AO1109" s="119"/>
      <c r="AP1109" s="119"/>
      <c r="AQ1109" s="119"/>
      <c r="AR1109" s="123"/>
      <c r="AS1109" s="123"/>
      <c r="AT1109" s="123"/>
      <c r="AU1109" s="123"/>
      <c r="AV1109" s="123"/>
      <c r="AW1109" s="123"/>
      <c r="AX1109" s="119"/>
      <c r="AY1109" s="119"/>
      <c r="AZ1109" s="119"/>
      <c r="BA1109" s="119"/>
      <c r="BB1109" s="119"/>
      <c r="BC1109" s="119"/>
    </row>
    <row r="1110" spans="1:55" s="45" customFormat="1" x14ac:dyDescent="0.3">
      <c r="A1110" s="119"/>
      <c r="C1110" s="46"/>
      <c r="V1110" s="47"/>
      <c r="Y1110" s="46"/>
      <c r="AG1110" s="119"/>
      <c r="AH1110" s="119"/>
      <c r="AI1110" s="119"/>
      <c r="AJ1110" s="121"/>
      <c r="AK1110" s="121"/>
      <c r="AL1110" s="119"/>
      <c r="AM1110" s="121"/>
      <c r="AN1110" s="119"/>
      <c r="AO1110" s="119"/>
      <c r="AP1110" s="119"/>
      <c r="AQ1110" s="119"/>
      <c r="AR1110" s="123"/>
      <c r="AS1110" s="123"/>
      <c r="AT1110" s="123"/>
      <c r="AU1110" s="123"/>
      <c r="AV1110" s="123"/>
      <c r="AW1110" s="123"/>
      <c r="AX1110" s="119"/>
      <c r="AY1110" s="119"/>
      <c r="AZ1110" s="119"/>
      <c r="BA1110" s="119"/>
      <c r="BB1110" s="119"/>
      <c r="BC1110" s="119"/>
    </row>
    <row r="1111" spans="1:55" s="45" customFormat="1" x14ac:dyDescent="0.3">
      <c r="A1111" s="119"/>
      <c r="C1111" s="46"/>
      <c r="V1111" s="47"/>
      <c r="Y1111" s="46"/>
      <c r="AG1111" s="119"/>
      <c r="AH1111" s="119"/>
      <c r="AI1111" s="119"/>
      <c r="AJ1111" s="121"/>
      <c r="AK1111" s="121"/>
      <c r="AL1111" s="119"/>
      <c r="AM1111" s="121"/>
      <c r="AN1111" s="119"/>
      <c r="AO1111" s="119"/>
      <c r="AP1111" s="119"/>
      <c r="AQ1111" s="119"/>
      <c r="AR1111" s="123"/>
      <c r="AS1111" s="123"/>
      <c r="AT1111" s="123"/>
      <c r="AU1111" s="123"/>
      <c r="AV1111" s="123"/>
      <c r="AW1111" s="123"/>
      <c r="AX1111" s="119"/>
      <c r="AY1111" s="119"/>
      <c r="AZ1111" s="119"/>
      <c r="BA1111" s="119"/>
      <c r="BB1111" s="119"/>
      <c r="BC1111" s="119"/>
    </row>
    <row r="1112" spans="1:55" s="45" customFormat="1" x14ac:dyDescent="0.3">
      <c r="A1112" s="119"/>
      <c r="C1112" s="46"/>
      <c r="V1112" s="47"/>
      <c r="Y1112" s="46"/>
      <c r="AG1112" s="119"/>
      <c r="AH1112" s="119"/>
      <c r="AI1112" s="119"/>
      <c r="AJ1112" s="121"/>
      <c r="AK1112" s="121"/>
      <c r="AL1112" s="119"/>
      <c r="AM1112" s="121"/>
      <c r="AN1112" s="119"/>
      <c r="AO1112" s="119"/>
      <c r="AP1112" s="119"/>
      <c r="AQ1112" s="119"/>
      <c r="AR1112" s="123"/>
      <c r="AS1112" s="123"/>
      <c r="AT1112" s="123"/>
      <c r="AU1112" s="123"/>
      <c r="AV1112" s="123"/>
      <c r="AW1112" s="123"/>
      <c r="AX1112" s="119"/>
      <c r="AY1112" s="119"/>
      <c r="AZ1112" s="119"/>
      <c r="BA1112" s="119"/>
      <c r="BB1112" s="119"/>
      <c r="BC1112" s="119"/>
    </row>
    <row r="1113" spans="1:55" s="45" customFormat="1" x14ac:dyDescent="0.3">
      <c r="A1113" s="119"/>
      <c r="C1113" s="46"/>
      <c r="V1113" s="47"/>
      <c r="Y1113" s="46"/>
      <c r="AG1113" s="119"/>
      <c r="AH1113" s="119"/>
      <c r="AI1113" s="119"/>
      <c r="AJ1113" s="121"/>
      <c r="AK1113" s="121"/>
      <c r="AL1113" s="119"/>
      <c r="AM1113" s="121"/>
      <c r="AN1113" s="119"/>
      <c r="AO1113" s="119"/>
      <c r="AP1113" s="119"/>
      <c r="AQ1113" s="119"/>
      <c r="AR1113" s="123"/>
      <c r="AS1113" s="123"/>
      <c r="AT1113" s="123"/>
      <c r="AU1113" s="123"/>
      <c r="AV1113" s="123"/>
      <c r="AW1113" s="123"/>
      <c r="AX1113" s="119"/>
      <c r="AY1113" s="119"/>
      <c r="AZ1113" s="119"/>
      <c r="BA1113" s="119"/>
      <c r="BB1113" s="119"/>
      <c r="BC1113" s="119"/>
    </row>
    <row r="1114" spans="1:55" s="45" customFormat="1" x14ac:dyDescent="0.3">
      <c r="A1114" s="119"/>
      <c r="C1114" s="46"/>
      <c r="V1114" s="47"/>
      <c r="Y1114" s="46"/>
      <c r="AG1114" s="119"/>
      <c r="AH1114" s="119"/>
      <c r="AI1114" s="119"/>
      <c r="AJ1114" s="121"/>
      <c r="AK1114" s="121"/>
      <c r="AL1114" s="119"/>
      <c r="AM1114" s="121"/>
      <c r="AN1114" s="119"/>
      <c r="AO1114" s="119"/>
      <c r="AP1114" s="119"/>
      <c r="AQ1114" s="119"/>
      <c r="AR1114" s="123"/>
      <c r="AS1114" s="123"/>
      <c r="AT1114" s="123"/>
      <c r="AU1114" s="123"/>
      <c r="AV1114" s="123"/>
      <c r="AW1114" s="123"/>
      <c r="AX1114" s="119"/>
      <c r="AY1114" s="119"/>
      <c r="AZ1114" s="119"/>
      <c r="BA1114" s="119"/>
      <c r="BB1114" s="119"/>
      <c r="BC1114" s="119"/>
    </row>
    <row r="1115" spans="1:55" s="45" customFormat="1" x14ac:dyDescent="0.3">
      <c r="A1115" s="119"/>
      <c r="C1115" s="46"/>
      <c r="V1115" s="47"/>
      <c r="Y1115" s="46"/>
      <c r="AG1115" s="119"/>
      <c r="AH1115" s="119"/>
      <c r="AI1115" s="119"/>
      <c r="AJ1115" s="121"/>
      <c r="AK1115" s="121"/>
      <c r="AL1115" s="119"/>
      <c r="AM1115" s="121"/>
      <c r="AN1115" s="119"/>
      <c r="AO1115" s="119"/>
      <c r="AP1115" s="119"/>
      <c r="AQ1115" s="119"/>
      <c r="AR1115" s="123"/>
      <c r="AS1115" s="123"/>
      <c r="AT1115" s="123"/>
      <c r="AU1115" s="123"/>
      <c r="AV1115" s="123"/>
      <c r="AW1115" s="123"/>
      <c r="AX1115" s="119"/>
      <c r="AY1115" s="119"/>
      <c r="AZ1115" s="119"/>
      <c r="BA1115" s="119"/>
      <c r="BB1115" s="119"/>
      <c r="BC1115" s="119"/>
    </row>
    <row r="1116" spans="1:55" s="45" customFormat="1" x14ac:dyDescent="0.3">
      <c r="A1116" s="119"/>
      <c r="C1116" s="46"/>
      <c r="V1116" s="47"/>
      <c r="Y1116" s="46"/>
      <c r="AG1116" s="119"/>
      <c r="AH1116" s="119"/>
      <c r="AI1116" s="119"/>
      <c r="AJ1116" s="121"/>
      <c r="AK1116" s="121"/>
      <c r="AL1116" s="119"/>
      <c r="AM1116" s="121"/>
      <c r="AN1116" s="119"/>
      <c r="AO1116" s="119"/>
      <c r="AP1116" s="119"/>
      <c r="AQ1116" s="119"/>
      <c r="AR1116" s="123"/>
      <c r="AS1116" s="123"/>
      <c r="AT1116" s="123"/>
      <c r="AU1116" s="123"/>
      <c r="AV1116" s="123"/>
      <c r="AW1116" s="123"/>
      <c r="AX1116" s="119"/>
      <c r="AY1116" s="119"/>
      <c r="AZ1116" s="119"/>
      <c r="BA1116" s="119"/>
      <c r="BB1116" s="119"/>
      <c r="BC1116" s="119"/>
    </row>
    <row r="1117" spans="1:55" s="45" customFormat="1" x14ac:dyDescent="0.3">
      <c r="A1117" s="119"/>
      <c r="C1117" s="46"/>
      <c r="V1117" s="47"/>
      <c r="Y1117" s="46"/>
      <c r="AG1117" s="119"/>
      <c r="AH1117" s="119"/>
      <c r="AI1117" s="119"/>
      <c r="AJ1117" s="121"/>
      <c r="AK1117" s="121"/>
      <c r="AL1117" s="119"/>
      <c r="AM1117" s="121"/>
      <c r="AN1117" s="119"/>
      <c r="AO1117" s="119"/>
      <c r="AP1117" s="119"/>
      <c r="AQ1117" s="119"/>
      <c r="AR1117" s="123"/>
      <c r="AS1117" s="123"/>
      <c r="AT1117" s="123"/>
      <c r="AU1117" s="123"/>
      <c r="AV1117" s="123"/>
      <c r="AW1117" s="123"/>
      <c r="AX1117" s="119"/>
      <c r="AY1117" s="119"/>
      <c r="AZ1117" s="119"/>
      <c r="BA1117" s="119"/>
      <c r="BB1117" s="119"/>
      <c r="BC1117" s="119"/>
    </row>
    <row r="1118" spans="1:55" s="45" customFormat="1" x14ac:dyDescent="0.3">
      <c r="A1118" s="119"/>
      <c r="C1118" s="46"/>
      <c r="V1118" s="47"/>
      <c r="Y1118" s="46"/>
      <c r="AG1118" s="119"/>
      <c r="AH1118" s="119"/>
      <c r="AI1118" s="119"/>
      <c r="AJ1118" s="121"/>
      <c r="AK1118" s="121"/>
      <c r="AL1118" s="119"/>
      <c r="AM1118" s="121"/>
      <c r="AN1118" s="119"/>
      <c r="AO1118" s="119"/>
      <c r="AP1118" s="119"/>
      <c r="AQ1118" s="119"/>
      <c r="AR1118" s="123"/>
      <c r="AS1118" s="123"/>
      <c r="AT1118" s="123"/>
      <c r="AU1118" s="123"/>
      <c r="AV1118" s="123"/>
      <c r="AW1118" s="123"/>
      <c r="AX1118" s="119"/>
      <c r="AY1118" s="119"/>
      <c r="AZ1118" s="119"/>
      <c r="BA1118" s="119"/>
      <c r="BB1118" s="119"/>
      <c r="BC1118" s="119"/>
    </row>
    <row r="1119" spans="1:55" s="45" customFormat="1" x14ac:dyDescent="0.3">
      <c r="A1119" s="119"/>
      <c r="C1119" s="46"/>
      <c r="V1119" s="47"/>
      <c r="Y1119" s="46"/>
      <c r="AG1119" s="119"/>
      <c r="AH1119" s="119"/>
      <c r="AI1119" s="119"/>
      <c r="AJ1119" s="121"/>
      <c r="AK1119" s="121"/>
      <c r="AL1119" s="119"/>
      <c r="AM1119" s="121"/>
      <c r="AN1119" s="119"/>
      <c r="AO1119" s="119"/>
      <c r="AP1119" s="119"/>
      <c r="AQ1119" s="119"/>
      <c r="AR1119" s="123"/>
      <c r="AS1119" s="123"/>
      <c r="AT1119" s="123"/>
      <c r="AU1119" s="123"/>
      <c r="AV1119" s="123"/>
      <c r="AW1119" s="123"/>
      <c r="AX1119" s="119"/>
      <c r="AY1119" s="119"/>
      <c r="AZ1119" s="119"/>
      <c r="BA1119" s="119"/>
      <c r="BB1119" s="119"/>
      <c r="BC1119" s="119"/>
    </row>
    <row r="1120" spans="1:55" s="45" customFormat="1" x14ac:dyDescent="0.3">
      <c r="A1120" s="119"/>
      <c r="C1120" s="46"/>
      <c r="V1120" s="47"/>
      <c r="Y1120" s="46"/>
      <c r="AG1120" s="119"/>
      <c r="AH1120" s="119"/>
      <c r="AI1120" s="119"/>
      <c r="AJ1120" s="121"/>
      <c r="AK1120" s="121"/>
      <c r="AL1120" s="119"/>
      <c r="AM1120" s="121"/>
      <c r="AN1120" s="119"/>
      <c r="AO1120" s="119"/>
      <c r="AP1120" s="119"/>
      <c r="AQ1120" s="119"/>
      <c r="AR1120" s="123"/>
      <c r="AS1120" s="123"/>
      <c r="AT1120" s="123"/>
      <c r="AU1120" s="123"/>
      <c r="AV1120" s="123"/>
      <c r="AW1120" s="123"/>
      <c r="AX1120" s="119"/>
      <c r="AY1120" s="119"/>
      <c r="AZ1120" s="119"/>
      <c r="BA1120" s="119"/>
      <c r="BB1120" s="119"/>
      <c r="BC1120" s="119"/>
    </row>
    <row r="1121" spans="1:55" s="45" customFormat="1" x14ac:dyDescent="0.3">
      <c r="A1121" s="119"/>
      <c r="C1121" s="46"/>
      <c r="V1121" s="47"/>
      <c r="Y1121" s="46"/>
      <c r="AG1121" s="119"/>
      <c r="AH1121" s="119"/>
      <c r="AI1121" s="119"/>
      <c r="AJ1121" s="121"/>
      <c r="AK1121" s="121"/>
      <c r="AL1121" s="119"/>
      <c r="AM1121" s="121"/>
      <c r="AN1121" s="119"/>
      <c r="AO1121" s="119"/>
      <c r="AP1121" s="119"/>
      <c r="AQ1121" s="119"/>
      <c r="AR1121" s="123"/>
      <c r="AS1121" s="123"/>
      <c r="AT1121" s="123"/>
      <c r="AU1121" s="123"/>
      <c r="AV1121" s="123"/>
      <c r="AW1121" s="123"/>
      <c r="AX1121" s="119"/>
      <c r="AY1121" s="119"/>
      <c r="AZ1121" s="119"/>
      <c r="BA1121" s="119"/>
      <c r="BB1121" s="119"/>
      <c r="BC1121" s="119"/>
    </row>
    <row r="1122" spans="1:55" s="45" customFormat="1" x14ac:dyDescent="0.3">
      <c r="A1122" s="119"/>
      <c r="C1122" s="46"/>
      <c r="V1122" s="47"/>
      <c r="Y1122" s="46"/>
      <c r="AG1122" s="119"/>
      <c r="AH1122" s="119"/>
      <c r="AI1122" s="119"/>
      <c r="AJ1122" s="121"/>
      <c r="AK1122" s="121"/>
      <c r="AL1122" s="119"/>
      <c r="AM1122" s="121"/>
      <c r="AN1122" s="119"/>
      <c r="AO1122" s="119"/>
      <c r="AP1122" s="119"/>
      <c r="AQ1122" s="119"/>
      <c r="AR1122" s="123"/>
      <c r="AS1122" s="123"/>
      <c r="AT1122" s="123"/>
      <c r="AU1122" s="123"/>
      <c r="AV1122" s="123"/>
      <c r="AW1122" s="123"/>
      <c r="AX1122" s="119"/>
      <c r="AY1122" s="119"/>
      <c r="AZ1122" s="119"/>
      <c r="BA1122" s="119"/>
      <c r="BB1122" s="119"/>
      <c r="BC1122" s="119"/>
    </row>
    <row r="1123" spans="1:55" s="45" customFormat="1" x14ac:dyDescent="0.3">
      <c r="A1123" s="119"/>
      <c r="C1123" s="46"/>
      <c r="V1123" s="47"/>
      <c r="Y1123" s="46"/>
      <c r="AG1123" s="119"/>
      <c r="AH1123" s="119"/>
      <c r="AI1123" s="119"/>
      <c r="AJ1123" s="121"/>
      <c r="AK1123" s="121"/>
      <c r="AL1123" s="119"/>
      <c r="AM1123" s="121"/>
      <c r="AN1123" s="119"/>
      <c r="AO1123" s="119"/>
      <c r="AP1123" s="119"/>
      <c r="AQ1123" s="119"/>
      <c r="AR1123" s="123"/>
      <c r="AS1123" s="123"/>
      <c r="AT1123" s="123"/>
      <c r="AU1123" s="123"/>
      <c r="AV1123" s="123"/>
      <c r="AW1123" s="123"/>
      <c r="AX1123" s="119"/>
      <c r="AY1123" s="119"/>
      <c r="AZ1123" s="119"/>
      <c r="BA1123" s="119"/>
      <c r="BB1123" s="119"/>
      <c r="BC1123" s="119"/>
    </row>
    <row r="1124" spans="1:55" s="45" customFormat="1" x14ac:dyDescent="0.3">
      <c r="A1124" s="119"/>
      <c r="C1124" s="46"/>
      <c r="V1124" s="47"/>
      <c r="Y1124" s="46"/>
      <c r="AG1124" s="119"/>
      <c r="AH1124" s="119"/>
      <c r="AI1124" s="119"/>
      <c r="AJ1124" s="121"/>
      <c r="AK1124" s="121"/>
      <c r="AL1124" s="119"/>
      <c r="AM1124" s="121"/>
      <c r="AN1124" s="119"/>
      <c r="AO1124" s="119"/>
      <c r="AP1124" s="119"/>
      <c r="AQ1124" s="119"/>
      <c r="AR1124" s="123"/>
      <c r="AS1124" s="123"/>
      <c r="AT1124" s="123"/>
      <c r="AU1124" s="123"/>
      <c r="AV1124" s="123"/>
      <c r="AW1124" s="123"/>
      <c r="AX1124" s="119"/>
      <c r="AY1124" s="119"/>
      <c r="AZ1124" s="119"/>
      <c r="BA1124" s="119"/>
      <c r="BB1124" s="119"/>
      <c r="BC1124" s="119"/>
    </row>
    <row r="1125" spans="1:55" s="45" customFormat="1" x14ac:dyDescent="0.3">
      <c r="A1125" s="119"/>
      <c r="C1125" s="46"/>
      <c r="V1125" s="47"/>
      <c r="Y1125" s="46"/>
      <c r="AG1125" s="119"/>
      <c r="AH1125" s="119"/>
      <c r="AI1125" s="119"/>
      <c r="AJ1125" s="121"/>
      <c r="AK1125" s="121"/>
      <c r="AL1125" s="119"/>
      <c r="AM1125" s="121"/>
      <c r="AN1125" s="119"/>
      <c r="AO1125" s="119"/>
      <c r="AP1125" s="119"/>
      <c r="AQ1125" s="119"/>
      <c r="AR1125" s="123"/>
      <c r="AS1125" s="123"/>
      <c r="AT1125" s="123"/>
      <c r="AU1125" s="123"/>
      <c r="AV1125" s="123"/>
      <c r="AW1125" s="123"/>
      <c r="AX1125" s="119"/>
      <c r="AY1125" s="119"/>
      <c r="AZ1125" s="119"/>
      <c r="BA1125" s="119"/>
      <c r="BB1125" s="119"/>
      <c r="BC1125" s="119"/>
    </row>
    <row r="1126" spans="1:55" s="45" customFormat="1" x14ac:dyDescent="0.3">
      <c r="A1126" s="119"/>
      <c r="C1126" s="46"/>
      <c r="V1126" s="47"/>
      <c r="Y1126" s="46"/>
      <c r="AG1126" s="119"/>
      <c r="AH1126" s="119"/>
      <c r="AI1126" s="119"/>
      <c r="AJ1126" s="121"/>
      <c r="AK1126" s="121"/>
      <c r="AL1126" s="119"/>
      <c r="AM1126" s="121"/>
      <c r="AN1126" s="119"/>
      <c r="AO1126" s="119"/>
      <c r="AP1126" s="119"/>
      <c r="AQ1126" s="119"/>
      <c r="AR1126" s="123"/>
      <c r="AS1126" s="123"/>
      <c r="AT1126" s="123"/>
      <c r="AU1126" s="123"/>
      <c r="AV1126" s="123"/>
      <c r="AW1126" s="123"/>
      <c r="AX1126" s="119"/>
      <c r="AY1126" s="119"/>
      <c r="AZ1126" s="119"/>
      <c r="BA1126" s="119"/>
      <c r="BB1126" s="119"/>
      <c r="BC1126" s="119"/>
    </row>
    <row r="1127" spans="1:55" s="45" customFormat="1" x14ac:dyDescent="0.3">
      <c r="A1127" s="119"/>
      <c r="C1127" s="46"/>
      <c r="V1127" s="47"/>
      <c r="Y1127" s="46"/>
      <c r="AG1127" s="119"/>
      <c r="AH1127" s="119"/>
      <c r="AI1127" s="119"/>
      <c r="AJ1127" s="121"/>
      <c r="AK1127" s="121"/>
      <c r="AL1127" s="119"/>
      <c r="AM1127" s="121"/>
      <c r="AN1127" s="119"/>
      <c r="AO1127" s="119"/>
      <c r="AP1127" s="119"/>
      <c r="AQ1127" s="119"/>
      <c r="AR1127" s="123"/>
      <c r="AS1127" s="123"/>
      <c r="AT1127" s="123"/>
      <c r="AU1127" s="123"/>
      <c r="AV1127" s="123"/>
      <c r="AW1127" s="123"/>
      <c r="AX1127" s="119"/>
      <c r="AY1127" s="119"/>
      <c r="AZ1127" s="119"/>
      <c r="BA1127" s="119"/>
      <c r="BB1127" s="119"/>
      <c r="BC1127" s="119"/>
    </row>
    <row r="1128" spans="1:55" s="45" customFormat="1" x14ac:dyDescent="0.3">
      <c r="A1128" s="119"/>
      <c r="C1128" s="46"/>
      <c r="V1128" s="47"/>
      <c r="Y1128" s="46"/>
      <c r="AG1128" s="119"/>
      <c r="AH1128" s="119"/>
      <c r="AI1128" s="119"/>
      <c r="AJ1128" s="121"/>
      <c r="AK1128" s="121"/>
      <c r="AL1128" s="119"/>
      <c r="AM1128" s="121"/>
      <c r="AN1128" s="119"/>
      <c r="AO1128" s="119"/>
      <c r="AP1128" s="119"/>
      <c r="AQ1128" s="119"/>
      <c r="AR1128" s="123"/>
      <c r="AS1128" s="123"/>
      <c r="AT1128" s="123"/>
      <c r="AU1128" s="123"/>
      <c r="AV1128" s="123"/>
      <c r="AW1128" s="123"/>
      <c r="AX1128" s="119"/>
      <c r="AY1128" s="119"/>
      <c r="AZ1128" s="119"/>
      <c r="BA1128" s="119"/>
      <c r="BB1128" s="119"/>
      <c r="BC1128" s="119"/>
    </row>
    <row r="1129" spans="1:55" s="45" customFormat="1" x14ac:dyDescent="0.3">
      <c r="A1129" s="119"/>
      <c r="C1129" s="46"/>
      <c r="V1129" s="47"/>
      <c r="Y1129" s="46"/>
      <c r="AG1129" s="119"/>
      <c r="AH1129" s="119"/>
      <c r="AI1129" s="119"/>
      <c r="AJ1129" s="121"/>
      <c r="AK1129" s="121"/>
      <c r="AL1129" s="119"/>
      <c r="AM1129" s="121"/>
      <c r="AN1129" s="119"/>
      <c r="AO1129" s="119"/>
      <c r="AP1129" s="119"/>
      <c r="AQ1129" s="119"/>
      <c r="AR1129" s="123"/>
      <c r="AS1129" s="123"/>
      <c r="AT1129" s="123"/>
      <c r="AU1129" s="123"/>
      <c r="AV1129" s="123"/>
      <c r="AW1129" s="123"/>
      <c r="AX1129" s="119"/>
      <c r="AY1129" s="119"/>
      <c r="AZ1129" s="119"/>
      <c r="BA1129" s="119"/>
      <c r="BB1129" s="119"/>
      <c r="BC1129" s="119"/>
    </row>
    <row r="1130" spans="1:55" s="45" customFormat="1" x14ac:dyDescent="0.3">
      <c r="A1130" s="119"/>
      <c r="C1130" s="46"/>
      <c r="V1130" s="47"/>
      <c r="Y1130" s="46"/>
      <c r="AG1130" s="119"/>
      <c r="AH1130" s="119"/>
      <c r="AI1130" s="119"/>
      <c r="AJ1130" s="121"/>
      <c r="AK1130" s="121"/>
      <c r="AL1130" s="119"/>
      <c r="AM1130" s="121"/>
      <c r="AN1130" s="119"/>
      <c r="AO1130" s="119"/>
      <c r="AP1130" s="119"/>
      <c r="AQ1130" s="119"/>
      <c r="AR1130" s="123"/>
      <c r="AS1130" s="123"/>
      <c r="AT1130" s="123"/>
      <c r="AU1130" s="123"/>
      <c r="AV1130" s="123"/>
      <c r="AW1130" s="123"/>
      <c r="AX1130" s="119"/>
      <c r="AY1130" s="119"/>
      <c r="AZ1130" s="119"/>
      <c r="BA1130" s="119"/>
      <c r="BB1130" s="119"/>
      <c r="BC1130" s="119"/>
    </row>
    <row r="1131" spans="1:55" s="45" customFormat="1" x14ac:dyDescent="0.3">
      <c r="A1131" s="119"/>
      <c r="C1131" s="46"/>
      <c r="V1131" s="47"/>
      <c r="Y1131" s="46"/>
      <c r="AG1131" s="119"/>
      <c r="AH1131" s="119"/>
      <c r="AI1131" s="119"/>
      <c r="AJ1131" s="121"/>
      <c r="AK1131" s="121"/>
      <c r="AL1131" s="119"/>
      <c r="AM1131" s="121"/>
      <c r="AN1131" s="119"/>
      <c r="AO1131" s="119"/>
      <c r="AP1131" s="119"/>
      <c r="AQ1131" s="119"/>
      <c r="AR1131" s="123"/>
      <c r="AS1131" s="123"/>
      <c r="AT1131" s="123"/>
      <c r="AU1131" s="123"/>
      <c r="AV1131" s="123"/>
      <c r="AW1131" s="123"/>
      <c r="AX1131" s="119"/>
      <c r="AY1131" s="119"/>
      <c r="AZ1131" s="119"/>
      <c r="BA1131" s="119"/>
      <c r="BB1131" s="119"/>
      <c r="BC1131" s="119"/>
    </row>
    <row r="1132" spans="1:55" s="45" customFormat="1" x14ac:dyDescent="0.3">
      <c r="A1132" s="119"/>
      <c r="C1132" s="46"/>
      <c r="V1132" s="47"/>
      <c r="Y1132" s="46"/>
      <c r="AG1132" s="119"/>
      <c r="AH1132" s="119"/>
      <c r="AI1132" s="119"/>
      <c r="AJ1132" s="121"/>
      <c r="AK1132" s="121"/>
      <c r="AL1132" s="119"/>
      <c r="AM1132" s="121"/>
      <c r="AN1132" s="119"/>
      <c r="AO1132" s="119"/>
      <c r="AP1132" s="119"/>
      <c r="AQ1132" s="119"/>
      <c r="AR1132" s="123"/>
      <c r="AS1132" s="123"/>
      <c r="AT1132" s="123"/>
      <c r="AU1132" s="123"/>
      <c r="AV1132" s="123"/>
      <c r="AW1132" s="123"/>
      <c r="AX1132" s="119"/>
      <c r="AY1132" s="119"/>
      <c r="AZ1132" s="119"/>
      <c r="BA1132" s="119"/>
      <c r="BB1132" s="119"/>
      <c r="BC1132" s="119"/>
    </row>
    <row r="1133" spans="1:55" s="45" customFormat="1" x14ac:dyDescent="0.3">
      <c r="A1133" s="119"/>
      <c r="C1133" s="46"/>
      <c r="V1133" s="47"/>
      <c r="Y1133" s="46"/>
      <c r="AG1133" s="119"/>
      <c r="AH1133" s="119"/>
      <c r="AI1133" s="119"/>
      <c r="AJ1133" s="121"/>
      <c r="AK1133" s="121"/>
      <c r="AL1133" s="119"/>
      <c r="AM1133" s="121"/>
      <c r="AN1133" s="119"/>
      <c r="AO1133" s="119"/>
      <c r="AP1133" s="119"/>
      <c r="AQ1133" s="119"/>
      <c r="AR1133" s="123"/>
      <c r="AS1133" s="123"/>
      <c r="AT1133" s="123"/>
      <c r="AU1133" s="123"/>
      <c r="AV1133" s="123"/>
      <c r="AW1133" s="123"/>
      <c r="AX1133" s="119"/>
      <c r="AY1133" s="119"/>
      <c r="AZ1133" s="119"/>
      <c r="BA1133" s="119"/>
      <c r="BB1133" s="119"/>
      <c r="BC1133" s="119"/>
    </row>
    <row r="1134" spans="1:55" s="45" customFormat="1" x14ac:dyDescent="0.3">
      <c r="A1134" s="119"/>
      <c r="C1134" s="46"/>
      <c r="V1134" s="47"/>
      <c r="Y1134" s="46"/>
      <c r="AG1134" s="119"/>
      <c r="AH1134" s="119"/>
      <c r="AI1134" s="119"/>
      <c r="AJ1134" s="121"/>
      <c r="AK1134" s="121"/>
      <c r="AL1134" s="119"/>
      <c r="AM1134" s="121"/>
      <c r="AN1134" s="119"/>
      <c r="AO1134" s="119"/>
      <c r="AP1134" s="119"/>
      <c r="AQ1134" s="119"/>
      <c r="AR1134" s="123"/>
      <c r="AS1134" s="123"/>
      <c r="AT1134" s="123"/>
      <c r="AU1134" s="123"/>
      <c r="AV1134" s="123"/>
      <c r="AW1134" s="123"/>
      <c r="AX1134" s="119"/>
      <c r="AY1134" s="119"/>
      <c r="AZ1134" s="119"/>
      <c r="BA1134" s="119"/>
      <c r="BB1134" s="119"/>
      <c r="BC1134" s="119"/>
    </row>
    <row r="1135" spans="1:55" s="45" customFormat="1" x14ac:dyDescent="0.3">
      <c r="A1135" s="119"/>
      <c r="C1135" s="46"/>
      <c r="V1135" s="47"/>
      <c r="Y1135" s="46"/>
      <c r="AG1135" s="119"/>
      <c r="AH1135" s="119"/>
      <c r="AI1135" s="119"/>
      <c r="AJ1135" s="121"/>
      <c r="AK1135" s="121"/>
      <c r="AL1135" s="119"/>
      <c r="AM1135" s="121"/>
      <c r="AN1135" s="119"/>
      <c r="AO1135" s="119"/>
      <c r="AP1135" s="119"/>
      <c r="AQ1135" s="119"/>
      <c r="AR1135" s="123"/>
      <c r="AS1135" s="123"/>
      <c r="AT1135" s="123"/>
      <c r="AU1135" s="123"/>
      <c r="AV1135" s="123"/>
      <c r="AW1135" s="123"/>
      <c r="AX1135" s="119"/>
      <c r="AY1135" s="119"/>
      <c r="AZ1135" s="119"/>
      <c r="BA1135" s="119"/>
      <c r="BB1135" s="119"/>
      <c r="BC1135" s="119"/>
    </row>
    <row r="1136" spans="1:55" s="45" customFormat="1" x14ac:dyDescent="0.3">
      <c r="A1136" s="119"/>
      <c r="C1136" s="46"/>
      <c r="V1136" s="47"/>
      <c r="Y1136" s="46"/>
      <c r="AG1136" s="119"/>
      <c r="AH1136" s="119"/>
      <c r="AI1136" s="119"/>
      <c r="AJ1136" s="121"/>
      <c r="AK1136" s="121"/>
      <c r="AL1136" s="119"/>
      <c r="AM1136" s="121"/>
      <c r="AN1136" s="119"/>
      <c r="AO1136" s="119"/>
      <c r="AP1136" s="119"/>
      <c r="AQ1136" s="119"/>
      <c r="AR1136" s="123"/>
      <c r="AS1136" s="123"/>
      <c r="AT1136" s="123"/>
      <c r="AU1136" s="123"/>
      <c r="AV1136" s="123"/>
      <c r="AW1136" s="123"/>
      <c r="AX1136" s="119"/>
      <c r="AY1136" s="119"/>
      <c r="AZ1136" s="119"/>
      <c r="BA1136" s="119"/>
      <c r="BB1136" s="119"/>
      <c r="BC1136" s="119"/>
    </row>
    <row r="1137" spans="1:55" s="45" customFormat="1" x14ac:dyDescent="0.3">
      <c r="A1137" s="119"/>
      <c r="C1137" s="46"/>
      <c r="V1137" s="47"/>
      <c r="Y1137" s="46"/>
      <c r="AG1137" s="119"/>
      <c r="AH1137" s="119"/>
      <c r="AI1137" s="119"/>
      <c r="AJ1137" s="121"/>
      <c r="AK1137" s="121"/>
      <c r="AL1137" s="119"/>
      <c r="AM1137" s="121"/>
      <c r="AN1137" s="119"/>
      <c r="AO1137" s="119"/>
      <c r="AP1137" s="119"/>
      <c r="AQ1137" s="119"/>
      <c r="AR1137" s="123"/>
      <c r="AS1137" s="123"/>
      <c r="AT1137" s="123"/>
      <c r="AU1137" s="123"/>
      <c r="AV1137" s="123"/>
      <c r="AW1137" s="123"/>
      <c r="AX1137" s="119"/>
      <c r="AY1137" s="119"/>
      <c r="AZ1137" s="119"/>
      <c r="BA1137" s="119"/>
      <c r="BB1137" s="119"/>
      <c r="BC1137" s="119"/>
    </row>
    <row r="1138" spans="1:55" s="45" customFormat="1" x14ac:dyDescent="0.3">
      <c r="A1138" s="119"/>
      <c r="C1138" s="46"/>
      <c r="V1138" s="47"/>
      <c r="Y1138" s="46"/>
      <c r="AG1138" s="119"/>
      <c r="AH1138" s="119"/>
      <c r="AI1138" s="119"/>
      <c r="AJ1138" s="121"/>
      <c r="AK1138" s="121"/>
      <c r="AL1138" s="119"/>
      <c r="AM1138" s="121"/>
      <c r="AN1138" s="119"/>
      <c r="AO1138" s="119"/>
      <c r="AP1138" s="119"/>
      <c r="AQ1138" s="119"/>
      <c r="AR1138" s="123"/>
      <c r="AS1138" s="123"/>
      <c r="AT1138" s="123"/>
      <c r="AU1138" s="123"/>
      <c r="AV1138" s="123"/>
      <c r="AW1138" s="123"/>
      <c r="AX1138" s="119"/>
      <c r="AY1138" s="119"/>
      <c r="AZ1138" s="119"/>
      <c r="BA1138" s="119"/>
      <c r="BB1138" s="119"/>
      <c r="BC1138" s="119"/>
    </row>
    <row r="1139" spans="1:55" s="45" customFormat="1" x14ac:dyDescent="0.3">
      <c r="A1139" s="119"/>
      <c r="C1139" s="46"/>
      <c r="V1139" s="47"/>
      <c r="Y1139" s="46"/>
      <c r="AG1139" s="119"/>
      <c r="AH1139" s="119"/>
      <c r="AI1139" s="119"/>
      <c r="AJ1139" s="121"/>
      <c r="AK1139" s="121"/>
      <c r="AL1139" s="119"/>
      <c r="AM1139" s="121"/>
      <c r="AN1139" s="119"/>
      <c r="AO1139" s="119"/>
      <c r="AP1139" s="119"/>
      <c r="AQ1139" s="119"/>
      <c r="AR1139" s="123"/>
      <c r="AS1139" s="123"/>
      <c r="AT1139" s="123"/>
      <c r="AU1139" s="123"/>
      <c r="AV1139" s="123"/>
      <c r="AW1139" s="123"/>
      <c r="AX1139" s="119"/>
      <c r="AY1139" s="119"/>
      <c r="AZ1139" s="119"/>
      <c r="BA1139" s="119"/>
      <c r="BB1139" s="119"/>
      <c r="BC1139" s="119"/>
    </row>
    <row r="1140" spans="1:55" s="45" customFormat="1" x14ac:dyDescent="0.3">
      <c r="A1140" s="119"/>
      <c r="C1140" s="46"/>
      <c r="V1140" s="47"/>
      <c r="Y1140" s="46"/>
      <c r="AG1140" s="119"/>
      <c r="AH1140" s="119"/>
      <c r="AI1140" s="119"/>
      <c r="AJ1140" s="121"/>
      <c r="AK1140" s="121"/>
      <c r="AL1140" s="119"/>
      <c r="AM1140" s="121"/>
      <c r="AN1140" s="119"/>
      <c r="AO1140" s="119"/>
      <c r="AP1140" s="119"/>
      <c r="AQ1140" s="119"/>
      <c r="AR1140" s="123"/>
      <c r="AS1140" s="123"/>
      <c r="AT1140" s="123"/>
      <c r="AU1140" s="123"/>
      <c r="AV1140" s="123"/>
      <c r="AW1140" s="123"/>
      <c r="AX1140" s="119"/>
      <c r="AY1140" s="119"/>
      <c r="AZ1140" s="119"/>
      <c r="BA1140" s="119"/>
      <c r="BB1140" s="119"/>
      <c r="BC1140" s="119"/>
    </row>
    <row r="1141" spans="1:55" s="45" customFormat="1" x14ac:dyDescent="0.3">
      <c r="A1141" s="119"/>
      <c r="C1141" s="46"/>
      <c r="V1141" s="47"/>
      <c r="Y1141" s="46"/>
      <c r="AG1141" s="119"/>
      <c r="AH1141" s="119"/>
      <c r="AI1141" s="119"/>
      <c r="AJ1141" s="121"/>
      <c r="AK1141" s="121"/>
      <c r="AL1141" s="119"/>
      <c r="AM1141" s="121"/>
      <c r="AN1141" s="119"/>
      <c r="AO1141" s="119"/>
      <c r="AP1141" s="119"/>
      <c r="AQ1141" s="119"/>
      <c r="AR1141" s="123"/>
      <c r="AS1141" s="123"/>
      <c r="AT1141" s="123"/>
      <c r="AU1141" s="123"/>
      <c r="AV1141" s="123"/>
      <c r="AW1141" s="123"/>
      <c r="AX1141" s="119"/>
      <c r="AY1141" s="119"/>
      <c r="AZ1141" s="119"/>
      <c r="BA1141" s="119"/>
      <c r="BB1141" s="119"/>
      <c r="BC1141" s="119"/>
    </row>
    <row r="1142" spans="1:55" s="45" customFormat="1" x14ac:dyDescent="0.3">
      <c r="A1142" s="119"/>
      <c r="C1142" s="46"/>
      <c r="V1142" s="47"/>
      <c r="Y1142" s="46"/>
      <c r="AG1142" s="119"/>
      <c r="AH1142" s="119"/>
      <c r="AI1142" s="119"/>
      <c r="AJ1142" s="121"/>
      <c r="AK1142" s="121"/>
      <c r="AL1142" s="119"/>
      <c r="AM1142" s="121"/>
      <c r="AN1142" s="119"/>
      <c r="AO1142" s="119"/>
      <c r="AP1142" s="119"/>
      <c r="AQ1142" s="119"/>
      <c r="AR1142" s="123"/>
      <c r="AS1142" s="123"/>
      <c r="AT1142" s="123"/>
      <c r="AU1142" s="123"/>
      <c r="AV1142" s="123"/>
      <c r="AW1142" s="123"/>
      <c r="AX1142" s="119"/>
      <c r="AY1142" s="119"/>
      <c r="AZ1142" s="119"/>
      <c r="BA1142" s="119"/>
      <c r="BB1142" s="119"/>
      <c r="BC1142" s="119"/>
    </row>
    <row r="1143" spans="1:55" s="45" customFormat="1" x14ac:dyDescent="0.3">
      <c r="A1143" s="119"/>
      <c r="C1143" s="46"/>
      <c r="V1143" s="47"/>
      <c r="Y1143" s="46"/>
      <c r="AG1143" s="119"/>
      <c r="AH1143" s="119"/>
      <c r="AI1143" s="119"/>
      <c r="AJ1143" s="121"/>
      <c r="AK1143" s="121"/>
      <c r="AL1143" s="119"/>
      <c r="AM1143" s="121"/>
      <c r="AN1143" s="119"/>
      <c r="AO1143" s="119"/>
      <c r="AP1143" s="119"/>
      <c r="AQ1143" s="119"/>
      <c r="AR1143" s="123"/>
      <c r="AS1143" s="123"/>
      <c r="AT1143" s="123"/>
      <c r="AU1143" s="123"/>
      <c r="AV1143" s="123"/>
      <c r="AW1143" s="123"/>
      <c r="AX1143" s="119"/>
      <c r="AY1143" s="119"/>
      <c r="AZ1143" s="119"/>
      <c r="BA1143" s="119"/>
      <c r="BB1143" s="119"/>
      <c r="BC1143" s="119"/>
    </row>
    <row r="1144" spans="1:55" s="45" customFormat="1" x14ac:dyDescent="0.3">
      <c r="A1144" s="119"/>
      <c r="C1144" s="46"/>
      <c r="V1144" s="47"/>
      <c r="Y1144" s="46"/>
      <c r="AG1144" s="119"/>
      <c r="AH1144" s="119"/>
      <c r="AI1144" s="119"/>
      <c r="AJ1144" s="121"/>
      <c r="AK1144" s="121"/>
      <c r="AL1144" s="119"/>
      <c r="AM1144" s="121"/>
      <c r="AN1144" s="119"/>
      <c r="AO1144" s="119"/>
      <c r="AP1144" s="119"/>
      <c r="AQ1144" s="119"/>
      <c r="AR1144" s="123"/>
      <c r="AS1144" s="123"/>
      <c r="AT1144" s="123"/>
      <c r="AU1144" s="123"/>
      <c r="AV1144" s="123"/>
      <c r="AW1144" s="123"/>
      <c r="AX1144" s="119"/>
      <c r="AY1144" s="119"/>
      <c r="AZ1144" s="119"/>
      <c r="BA1144" s="119"/>
      <c r="BB1144" s="119"/>
      <c r="BC1144" s="119"/>
    </row>
    <row r="1145" spans="1:55" s="45" customFormat="1" x14ac:dyDescent="0.3">
      <c r="A1145" s="119"/>
      <c r="C1145" s="46"/>
      <c r="V1145" s="47"/>
      <c r="Y1145" s="46"/>
      <c r="AG1145" s="119"/>
      <c r="AH1145" s="119"/>
      <c r="AI1145" s="119"/>
      <c r="AJ1145" s="121"/>
      <c r="AK1145" s="121"/>
      <c r="AL1145" s="119"/>
      <c r="AM1145" s="121"/>
      <c r="AN1145" s="119"/>
      <c r="AO1145" s="119"/>
      <c r="AP1145" s="119"/>
      <c r="AQ1145" s="119"/>
      <c r="AR1145" s="123"/>
      <c r="AS1145" s="123"/>
      <c r="AT1145" s="123"/>
      <c r="AU1145" s="123"/>
      <c r="AV1145" s="123"/>
      <c r="AW1145" s="123"/>
      <c r="AX1145" s="119"/>
      <c r="AY1145" s="119"/>
      <c r="AZ1145" s="119"/>
      <c r="BA1145" s="119"/>
      <c r="BB1145" s="119"/>
      <c r="BC1145" s="119"/>
    </row>
    <row r="1146" spans="1:55" s="45" customFormat="1" x14ac:dyDescent="0.3">
      <c r="A1146" s="119"/>
      <c r="C1146" s="46"/>
      <c r="V1146" s="47"/>
      <c r="Y1146" s="46"/>
      <c r="AG1146" s="119"/>
      <c r="AH1146" s="119"/>
      <c r="AI1146" s="119"/>
      <c r="AJ1146" s="121"/>
      <c r="AK1146" s="121"/>
      <c r="AL1146" s="119"/>
      <c r="AM1146" s="121"/>
      <c r="AN1146" s="119"/>
      <c r="AO1146" s="119"/>
      <c r="AP1146" s="119"/>
      <c r="AQ1146" s="119"/>
      <c r="AR1146" s="123"/>
      <c r="AS1146" s="123"/>
      <c r="AT1146" s="123"/>
      <c r="AU1146" s="123"/>
      <c r="AV1146" s="123"/>
      <c r="AW1146" s="123"/>
      <c r="AX1146" s="119"/>
      <c r="AY1146" s="119"/>
      <c r="AZ1146" s="119"/>
      <c r="BA1146" s="119"/>
      <c r="BB1146" s="119"/>
      <c r="BC1146" s="119"/>
    </row>
    <row r="1147" spans="1:55" s="45" customFormat="1" x14ac:dyDescent="0.3">
      <c r="A1147" s="119"/>
      <c r="C1147" s="46"/>
      <c r="V1147" s="47"/>
      <c r="Y1147" s="46"/>
      <c r="AG1147" s="119"/>
      <c r="AH1147" s="119"/>
      <c r="AI1147" s="119"/>
      <c r="AJ1147" s="121"/>
      <c r="AK1147" s="121"/>
      <c r="AL1147" s="119"/>
      <c r="AM1147" s="121"/>
      <c r="AN1147" s="119"/>
      <c r="AO1147" s="119"/>
      <c r="AP1147" s="119"/>
      <c r="AQ1147" s="119"/>
      <c r="AR1147" s="123"/>
      <c r="AS1147" s="123"/>
      <c r="AT1147" s="123"/>
      <c r="AU1147" s="123"/>
      <c r="AV1147" s="123"/>
      <c r="AW1147" s="123"/>
      <c r="AX1147" s="119"/>
      <c r="AY1147" s="119"/>
      <c r="AZ1147" s="119"/>
      <c r="BA1147" s="119"/>
      <c r="BB1147" s="119"/>
      <c r="BC1147" s="119"/>
    </row>
    <row r="1148" spans="1:55" s="45" customFormat="1" x14ac:dyDescent="0.3">
      <c r="A1148" s="119"/>
      <c r="C1148" s="46"/>
      <c r="V1148" s="47"/>
      <c r="Y1148" s="46"/>
      <c r="AG1148" s="119"/>
      <c r="AH1148" s="119"/>
      <c r="AI1148" s="119"/>
      <c r="AJ1148" s="121"/>
      <c r="AK1148" s="121"/>
      <c r="AL1148" s="119"/>
      <c r="AM1148" s="121"/>
      <c r="AN1148" s="119"/>
      <c r="AO1148" s="119"/>
      <c r="AP1148" s="119"/>
      <c r="AQ1148" s="119"/>
      <c r="AR1148" s="123"/>
      <c r="AS1148" s="123"/>
      <c r="AT1148" s="123"/>
      <c r="AU1148" s="123"/>
      <c r="AV1148" s="123"/>
      <c r="AW1148" s="123"/>
      <c r="AX1148" s="119"/>
      <c r="AY1148" s="119"/>
      <c r="AZ1148" s="119"/>
      <c r="BA1148" s="119"/>
      <c r="BB1148" s="119"/>
      <c r="BC1148" s="119"/>
    </row>
    <row r="1149" spans="1:55" s="45" customFormat="1" x14ac:dyDescent="0.3">
      <c r="A1149" s="119"/>
      <c r="C1149" s="46"/>
      <c r="V1149" s="47"/>
      <c r="Y1149" s="46"/>
      <c r="AG1149" s="119"/>
      <c r="AH1149" s="119"/>
      <c r="AI1149" s="119"/>
      <c r="AJ1149" s="121"/>
      <c r="AK1149" s="121"/>
      <c r="AL1149" s="119"/>
      <c r="AM1149" s="121"/>
      <c r="AN1149" s="119"/>
      <c r="AO1149" s="119"/>
      <c r="AP1149" s="119"/>
      <c r="AQ1149" s="119"/>
      <c r="AR1149" s="123"/>
      <c r="AS1149" s="123"/>
      <c r="AT1149" s="123"/>
      <c r="AU1149" s="123"/>
      <c r="AV1149" s="123"/>
      <c r="AW1149" s="123"/>
      <c r="AX1149" s="119"/>
      <c r="AY1149" s="119"/>
      <c r="AZ1149" s="119"/>
      <c r="BA1149" s="119"/>
      <c r="BB1149" s="119"/>
      <c r="BC1149" s="119"/>
    </row>
    <row r="1150" spans="1:55" s="45" customFormat="1" x14ac:dyDescent="0.3">
      <c r="A1150" s="119"/>
      <c r="C1150" s="46"/>
      <c r="V1150" s="47"/>
      <c r="Y1150" s="46"/>
      <c r="AG1150" s="119"/>
      <c r="AH1150" s="119"/>
      <c r="AI1150" s="119"/>
      <c r="AJ1150" s="121"/>
      <c r="AK1150" s="121"/>
      <c r="AL1150" s="119"/>
      <c r="AM1150" s="121"/>
      <c r="AN1150" s="119"/>
      <c r="AO1150" s="119"/>
      <c r="AP1150" s="119"/>
      <c r="AQ1150" s="119"/>
      <c r="AR1150" s="123"/>
      <c r="AS1150" s="123"/>
      <c r="AT1150" s="123"/>
      <c r="AU1150" s="123"/>
      <c r="AV1150" s="123"/>
      <c r="AW1150" s="123"/>
      <c r="AX1150" s="119"/>
      <c r="AY1150" s="119"/>
      <c r="AZ1150" s="119"/>
      <c r="BA1150" s="119"/>
      <c r="BB1150" s="119"/>
      <c r="BC1150" s="119"/>
    </row>
    <row r="1151" spans="1:55" s="45" customFormat="1" x14ac:dyDescent="0.3">
      <c r="A1151" s="119"/>
      <c r="C1151" s="46"/>
      <c r="V1151" s="47"/>
      <c r="Y1151" s="46"/>
      <c r="AG1151" s="119"/>
      <c r="AH1151" s="119"/>
      <c r="AI1151" s="119"/>
      <c r="AJ1151" s="121"/>
      <c r="AK1151" s="121"/>
      <c r="AL1151" s="119"/>
      <c r="AM1151" s="121"/>
      <c r="AN1151" s="119"/>
      <c r="AO1151" s="119"/>
      <c r="AP1151" s="119"/>
      <c r="AQ1151" s="119"/>
      <c r="AR1151" s="123"/>
      <c r="AS1151" s="123"/>
      <c r="AT1151" s="123"/>
      <c r="AU1151" s="123"/>
      <c r="AV1151" s="123"/>
      <c r="AW1151" s="123"/>
      <c r="AX1151" s="119"/>
      <c r="AY1151" s="119"/>
      <c r="AZ1151" s="119"/>
      <c r="BA1151" s="119"/>
      <c r="BB1151" s="119"/>
      <c r="BC1151" s="119"/>
    </row>
    <row r="1152" spans="1:55" s="45" customFormat="1" x14ac:dyDescent="0.3">
      <c r="A1152" s="119"/>
      <c r="C1152" s="46"/>
      <c r="V1152" s="47"/>
      <c r="Y1152" s="46"/>
      <c r="AG1152" s="119"/>
      <c r="AH1152" s="119"/>
      <c r="AI1152" s="119"/>
      <c r="AJ1152" s="121"/>
      <c r="AK1152" s="121"/>
      <c r="AL1152" s="119"/>
      <c r="AM1152" s="121"/>
      <c r="AN1152" s="119"/>
      <c r="AO1152" s="119"/>
      <c r="AP1152" s="119"/>
      <c r="AQ1152" s="119"/>
      <c r="AR1152" s="123"/>
      <c r="AS1152" s="123"/>
      <c r="AT1152" s="123"/>
      <c r="AU1152" s="123"/>
      <c r="AV1152" s="123"/>
      <c r="AW1152" s="123"/>
      <c r="AX1152" s="119"/>
      <c r="AY1152" s="119"/>
      <c r="AZ1152" s="119"/>
      <c r="BA1152" s="119"/>
      <c r="BB1152" s="119"/>
      <c r="BC1152" s="119"/>
    </row>
    <row r="1153" spans="1:55" s="45" customFormat="1" x14ac:dyDescent="0.3">
      <c r="A1153" s="119"/>
      <c r="C1153" s="46"/>
      <c r="V1153" s="47"/>
      <c r="Y1153" s="46"/>
      <c r="AG1153" s="119"/>
      <c r="AH1153" s="119"/>
      <c r="AI1153" s="119"/>
      <c r="AJ1153" s="121"/>
      <c r="AK1153" s="121"/>
      <c r="AL1153" s="119"/>
      <c r="AM1153" s="121"/>
      <c r="AN1153" s="119"/>
      <c r="AO1153" s="119"/>
      <c r="AP1153" s="119"/>
      <c r="AQ1153" s="119"/>
      <c r="AR1153" s="123"/>
      <c r="AS1153" s="123"/>
      <c r="AT1153" s="123"/>
      <c r="AU1153" s="123"/>
      <c r="AV1153" s="123"/>
      <c r="AW1153" s="123"/>
      <c r="AX1153" s="119"/>
      <c r="AY1153" s="119"/>
      <c r="AZ1153" s="119"/>
      <c r="BA1153" s="119"/>
      <c r="BB1153" s="119"/>
      <c r="BC1153" s="119"/>
    </row>
    <row r="1154" spans="1:55" s="45" customFormat="1" x14ac:dyDescent="0.3">
      <c r="A1154" s="119"/>
      <c r="C1154" s="46"/>
      <c r="V1154" s="47"/>
      <c r="Y1154" s="46"/>
      <c r="AG1154" s="119"/>
      <c r="AH1154" s="119"/>
      <c r="AI1154" s="119"/>
      <c r="AJ1154" s="121"/>
      <c r="AK1154" s="121"/>
      <c r="AL1154" s="119"/>
      <c r="AM1154" s="121"/>
      <c r="AN1154" s="119"/>
      <c r="AO1154" s="119"/>
      <c r="AP1154" s="119"/>
      <c r="AQ1154" s="119"/>
      <c r="AR1154" s="123"/>
      <c r="AS1154" s="123"/>
      <c r="AT1154" s="123"/>
      <c r="AU1154" s="123"/>
      <c r="AV1154" s="123"/>
      <c r="AW1154" s="123"/>
      <c r="AX1154" s="119"/>
      <c r="AY1154" s="119"/>
      <c r="AZ1154" s="119"/>
      <c r="BA1154" s="119"/>
      <c r="BB1154" s="119"/>
      <c r="BC1154" s="119"/>
    </row>
    <row r="1155" spans="1:55" s="45" customFormat="1" x14ac:dyDescent="0.3">
      <c r="A1155" s="119"/>
      <c r="C1155" s="46"/>
      <c r="V1155" s="47"/>
      <c r="Y1155" s="46"/>
      <c r="AG1155" s="119"/>
      <c r="AH1155" s="119"/>
      <c r="AI1155" s="119"/>
      <c r="AJ1155" s="121"/>
      <c r="AK1155" s="121"/>
      <c r="AL1155" s="119"/>
      <c r="AM1155" s="121"/>
      <c r="AN1155" s="119"/>
      <c r="AO1155" s="119"/>
      <c r="AP1155" s="119"/>
      <c r="AQ1155" s="119"/>
      <c r="AR1155" s="123"/>
      <c r="AS1155" s="123"/>
      <c r="AT1155" s="123"/>
      <c r="AU1155" s="123"/>
      <c r="AV1155" s="123"/>
      <c r="AW1155" s="123"/>
      <c r="AX1155" s="119"/>
      <c r="AY1155" s="119"/>
      <c r="AZ1155" s="119"/>
      <c r="BA1155" s="119"/>
      <c r="BB1155" s="119"/>
      <c r="BC1155" s="119"/>
    </row>
    <row r="1156" spans="1:55" s="45" customFormat="1" x14ac:dyDescent="0.3">
      <c r="A1156" s="119"/>
      <c r="C1156" s="46"/>
      <c r="V1156" s="47"/>
      <c r="Y1156" s="46"/>
      <c r="AG1156" s="119"/>
      <c r="AH1156" s="119"/>
      <c r="AI1156" s="119"/>
      <c r="AJ1156" s="121"/>
      <c r="AK1156" s="121"/>
      <c r="AL1156" s="119"/>
      <c r="AM1156" s="121"/>
      <c r="AN1156" s="119"/>
      <c r="AO1156" s="119"/>
      <c r="AP1156" s="119"/>
      <c r="AQ1156" s="119"/>
      <c r="AR1156" s="123"/>
      <c r="AS1156" s="123"/>
      <c r="AT1156" s="123"/>
      <c r="AU1156" s="123"/>
      <c r="AV1156" s="123"/>
      <c r="AW1156" s="123"/>
      <c r="AX1156" s="119"/>
      <c r="AY1156" s="119"/>
      <c r="AZ1156" s="119"/>
      <c r="BA1156" s="119"/>
      <c r="BB1156" s="119"/>
      <c r="BC1156" s="119"/>
    </row>
    <row r="1157" spans="1:55" s="45" customFormat="1" x14ac:dyDescent="0.3">
      <c r="A1157" s="119"/>
      <c r="C1157" s="46"/>
      <c r="V1157" s="47"/>
      <c r="Y1157" s="46"/>
      <c r="AG1157" s="119"/>
      <c r="AH1157" s="119"/>
      <c r="AI1157" s="119"/>
      <c r="AJ1157" s="121"/>
      <c r="AK1157" s="121"/>
      <c r="AL1157" s="119"/>
      <c r="AM1157" s="121"/>
      <c r="AN1157" s="119"/>
      <c r="AO1157" s="119"/>
      <c r="AP1157" s="119"/>
      <c r="AQ1157" s="119"/>
      <c r="AR1157" s="123"/>
      <c r="AS1157" s="123"/>
      <c r="AT1157" s="123"/>
      <c r="AU1157" s="123"/>
      <c r="AV1157" s="123"/>
      <c r="AW1157" s="123"/>
      <c r="AX1157" s="119"/>
      <c r="AY1157" s="119"/>
      <c r="AZ1157" s="119"/>
      <c r="BA1157" s="119"/>
      <c r="BB1157" s="119"/>
      <c r="BC1157" s="119"/>
    </row>
    <row r="1158" spans="1:55" s="45" customFormat="1" x14ac:dyDescent="0.3">
      <c r="A1158" s="119"/>
      <c r="C1158" s="46"/>
      <c r="V1158" s="47"/>
      <c r="Y1158" s="46"/>
      <c r="AG1158" s="119"/>
      <c r="AH1158" s="119"/>
      <c r="AI1158" s="119"/>
      <c r="AJ1158" s="121"/>
      <c r="AK1158" s="121"/>
      <c r="AL1158" s="119"/>
      <c r="AM1158" s="121"/>
      <c r="AN1158" s="119"/>
      <c r="AO1158" s="119"/>
      <c r="AP1158" s="119"/>
      <c r="AQ1158" s="119"/>
      <c r="AR1158" s="123"/>
      <c r="AS1158" s="123"/>
      <c r="AT1158" s="123"/>
      <c r="AU1158" s="123"/>
      <c r="AV1158" s="123"/>
      <c r="AW1158" s="123"/>
      <c r="AX1158" s="119"/>
      <c r="AY1158" s="119"/>
      <c r="AZ1158" s="119"/>
      <c r="BA1158" s="119"/>
      <c r="BB1158" s="119"/>
      <c r="BC1158" s="119"/>
    </row>
    <row r="1159" spans="1:55" s="45" customFormat="1" x14ac:dyDescent="0.3">
      <c r="A1159" s="119"/>
      <c r="C1159" s="46"/>
      <c r="V1159" s="47"/>
      <c r="Y1159" s="46"/>
      <c r="AG1159" s="119"/>
      <c r="AH1159" s="119"/>
      <c r="AI1159" s="119"/>
      <c r="AJ1159" s="121"/>
      <c r="AK1159" s="121"/>
      <c r="AL1159" s="119"/>
      <c r="AM1159" s="121"/>
      <c r="AN1159" s="119"/>
      <c r="AO1159" s="119"/>
      <c r="AP1159" s="119"/>
      <c r="AQ1159" s="119"/>
      <c r="AR1159" s="123"/>
      <c r="AS1159" s="123"/>
      <c r="AT1159" s="123"/>
      <c r="AU1159" s="123"/>
      <c r="AV1159" s="123"/>
      <c r="AW1159" s="123"/>
      <c r="AX1159" s="119"/>
      <c r="AY1159" s="119"/>
      <c r="AZ1159" s="119"/>
      <c r="BA1159" s="119"/>
      <c r="BB1159" s="119"/>
      <c r="BC1159" s="119"/>
    </row>
    <row r="1160" spans="1:55" s="45" customFormat="1" x14ac:dyDescent="0.3">
      <c r="A1160" s="119"/>
      <c r="C1160" s="46"/>
      <c r="V1160" s="47"/>
      <c r="Y1160" s="46"/>
      <c r="AG1160" s="119"/>
      <c r="AH1160" s="119"/>
      <c r="AI1160" s="119"/>
      <c r="AJ1160" s="121"/>
      <c r="AK1160" s="121"/>
      <c r="AL1160" s="119"/>
      <c r="AM1160" s="121"/>
      <c r="AN1160" s="119"/>
      <c r="AO1160" s="119"/>
      <c r="AP1160" s="119"/>
      <c r="AQ1160" s="119"/>
      <c r="AR1160" s="123"/>
      <c r="AS1160" s="123"/>
      <c r="AT1160" s="123"/>
      <c r="AU1160" s="123"/>
      <c r="AV1160" s="123"/>
      <c r="AW1160" s="123"/>
      <c r="AX1160" s="119"/>
      <c r="AY1160" s="119"/>
      <c r="AZ1160" s="119"/>
      <c r="BA1160" s="119"/>
      <c r="BB1160" s="119"/>
      <c r="BC1160" s="119"/>
    </row>
    <row r="1161" spans="1:55" s="45" customFormat="1" x14ac:dyDescent="0.3">
      <c r="A1161" s="119"/>
      <c r="C1161" s="46"/>
      <c r="V1161" s="47"/>
      <c r="Y1161" s="46"/>
      <c r="AG1161" s="119"/>
      <c r="AH1161" s="119"/>
      <c r="AI1161" s="119"/>
      <c r="AJ1161" s="121"/>
      <c r="AK1161" s="121"/>
      <c r="AL1161" s="119"/>
      <c r="AM1161" s="121"/>
      <c r="AN1161" s="119"/>
      <c r="AO1161" s="119"/>
      <c r="AP1161" s="119"/>
      <c r="AQ1161" s="119"/>
      <c r="AR1161" s="123"/>
      <c r="AS1161" s="123"/>
      <c r="AT1161" s="123"/>
      <c r="AU1161" s="123"/>
      <c r="AV1161" s="123"/>
      <c r="AW1161" s="123"/>
      <c r="AX1161" s="119"/>
      <c r="AY1161" s="119"/>
      <c r="AZ1161" s="119"/>
      <c r="BA1161" s="119"/>
      <c r="BB1161" s="119"/>
      <c r="BC1161" s="119"/>
    </row>
    <row r="1162" spans="1:55" s="45" customFormat="1" x14ac:dyDescent="0.3">
      <c r="A1162" s="119"/>
      <c r="C1162" s="46"/>
      <c r="V1162" s="47"/>
      <c r="Y1162" s="46"/>
      <c r="AG1162" s="119"/>
      <c r="AH1162" s="119"/>
      <c r="AI1162" s="119"/>
      <c r="AJ1162" s="121"/>
      <c r="AK1162" s="121"/>
      <c r="AL1162" s="119"/>
      <c r="AM1162" s="121"/>
      <c r="AN1162" s="119"/>
      <c r="AO1162" s="119"/>
      <c r="AP1162" s="119"/>
      <c r="AQ1162" s="119"/>
      <c r="AR1162" s="123"/>
      <c r="AS1162" s="123"/>
      <c r="AT1162" s="123"/>
      <c r="AU1162" s="123"/>
      <c r="AV1162" s="123"/>
      <c r="AW1162" s="123"/>
      <c r="AX1162" s="119"/>
      <c r="AY1162" s="119"/>
      <c r="AZ1162" s="119"/>
      <c r="BA1162" s="119"/>
      <c r="BB1162" s="119"/>
      <c r="BC1162" s="119"/>
    </row>
    <row r="1163" spans="1:55" s="45" customFormat="1" x14ac:dyDescent="0.3">
      <c r="A1163" s="119"/>
      <c r="C1163" s="46"/>
      <c r="V1163" s="47"/>
      <c r="Y1163" s="46"/>
      <c r="AG1163" s="119"/>
      <c r="AH1163" s="119"/>
      <c r="AI1163" s="119"/>
      <c r="AJ1163" s="121"/>
      <c r="AK1163" s="121"/>
      <c r="AL1163" s="119"/>
      <c r="AM1163" s="121"/>
      <c r="AN1163" s="119"/>
      <c r="AO1163" s="119"/>
      <c r="AP1163" s="119"/>
      <c r="AQ1163" s="119"/>
      <c r="AR1163" s="123"/>
      <c r="AS1163" s="123"/>
      <c r="AT1163" s="123"/>
      <c r="AU1163" s="123"/>
      <c r="AV1163" s="123"/>
      <c r="AW1163" s="123"/>
      <c r="AX1163" s="119"/>
      <c r="AY1163" s="119"/>
      <c r="AZ1163" s="119"/>
      <c r="BA1163" s="119"/>
      <c r="BB1163" s="119"/>
      <c r="BC1163" s="119"/>
    </row>
    <row r="1164" spans="1:55" s="45" customFormat="1" x14ac:dyDescent="0.3">
      <c r="A1164" s="119"/>
      <c r="C1164" s="46"/>
      <c r="V1164" s="47"/>
      <c r="Y1164" s="46"/>
      <c r="AG1164" s="119"/>
      <c r="AH1164" s="119"/>
      <c r="AI1164" s="119"/>
      <c r="AJ1164" s="121"/>
      <c r="AK1164" s="121"/>
      <c r="AL1164" s="119"/>
      <c r="AM1164" s="121"/>
      <c r="AN1164" s="119"/>
      <c r="AO1164" s="119"/>
      <c r="AP1164" s="119"/>
      <c r="AQ1164" s="119"/>
      <c r="AR1164" s="123"/>
      <c r="AS1164" s="123"/>
      <c r="AT1164" s="123"/>
      <c r="AU1164" s="123"/>
      <c r="AV1164" s="123"/>
      <c r="AW1164" s="123"/>
      <c r="AX1164" s="119"/>
      <c r="AY1164" s="119"/>
      <c r="AZ1164" s="119"/>
      <c r="BA1164" s="119"/>
      <c r="BB1164" s="119"/>
      <c r="BC1164" s="119"/>
    </row>
    <row r="1165" spans="1:55" s="45" customFormat="1" x14ac:dyDescent="0.3">
      <c r="A1165" s="119"/>
      <c r="C1165" s="46"/>
      <c r="V1165" s="47"/>
      <c r="Y1165" s="46"/>
      <c r="AG1165" s="119"/>
      <c r="AH1165" s="119"/>
      <c r="AI1165" s="119"/>
      <c r="AJ1165" s="121"/>
      <c r="AK1165" s="121"/>
      <c r="AL1165" s="119"/>
      <c r="AM1165" s="121"/>
      <c r="AN1165" s="119"/>
      <c r="AO1165" s="119"/>
      <c r="AP1165" s="119"/>
      <c r="AQ1165" s="119"/>
      <c r="AR1165" s="123"/>
      <c r="AS1165" s="123"/>
      <c r="AT1165" s="123"/>
      <c r="AU1165" s="123"/>
      <c r="AV1165" s="123"/>
      <c r="AW1165" s="123"/>
      <c r="AX1165" s="119"/>
      <c r="AY1165" s="119"/>
      <c r="AZ1165" s="119"/>
      <c r="BA1165" s="119"/>
      <c r="BB1165" s="119"/>
      <c r="BC1165" s="119"/>
    </row>
    <row r="1166" spans="1:55" s="45" customFormat="1" x14ac:dyDescent="0.3">
      <c r="A1166" s="119"/>
      <c r="C1166" s="46"/>
      <c r="V1166" s="47"/>
      <c r="Y1166" s="46"/>
      <c r="AG1166" s="119"/>
      <c r="AH1166" s="119"/>
      <c r="AI1166" s="119"/>
      <c r="AJ1166" s="121"/>
      <c r="AK1166" s="121"/>
      <c r="AL1166" s="119"/>
      <c r="AM1166" s="121"/>
      <c r="AN1166" s="119"/>
      <c r="AO1166" s="119"/>
      <c r="AP1166" s="119"/>
      <c r="AQ1166" s="119"/>
      <c r="AR1166" s="123"/>
      <c r="AS1166" s="123"/>
      <c r="AT1166" s="123"/>
      <c r="AU1166" s="123"/>
      <c r="AV1166" s="123"/>
      <c r="AW1166" s="123"/>
      <c r="AX1166" s="119"/>
      <c r="AY1166" s="119"/>
      <c r="AZ1166" s="119"/>
      <c r="BA1166" s="119"/>
      <c r="BB1166" s="119"/>
      <c r="BC1166" s="119"/>
    </row>
    <row r="1167" spans="1:55" s="45" customFormat="1" x14ac:dyDescent="0.3">
      <c r="A1167" s="119"/>
      <c r="C1167" s="46"/>
      <c r="V1167" s="47"/>
      <c r="Y1167" s="46"/>
      <c r="AG1167" s="119"/>
      <c r="AH1167" s="119"/>
      <c r="AI1167" s="119"/>
      <c r="AJ1167" s="121"/>
      <c r="AK1167" s="121"/>
      <c r="AL1167" s="119"/>
      <c r="AM1167" s="121"/>
      <c r="AN1167" s="119"/>
      <c r="AO1167" s="119"/>
      <c r="AP1167" s="119"/>
      <c r="AQ1167" s="119"/>
      <c r="AR1167" s="123"/>
      <c r="AS1167" s="123"/>
      <c r="AT1167" s="123"/>
      <c r="AU1167" s="123"/>
      <c r="AV1167" s="123"/>
      <c r="AW1167" s="123"/>
      <c r="AX1167" s="119"/>
      <c r="AY1167" s="119"/>
      <c r="AZ1167" s="119"/>
      <c r="BA1167" s="119"/>
      <c r="BB1167" s="119"/>
      <c r="BC1167" s="119"/>
    </row>
    <row r="1168" spans="1:55" s="45" customFormat="1" x14ac:dyDescent="0.3">
      <c r="A1168" s="119"/>
      <c r="C1168" s="46"/>
      <c r="V1168" s="47"/>
      <c r="Y1168" s="46"/>
      <c r="AG1168" s="119"/>
      <c r="AH1168" s="119"/>
      <c r="AI1168" s="119"/>
      <c r="AJ1168" s="121"/>
      <c r="AK1168" s="121"/>
      <c r="AL1168" s="119"/>
      <c r="AM1168" s="121"/>
      <c r="AN1168" s="119"/>
      <c r="AO1168" s="119"/>
      <c r="AP1168" s="119"/>
      <c r="AQ1168" s="119"/>
      <c r="AR1168" s="123"/>
      <c r="AS1168" s="123"/>
      <c r="AT1168" s="123"/>
      <c r="AU1168" s="123"/>
      <c r="AV1168" s="123"/>
      <c r="AW1168" s="123"/>
      <c r="AX1168" s="119"/>
      <c r="AY1168" s="119"/>
      <c r="AZ1168" s="119"/>
      <c r="BA1168" s="119"/>
      <c r="BB1168" s="119"/>
      <c r="BC1168" s="119"/>
    </row>
    <row r="1169" spans="1:55" s="45" customFormat="1" x14ac:dyDescent="0.3">
      <c r="A1169" s="119"/>
      <c r="C1169" s="46"/>
      <c r="V1169" s="47"/>
      <c r="Y1169" s="46"/>
      <c r="AG1169" s="119"/>
      <c r="AH1169" s="119"/>
      <c r="AI1169" s="119"/>
      <c r="AJ1169" s="121"/>
      <c r="AK1169" s="121"/>
      <c r="AL1169" s="119"/>
      <c r="AM1169" s="121"/>
      <c r="AN1169" s="119"/>
      <c r="AO1169" s="119"/>
      <c r="AP1169" s="119"/>
      <c r="AQ1169" s="119"/>
      <c r="AR1169" s="123"/>
      <c r="AS1169" s="123"/>
      <c r="AT1169" s="123"/>
      <c r="AU1169" s="123"/>
      <c r="AV1169" s="123"/>
      <c r="AW1169" s="123"/>
      <c r="AX1169" s="119"/>
      <c r="AY1169" s="119"/>
      <c r="AZ1169" s="119"/>
      <c r="BA1169" s="119"/>
      <c r="BB1169" s="119"/>
      <c r="BC1169" s="119"/>
    </row>
    <row r="1170" spans="1:55" s="45" customFormat="1" x14ac:dyDescent="0.3">
      <c r="A1170" s="119"/>
      <c r="C1170" s="46"/>
      <c r="V1170" s="47"/>
      <c r="Y1170" s="46"/>
      <c r="AG1170" s="119"/>
      <c r="AH1170" s="119"/>
      <c r="AI1170" s="119"/>
      <c r="AJ1170" s="121"/>
      <c r="AK1170" s="121"/>
      <c r="AL1170" s="119"/>
      <c r="AM1170" s="121"/>
      <c r="AN1170" s="119"/>
      <c r="AO1170" s="119"/>
      <c r="AP1170" s="119"/>
      <c r="AQ1170" s="119"/>
      <c r="AR1170" s="123"/>
      <c r="AS1170" s="123"/>
      <c r="AT1170" s="123"/>
      <c r="AU1170" s="123"/>
      <c r="AV1170" s="123"/>
      <c r="AW1170" s="123"/>
      <c r="AX1170" s="119"/>
      <c r="AY1170" s="119"/>
      <c r="AZ1170" s="119"/>
      <c r="BA1170" s="119"/>
      <c r="BB1170" s="119"/>
      <c r="BC1170" s="119"/>
    </row>
    <row r="1171" spans="1:55" s="45" customFormat="1" x14ac:dyDescent="0.3">
      <c r="A1171" s="119"/>
      <c r="C1171" s="46"/>
      <c r="V1171" s="47"/>
      <c r="Y1171" s="46"/>
      <c r="AG1171" s="119"/>
      <c r="AH1171" s="119"/>
      <c r="AI1171" s="119"/>
      <c r="AJ1171" s="121"/>
      <c r="AK1171" s="121"/>
      <c r="AL1171" s="119"/>
      <c r="AM1171" s="121"/>
      <c r="AN1171" s="119"/>
      <c r="AO1171" s="119"/>
      <c r="AP1171" s="119"/>
      <c r="AQ1171" s="119"/>
      <c r="AR1171" s="123"/>
      <c r="AS1171" s="123"/>
      <c r="AT1171" s="123"/>
      <c r="AU1171" s="123"/>
      <c r="AV1171" s="123"/>
      <c r="AW1171" s="123"/>
      <c r="AX1171" s="119"/>
      <c r="AY1171" s="119"/>
      <c r="AZ1171" s="119"/>
      <c r="BA1171" s="119"/>
      <c r="BB1171" s="119"/>
      <c r="BC1171" s="119"/>
    </row>
    <row r="1172" spans="1:55" s="45" customFormat="1" x14ac:dyDescent="0.3">
      <c r="A1172" s="119"/>
      <c r="C1172" s="46"/>
      <c r="V1172" s="47"/>
      <c r="Y1172" s="46"/>
      <c r="AG1172" s="119"/>
      <c r="AH1172" s="119"/>
      <c r="AI1172" s="119"/>
      <c r="AJ1172" s="121"/>
      <c r="AK1172" s="121"/>
      <c r="AL1172" s="119"/>
      <c r="AM1172" s="121"/>
      <c r="AN1172" s="119"/>
      <c r="AO1172" s="119"/>
      <c r="AP1172" s="119"/>
      <c r="AQ1172" s="119"/>
      <c r="AR1172" s="123"/>
      <c r="AS1172" s="123"/>
      <c r="AT1172" s="123"/>
      <c r="AU1172" s="123"/>
      <c r="AV1172" s="123"/>
      <c r="AW1172" s="123"/>
      <c r="AX1172" s="119"/>
      <c r="AY1172" s="119"/>
      <c r="AZ1172" s="119"/>
      <c r="BA1172" s="119"/>
      <c r="BB1172" s="119"/>
      <c r="BC1172" s="119"/>
    </row>
    <row r="1173" spans="1:55" s="45" customFormat="1" x14ac:dyDescent="0.3">
      <c r="A1173" s="119"/>
      <c r="C1173" s="46"/>
      <c r="V1173" s="47"/>
      <c r="Y1173" s="46"/>
      <c r="AG1173" s="119"/>
      <c r="AH1173" s="119"/>
      <c r="AI1173" s="119"/>
      <c r="AJ1173" s="121"/>
      <c r="AK1173" s="121"/>
      <c r="AL1173" s="119"/>
      <c r="AM1173" s="121"/>
      <c r="AN1173" s="119"/>
      <c r="AO1173" s="119"/>
      <c r="AP1173" s="119"/>
      <c r="AQ1173" s="119"/>
      <c r="AR1173" s="123"/>
      <c r="AS1173" s="123"/>
      <c r="AT1173" s="123"/>
      <c r="AU1173" s="123"/>
      <c r="AV1173" s="123"/>
      <c r="AW1173" s="123"/>
      <c r="AX1173" s="119"/>
      <c r="AY1173" s="119"/>
      <c r="AZ1173" s="119"/>
      <c r="BA1173" s="119"/>
      <c r="BB1173" s="119"/>
      <c r="BC1173" s="119"/>
    </row>
    <row r="1174" spans="1:55" s="45" customFormat="1" x14ac:dyDescent="0.3">
      <c r="A1174" s="119"/>
      <c r="C1174" s="46"/>
      <c r="V1174" s="47"/>
      <c r="Y1174" s="46"/>
      <c r="AG1174" s="119"/>
      <c r="AH1174" s="119"/>
      <c r="AI1174" s="119"/>
      <c r="AJ1174" s="121"/>
      <c r="AK1174" s="121"/>
      <c r="AL1174" s="119"/>
      <c r="AM1174" s="121"/>
      <c r="AN1174" s="119"/>
      <c r="AO1174" s="119"/>
      <c r="AP1174" s="119"/>
      <c r="AQ1174" s="119"/>
      <c r="AR1174" s="123"/>
      <c r="AS1174" s="123"/>
      <c r="AT1174" s="123"/>
      <c r="AU1174" s="123"/>
      <c r="AV1174" s="123"/>
      <c r="AW1174" s="123"/>
      <c r="AX1174" s="119"/>
      <c r="AY1174" s="119"/>
      <c r="AZ1174" s="119"/>
      <c r="BA1174" s="119"/>
      <c r="BB1174" s="119"/>
      <c r="BC1174" s="119"/>
    </row>
    <row r="1175" spans="1:55" s="45" customFormat="1" x14ac:dyDescent="0.3">
      <c r="A1175" s="119"/>
      <c r="C1175" s="46"/>
      <c r="V1175" s="47"/>
      <c r="Y1175" s="46"/>
      <c r="AG1175" s="119"/>
      <c r="AH1175" s="119"/>
      <c r="AI1175" s="119"/>
      <c r="AJ1175" s="121"/>
      <c r="AK1175" s="121"/>
      <c r="AL1175" s="119"/>
      <c r="AM1175" s="121"/>
      <c r="AN1175" s="119"/>
      <c r="AO1175" s="119"/>
      <c r="AP1175" s="119"/>
      <c r="AQ1175" s="119"/>
      <c r="AR1175" s="123"/>
      <c r="AS1175" s="123"/>
      <c r="AT1175" s="123"/>
      <c r="AU1175" s="123"/>
      <c r="AV1175" s="123"/>
      <c r="AW1175" s="123"/>
      <c r="AX1175" s="119"/>
      <c r="AY1175" s="119"/>
      <c r="AZ1175" s="119"/>
      <c r="BA1175" s="119"/>
      <c r="BB1175" s="119"/>
      <c r="BC1175" s="119"/>
    </row>
    <row r="1176" spans="1:55" s="45" customFormat="1" x14ac:dyDescent="0.3">
      <c r="A1176" s="119"/>
      <c r="C1176" s="46"/>
      <c r="V1176" s="47"/>
      <c r="Y1176" s="46"/>
      <c r="AG1176" s="119"/>
      <c r="AH1176" s="119"/>
      <c r="AI1176" s="119"/>
      <c r="AJ1176" s="121"/>
      <c r="AK1176" s="121"/>
      <c r="AL1176" s="119"/>
      <c r="AM1176" s="121"/>
      <c r="AN1176" s="119"/>
      <c r="AO1176" s="119"/>
      <c r="AP1176" s="119"/>
      <c r="AQ1176" s="119"/>
      <c r="AR1176" s="123"/>
      <c r="AS1176" s="123"/>
      <c r="AT1176" s="123"/>
      <c r="AU1176" s="123"/>
      <c r="AV1176" s="123"/>
      <c r="AW1176" s="123"/>
      <c r="AX1176" s="119"/>
      <c r="AY1176" s="119"/>
      <c r="AZ1176" s="119"/>
      <c r="BA1176" s="119"/>
      <c r="BB1176" s="119"/>
      <c r="BC1176" s="119"/>
    </row>
    <row r="1177" spans="1:55" s="45" customFormat="1" x14ac:dyDescent="0.3">
      <c r="A1177" s="119"/>
      <c r="C1177" s="46"/>
      <c r="V1177" s="47"/>
      <c r="Y1177" s="46"/>
      <c r="AG1177" s="119"/>
      <c r="AH1177" s="119"/>
      <c r="AI1177" s="119"/>
      <c r="AJ1177" s="121"/>
      <c r="AK1177" s="121"/>
      <c r="AL1177" s="119"/>
      <c r="AM1177" s="121"/>
      <c r="AN1177" s="119"/>
      <c r="AO1177" s="119"/>
      <c r="AP1177" s="119"/>
      <c r="AQ1177" s="119"/>
      <c r="AR1177" s="123"/>
      <c r="AS1177" s="123"/>
      <c r="AT1177" s="123"/>
      <c r="AU1177" s="123"/>
      <c r="AV1177" s="123"/>
      <c r="AW1177" s="123"/>
      <c r="AX1177" s="119"/>
      <c r="AY1177" s="119"/>
      <c r="AZ1177" s="119"/>
      <c r="BA1177" s="119"/>
      <c r="BB1177" s="119"/>
      <c r="BC1177" s="119"/>
    </row>
    <row r="1178" spans="1:55" s="45" customFormat="1" x14ac:dyDescent="0.3">
      <c r="A1178" s="119"/>
      <c r="C1178" s="46"/>
      <c r="V1178" s="47"/>
      <c r="Y1178" s="46"/>
      <c r="AG1178" s="119"/>
      <c r="AH1178" s="119"/>
      <c r="AI1178" s="119"/>
      <c r="AJ1178" s="121"/>
      <c r="AK1178" s="121"/>
      <c r="AL1178" s="119"/>
      <c r="AM1178" s="121"/>
      <c r="AN1178" s="119"/>
      <c r="AO1178" s="119"/>
      <c r="AP1178" s="119"/>
      <c r="AQ1178" s="119"/>
      <c r="AR1178" s="123"/>
      <c r="AS1178" s="123"/>
      <c r="AT1178" s="123"/>
      <c r="AU1178" s="123"/>
      <c r="AV1178" s="123"/>
      <c r="AW1178" s="123"/>
      <c r="AX1178" s="119"/>
      <c r="AY1178" s="119"/>
      <c r="AZ1178" s="119"/>
      <c r="BA1178" s="119"/>
      <c r="BB1178" s="119"/>
      <c r="BC1178" s="119"/>
    </row>
    <row r="1179" spans="1:55" s="45" customFormat="1" x14ac:dyDescent="0.3">
      <c r="A1179" s="119"/>
      <c r="C1179" s="46"/>
      <c r="V1179" s="47"/>
      <c r="Y1179" s="46"/>
      <c r="AG1179" s="119"/>
      <c r="AH1179" s="119"/>
      <c r="AI1179" s="119"/>
      <c r="AJ1179" s="121"/>
      <c r="AK1179" s="121"/>
      <c r="AL1179" s="119"/>
      <c r="AM1179" s="121"/>
      <c r="AN1179" s="119"/>
      <c r="AO1179" s="119"/>
      <c r="AP1179" s="119"/>
      <c r="AQ1179" s="119"/>
      <c r="AR1179" s="123"/>
      <c r="AS1179" s="123"/>
      <c r="AT1179" s="123"/>
      <c r="AU1179" s="123"/>
      <c r="AV1179" s="123"/>
      <c r="AW1179" s="123"/>
      <c r="AX1179" s="119"/>
      <c r="AY1179" s="119"/>
      <c r="AZ1179" s="119"/>
      <c r="BA1179" s="119"/>
      <c r="BB1179" s="119"/>
      <c r="BC1179" s="119"/>
    </row>
    <row r="1180" spans="1:55" s="45" customFormat="1" x14ac:dyDescent="0.3">
      <c r="A1180" s="119"/>
      <c r="C1180" s="46"/>
      <c r="V1180" s="47"/>
      <c r="Y1180" s="46"/>
      <c r="AG1180" s="119"/>
      <c r="AH1180" s="119"/>
      <c r="AI1180" s="119"/>
      <c r="AJ1180" s="121"/>
      <c r="AK1180" s="121"/>
      <c r="AL1180" s="119"/>
      <c r="AM1180" s="121"/>
      <c r="AN1180" s="119"/>
      <c r="AO1180" s="119"/>
      <c r="AP1180" s="119"/>
      <c r="AQ1180" s="119"/>
      <c r="AR1180" s="123"/>
      <c r="AS1180" s="123"/>
      <c r="AT1180" s="123"/>
      <c r="AU1180" s="123"/>
      <c r="AV1180" s="123"/>
      <c r="AW1180" s="123"/>
      <c r="AX1180" s="119"/>
      <c r="AY1180" s="119"/>
      <c r="AZ1180" s="119"/>
      <c r="BA1180" s="119"/>
      <c r="BB1180" s="119"/>
      <c r="BC1180" s="119"/>
    </row>
    <row r="1181" spans="1:55" s="45" customFormat="1" x14ac:dyDescent="0.3">
      <c r="A1181" s="119"/>
      <c r="C1181" s="46"/>
      <c r="V1181" s="47"/>
      <c r="Y1181" s="46"/>
      <c r="AG1181" s="119"/>
      <c r="AH1181" s="119"/>
      <c r="AI1181" s="119"/>
      <c r="AJ1181" s="121"/>
      <c r="AK1181" s="121"/>
      <c r="AL1181" s="119"/>
      <c r="AM1181" s="121"/>
      <c r="AN1181" s="119"/>
      <c r="AO1181" s="119"/>
      <c r="AP1181" s="119"/>
      <c r="AQ1181" s="119"/>
      <c r="AR1181" s="123"/>
      <c r="AS1181" s="123"/>
      <c r="AT1181" s="123"/>
      <c r="AU1181" s="123"/>
      <c r="AV1181" s="123"/>
      <c r="AW1181" s="123"/>
      <c r="AX1181" s="119"/>
      <c r="AY1181" s="119"/>
      <c r="AZ1181" s="119"/>
      <c r="BA1181" s="119"/>
      <c r="BB1181" s="119"/>
      <c r="BC1181" s="119"/>
    </row>
    <row r="1182" spans="1:55" s="45" customFormat="1" x14ac:dyDescent="0.3">
      <c r="A1182" s="119"/>
      <c r="C1182" s="46"/>
      <c r="V1182" s="47"/>
      <c r="Y1182" s="46"/>
      <c r="AG1182" s="119"/>
      <c r="AH1182" s="119"/>
      <c r="AI1182" s="119"/>
      <c r="AJ1182" s="121"/>
      <c r="AK1182" s="121"/>
      <c r="AL1182" s="119"/>
      <c r="AM1182" s="121"/>
      <c r="AN1182" s="119"/>
      <c r="AO1182" s="119"/>
      <c r="AP1182" s="119"/>
      <c r="AQ1182" s="119"/>
      <c r="AR1182" s="123"/>
      <c r="AS1182" s="123"/>
      <c r="AT1182" s="123"/>
      <c r="AU1182" s="123"/>
      <c r="AV1182" s="123"/>
      <c r="AW1182" s="123"/>
      <c r="AX1182" s="119"/>
      <c r="AY1182" s="119"/>
      <c r="AZ1182" s="119"/>
      <c r="BA1182" s="119"/>
      <c r="BB1182" s="119"/>
      <c r="BC1182" s="119"/>
    </row>
    <row r="1183" spans="1:55" s="45" customFormat="1" x14ac:dyDescent="0.3">
      <c r="A1183" s="119"/>
      <c r="C1183" s="46"/>
      <c r="V1183" s="47"/>
      <c r="Y1183" s="46"/>
      <c r="AG1183" s="119"/>
      <c r="AH1183" s="119"/>
      <c r="AI1183" s="119"/>
      <c r="AJ1183" s="121"/>
      <c r="AK1183" s="121"/>
      <c r="AL1183" s="119"/>
      <c r="AM1183" s="121"/>
      <c r="AN1183" s="119"/>
      <c r="AO1183" s="119"/>
      <c r="AP1183" s="119"/>
      <c r="AQ1183" s="119"/>
      <c r="AR1183" s="123"/>
      <c r="AS1183" s="123"/>
      <c r="AT1183" s="123"/>
      <c r="AU1183" s="123"/>
      <c r="AV1183" s="123"/>
      <c r="AW1183" s="123"/>
      <c r="AX1183" s="119"/>
      <c r="AY1183" s="119"/>
      <c r="AZ1183" s="119"/>
      <c r="BA1183" s="119"/>
      <c r="BB1183" s="119"/>
      <c r="BC1183" s="119"/>
    </row>
    <row r="1184" spans="1:55" s="45" customFormat="1" x14ac:dyDescent="0.3">
      <c r="A1184" s="119"/>
      <c r="C1184" s="46"/>
      <c r="V1184" s="47"/>
      <c r="Y1184" s="46"/>
      <c r="AG1184" s="119"/>
      <c r="AH1184" s="119"/>
      <c r="AI1184" s="119"/>
      <c r="AJ1184" s="121"/>
      <c r="AK1184" s="121"/>
      <c r="AL1184" s="119"/>
      <c r="AM1184" s="121"/>
      <c r="AN1184" s="119"/>
      <c r="AO1184" s="119"/>
      <c r="AP1184" s="119"/>
      <c r="AQ1184" s="119"/>
      <c r="AR1184" s="123"/>
      <c r="AS1184" s="123"/>
      <c r="AT1184" s="123"/>
      <c r="AU1184" s="123"/>
      <c r="AV1184" s="123"/>
      <c r="AW1184" s="123"/>
      <c r="AX1184" s="119"/>
      <c r="AY1184" s="119"/>
      <c r="AZ1184" s="119"/>
      <c r="BA1184" s="119"/>
      <c r="BB1184" s="119"/>
      <c r="BC1184" s="119"/>
    </row>
    <row r="1185" spans="1:55" s="45" customFormat="1" x14ac:dyDescent="0.3">
      <c r="A1185" s="119"/>
      <c r="C1185" s="46"/>
      <c r="V1185" s="47"/>
      <c r="Y1185" s="46"/>
      <c r="AG1185" s="119"/>
      <c r="AH1185" s="119"/>
      <c r="AI1185" s="119"/>
      <c r="AJ1185" s="121"/>
      <c r="AK1185" s="121"/>
      <c r="AL1185" s="119"/>
      <c r="AM1185" s="121"/>
      <c r="AN1185" s="119"/>
      <c r="AO1185" s="119"/>
      <c r="AP1185" s="119"/>
      <c r="AQ1185" s="119"/>
      <c r="AR1185" s="123"/>
      <c r="AS1185" s="123"/>
      <c r="AT1185" s="123"/>
      <c r="AU1185" s="123"/>
      <c r="AV1185" s="123"/>
      <c r="AW1185" s="123"/>
      <c r="AX1185" s="119"/>
      <c r="AY1185" s="119"/>
      <c r="AZ1185" s="119"/>
      <c r="BA1185" s="119"/>
      <c r="BB1185" s="119"/>
      <c r="BC1185" s="119"/>
    </row>
    <row r="1186" spans="1:55" x14ac:dyDescent="0.3">
      <c r="B1186" s="78"/>
      <c r="C1186" s="79"/>
      <c r="D1186" s="80"/>
      <c r="E1186" s="81"/>
      <c r="G1186" s="82"/>
      <c r="H1186" s="83"/>
      <c r="I1186" s="84"/>
      <c r="K1186" s="85"/>
      <c r="L1186" s="86"/>
      <c r="M1186" s="87"/>
      <c r="O1186" s="88"/>
      <c r="P1186" s="89"/>
      <c r="Q1186" s="90"/>
      <c r="S1186" s="91"/>
      <c r="T1186" s="92"/>
      <c r="U1186" s="93"/>
      <c r="Y1186" s="79"/>
    </row>
  </sheetData>
  <sheetProtection sheet="1" objects="1" scenarios="1" selectLockedCells="1"/>
  <dataValidations count="3">
    <dataValidation type="date" operator="greaterThan" allowBlank="1" showInputMessage="1" showErrorMessage="1" error="The dates should be subsequent " sqref="B6:B24">
      <formula1>B5</formula1>
    </dataValidation>
    <dataValidation type="date" operator="greaterThan" allowBlank="1" showInputMessage="1" showErrorMessage="1" error="The dates should be subsequent " sqref="B29:B47">
      <formula1>B28</formula1>
    </dataValidation>
    <dataValidation type="date" operator="greaterThan" allowBlank="1" showInputMessage="1" showErrorMessage="1" error="The dates should be subsequent" sqref="X35:X40">
      <formula1>X34</formula1>
    </dataValidation>
  </dataValidations>
  <pageMargins left="0.7" right="0.7" top="0.75" bottom="0.75" header="0.3" footer="0.3"/>
  <pageSetup paperSize="9"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defaultSize="0" autoLine="0" autoPict="0">
                <anchor moveWithCells="1">
                  <from>
                    <xdr:col>7</xdr:col>
                    <xdr:colOff>22860</xdr:colOff>
                    <xdr:row>3</xdr:row>
                    <xdr:rowOff>175260</xdr:rowOff>
                  </from>
                  <to>
                    <xdr:col>8</xdr:col>
                    <xdr:colOff>0</xdr:colOff>
                    <xdr:row>4</xdr:row>
                    <xdr:rowOff>175260</xdr:rowOff>
                  </to>
                </anchor>
              </controlPr>
            </control>
          </mc:Choice>
        </mc:AlternateContent>
        <mc:AlternateContent xmlns:mc="http://schemas.openxmlformats.org/markup-compatibility/2006">
          <mc:Choice Requires="x14">
            <control shapeId="1026" r:id="rId5" name="Drop Down 2">
              <controlPr defaultSize="0" autoLine="0" autoPict="0">
                <anchor moveWithCells="1">
                  <from>
                    <xdr:col>11</xdr:col>
                    <xdr:colOff>22860</xdr:colOff>
                    <xdr:row>3</xdr:row>
                    <xdr:rowOff>175260</xdr:rowOff>
                  </from>
                  <to>
                    <xdr:col>11</xdr:col>
                    <xdr:colOff>457200</xdr:colOff>
                    <xdr:row>4</xdr:row>
                    <xdr:rowOff>175260</xdr:rowOff>
                  </to>
                </anchor>
              </controlPr>
            </control>
          </mc:Choice>
        </mc:AlternateContent>
        <mc:AlternateContent xmlns:mc="http://schemas.openxmlformats.org/markup-compatibility/2006">
          <mc:Choice Requires="x14">
            <control shapeId="1027" r:id="rId6" name="Drop Down 3">
              <controlPr defaultSize="0" autoLine="0" autoPict="0">
                <anchor moveWithCells="1">
                  <from>
                    <xdr:col>15</xdr:col>
                    <xdr:colOff>22860</xdr:colOff>
                    <xdr:row>3</xdr:row>
                    <xdr:rowOff>175260</xdr:rowOff>
                  </from>
                  <to>
                    <xdr:col>15</xdr:col>
                    <xdr:colOff>457200</xdr:colOff>
                    <xdr:row>4</xdr:row>
                    <xdr:rowOff>175260</xdr:rowOff>
                  </to>
                </anchor>
              </controlPr>
            </control>
          </mc:Choice>
        </mc:AlternateContent>
        <mc:AlternateContent xmlns:mc="http://schemas.openxmlformats.org/markup-compatibility/2006">
          <mc:Choice Requires="x14">
            <control shapeId="1028" r:id="rId7" name="Drop Down 4">
              <controlPr defaultSize="0" autoLine="0" autoPict="0">
                <anchor moveWithCells="1">
                  <from>
                    <xdr:col>19</xdr:col>
                    <xdr:colOff>22860</xdr:colOff>
                    <xdr:row>3</xdr:row>
                    <xdr:rowOff>175260</xdr:rowOff>
                  </from>
                  <to>
                    <xdr:col>20</xdr:col>
                    <xdr:colOff>22860</xdr:colOff>
                    <xdr:row>4</xdr:row>
                    <xdr:rowOff>175260</xdr:rowOff>
                  </to>
                </anchor>
              </controlPr>
            </control>
          </mc:Choice>
        </mc:AlternateContent>
        <mc:AlternateContent xmlns:mc="http://schemas.openxmlformats.org/markup-compatibility/2006">
          <mc:Choice Requires="x14">
            <control shapeId="1030" r:id="rId8" name="Drop Down 6">
              <controlPr defaultSize="0" autoLine="0" autoPict="0">
                <anchor moveWithCells="1">
                  <from>
                    <xdr:col>7</xdr:col>
                    <xdr:colOff>22860</xdr:colOff>
                    <xdr:row>4</xdr:row>
                    <xdr:rowOff>175260</xdr:rowOff>
                  </from>
                  <to>
                    <xdr:col>8</xdr:col>
                    <xdr:colOff>0</xdr:colOff>
                    <xdr:row>5</xdr:row>
                    <xdr:rowOff>175260</xdr:rowOff>
                  </to>
                </anchor>
              </controlPr>
            </control>
          </mc:Choice>
        </mc:AlternateContent>
        <mc:AlternateContent xmlns:mc="http://schemas.openxmlformats.org/markup-compatibility/2006">
          <mc:Choice Requires="x14">
            <control shapeId="1031" r:id="rId9" name="Drop Down 7">
              <controlPr defaultSize="0" autoLine="0" autoPict="0">
                <anchor moveWithCells="1">
                  <from>
                    <xdr:col>11</xdr:col>
                    <xdr:colOff>22860</xdr:colOff>
                    <xdr:row>4</xdr:row>
                    <xdr:rowOff>175260</xdr:rowOff>
                  </from>
                  <to>
                    <xdr:col>11</xdr:col>
                    <xdr:colOff>457200</xdr:colOff>
                    <xdr:row>5</xdr:row>
                    <xdr:rowOff>175260</xdr:rowOff>
                  </to>
                </anchor>
              </controlPr>
            </control>
          </mc:Choice>
        </mc:AlternateContent>
        <mc:AlternateContent xmlns:mc="http://schemas.openxmlformats.org/markup-compatibility/2006">
          <mc:Choice Requires="x14">
            <control shapeId="1032" r:id="rId10" name="Drop Down 8">
              <controlPr defaultSize="0" autoLine="0" autoPict="0">
                <anchor moveWithCells="1">
                  <from>
                    <xdr:col>15</xdr:col>
                    <xdr:colOff>22860</xdr:colOff>
                    <xdr:row>4</xdr:row>
                    <xdr:rowOff>175260</xdr:rowOff>
                  </from>
                  <to>
                    <xdr:col>15</xdr:col>
                    <xdr:colOff>457200</xdr:colOff>
                    <xdr:row>5</xdr:row>
                    <xdr:rowOff>175260</xdr:rowOff>
                  </to>
                </anchor>
              </controlPr>
            </control>
          </mc:Choice>
        </mc:AlternateContent>
        <mc:AlternateContent xmlns:mc="http://schemas.openxmlformats.org/markup-compatibility/2006">
          <mc:Choice Requires="x14">
            <control shapeId="1033" r:id="rId11" name="Drop Down 9">
              <controlPr defaultSize="0" autoLine="0" autoPict="0">
                <anchor moveWithCells="1">
                  <from>
                    <xdr:col>19</xdr:col>
                    <xdr:colOff>22860</xdr:colOff>
                    <xdr:row>4</xdr:row>
                    <xdr:rowOff>175260</xdr:rowOff>
                  </from>
                  <to>
                    <xdr:col>20</xdr:col>
                    <xdr:colOff>22860</xdr:colOff>
                    <xdr:row>5</xdr:row>
                    <xdr:rowOff>175260</xdr:rowOff>
                  </to>
                </anchor>
              </controlPr>
            </control>
          </mc:Choice>
        </mc:AlternateContent>
        <mc:AlternateContent xmlns:mc="http://schemas.openxmlformats.org/markup-compatibility/2006">
          <mc:Choice Requires="x14">
            <control shapeId="1036" r:id="rId12" name="Scroll Bar 12">
              <controlPr defaultSize="0" autoPict="0">
                <anchor moveWithCells="1">
                  <from>
                    <xdr:col>22</xdr:col>
                    <xdr:colOff>594360</xdr:colOff>
                    <xdr:row>1</xdr:row>
                    <xdr:rowOff>22860</xdr:rowOff>
                  </from>
                  <to>
                    <xdr:col>30</xdr:col>
                    <xdr:colOff>594360</xdr:colOff>
                    <xdr:row>1</xdr:row>
                    <xdr:rowOff>175260</xdr:rowOff>
                  </to>
                </anchor>
              </controlPr>
            </control>
          </mc:Choice>
        </mc:AlternateContent>
        <mc:AlternateContent xmlns:mc="http://schemas.openxmlformats.org/markup-compatibility/2006">
          <mc:Choice Requires="x14">
            <control shapeId="1037" r:id="rId13" name="Drop Down 13">
              <controlPr defaultSize="0" autoLine="0" autoPict="0">
                <anchor moveWithCells="1">
                  <from>
                    <xdr:col>7</xdr:col>
                    <xdr:colOff>22860</xdr:colOff>
                    <xdr:row>5</xdr:row>
                    <xdr:rowOff>175260</xdr:rowOff>
                  </from>
                  <to>
                    <xdr:col>8</xdr:col>
                    <xdr:colOff>0</xdr:colOff>
                    <xdr:row>6</xdr:row>
                    <xdr:rowOff>175260</xdr:rowOff>
                  </to>
                </anchor>
              </controlPr>
            </control>
          </mc:Choice>
        </mc:AlternateContent>
        <mc:AlternateContent xmlns:mc="http://schemas.openxmlformats.org/markup-compatibility/2006">
          <mc:Choice Requires="x14">
            <control shapeId="1038" r:id="rId14" name="Drop Down 14">
              <controlPr defaultSize="0" autoLine="0" autoPict="0">
                <anchor moveWithCells="1">
                  <from>
                    <xdr:col>11</xdr:col>
                    <xdr:colOff>22860</xdr:colOff>
                    <xdr:row>5</xdr:row>
                    <xdr:rowOff>175260</xdr:rowOff>
                  </from>
                  <to>
                    <xdr:col>11</xdr:col>
                    <xdr:colOff>457200</xdr:colOff>
                    <xdr:row>6</xdr:row>
                    <xdr:rowOff>175260</xdr:rowOff>
                  </to>
                </anchor>
              </controlPr>
            </control>
          </mc:Choice>
        </mc:AlternateContent>
        <mc:AlternateContent xmlns:mc="http://schemas.openxmlformats.org/markup-compatibility/2006">
          <mc:Choice Requires="x14">
            <control shapeId="1039" r:id="rId15" name="Drop Down 15">
              <controlPr defaultSize="0" autoLine="0" autoPict="0">
                <anchor moveWithCells="1">
                  <from>
                    <xdr:col>15</xdr:col>
                    <xdr:colOff>22860</xdr:colOff>
                    <xdr:row>5</xdr:row>
                    <xdr:rowOff>175260</xdr:rowOff>
                  </from>
                  <to>
                    <xdr:col>15</xdr:col>
                    <xdr:colOff>457200</xdr:colOff>
                    <xdr:row>6</xdr:row>
                    <xdr:rowOff>175260</xdr:rowOff>
                  </to>
                </anchor>
              </controlPr>
            </control>
          </mc:Choice>
        </mc:AlternateContent>
        <mc:AlternateContent xmlns:mc="http://schemas.openxmlformats.org/markup-compatibility/2006">
          <mc:Choice Requires="x14">
            <control shapeId="1040" r:id="rId16" name="Drop Down 16">
              <controlPr defaultSize="0" autoLine="0" autoPict="0">
                <anchor moveWithCells="1">
                  <from>
                    <xdr:col>19</xdr:col>
                    <xdr:colOff>22860</xdr:colOff>
                    <xdr:row>5</xdr:row>
                    <xdr:rowOff>175260</xdr:rowOff>
                  </from>
                  <to>
                    <xdr:col>20</xdr:col>
                    <xdr:colOff>22860</xdr:colOff>
                    <xdr:row>6</xdr:row>
                    <xdr:rowOff>175260</xdr:rowOff>
                  </to>
                </anchor>
              </controlPr>
            </control>
          </mc:Choice>
        </mc:AlternateContent>
        <mc:AlternateContent xmlns:mc="http://schemas.openxmlformats.org/markup-compatibility/2006">
          <mc:Choice Requires="x14">
            <control shapeId="1042" r:id="rId17" name="Drop Down 18">
              <controlPr defaultSize="0" autoLine="0" autoPict="0">
                <anchor moveWithCells="1">
                  <from>
                    <xdr:col>7</xdr:col>
                    <xdr:colOff>22860</xdr:colOff>
                    <xdr:row>6</xdr:row>
                    <xdr:rowOff>175260</xdr:rowOff>
                  </from>
                  <to>
                    <xdr:col>8</xdr:col>
                    <xdr:colOff>0</xdr:colOff>
                    <xdr:row>7</xdr:row>
                    <xdr:rowOff>175260</xdr:rowOff>
                  </to>
                </anchor>
              </controlPr>
            </control>
          </mc:Choice>
        </mc:AlternateContent>
        <mc:AlternateContent xmlns:mc="http://schemas.openxmlformats.org/markup-compatibility/2006">
          <mc:Choice Requires="x14">
            <control shapeId="1043" r:id="rId18" name="Drop Down 19">
              <controlPr defaultSize="0" autoLine="0" autoPict="0">
                <anchor moveWithCells="1">
                  <from>
                    <xdr:col>11</xdr:col>
                    <xdr:colOff>22860</xdr:colOff>
                    <xdr:row>6</xdr:row>
                    <xdr:rowOff>175260</xdr:rowOff>
                  </from>
                  <to>
                    <xdr:col>11</xdr:col>
                    <xdr:colOff>457200</xdr:colOff>
                    <xdr:row>7</xdr:row>
                    <xdr:rowOff>175260</xdr:rowOff>
                  </to>
                </anchor>
              </controlPr>
            </control>
          </mc:Choice>
        </mc:AlternateContent>
        <mc:AlternateContent xmlns:mc="http://schemas.openxmlformats.org/markup-compatibility/2006">
          <mc:Choice Requires="x14">
            <control shapeId="1044" r:id="rId19" name="Drop Down 20">
              <controlPr defaultSize="0" autoLine="0" autoPict="0">
                <anchor moveWithCells="1">
                  <from>
                    <xdr:col>15</xdr:col>
                    <xdr:colOff>22860</xdr:colOff>
                    <xdr:row>6</xdr:row>
                    <xdr:rowOff>175260</xdr:rowOff>
                  </from>
                  <to>
                    <xdr:col>15</xdr:col>
                    <xdr:colOff>457200</xdr:colOff>
                    <xdr:row>7</xdr:row>
                    <xdr:rowOff>175260</xdr:rowOff>
                  </to>
                </anchor>
              </controlPr>
            </control>
          </mc:Choice>
        </mc:AlternateContent>
        <mc:AlternateContent xmlns:mc="http://schemas.openxmlformats.org/markup-compatibility/2006">
          <mc:Choice Requires="x14">
            <control shapeId="1045" r:id="rId20" name="Drop Down 21">
              <controlPr defaultSize="0" autoLine="0" autoPict="0">
                <anchor moveWithCells="1">
                  <from>
                    <xdr:col>19</xdr:col>
                    <xdr:colOff>22860</xdr:colOff>
                    <xdr:row>6</xdr:row>
                    <xdr:rowOff>175260</xdr:rowOff>
                  </from>
                  <to>
                    <xdr:col>20</xdr:col>
                    <xdr:colOff>22860</xdr:colOff>
                    <xdr:row>7</xdr:row>
                    <xdr:rowOff>175260</xdr:rowOff>
                  </to>
                </anchor>
              </controlPr>
            </control>
          </mc:Choice>
        </mc:AlternateContent>
        <mc:AlternateContent xmlns:mc="http://schemas.openxmlformats.org/markup-compatibility/2006">
          <mc:Choice Requires="x14">
            <control shapeId="1047" r:id="rId21" name="Drop Down 23">
              <controlPr defaultSize="0" autoLine="0" autoPict="0">
                <anchor moveWithCells="1">
                  <from>
                    <xdr:col>7</xdr:col>
                    <xdr:colOff>22860</xdr:colOff>
                    <xdr:row>7</xdr:row>
                    <xdr:rowOff>175260</xdr:rowOff>
                  </from>
                  <to>
                    <xdr:col>8</xdr:col>
                    <xdr:colOff>0</xdr:colOff>
                    <xdr:row>8</xdr:row>
                    <xdr:rowOff>175260</xdr:rowOff>
                  </to>
                </anchor>
              </controlPr>
            </control>
          </mc:Choice>
        </mc:AlternateContent>
        <mc:AlternateContent xmlns:mc="http://schemas.openxmlformats.org/markup-compatibility/2006">
          <mc:Choice Requires="x14">
            <control shapeId="1048" r:id="rId22" name="Drop Down 24">
              <controlPr defaultSize="0" autoLine="0" autoPict="0">
                <anchor moveWithCells="1">
                  <from>
                    <xdr:col>11</xdr:col>
                    <xdr:colOff>22860</xdr:colOff>
                    <xdr:row>7</xdr:row>
                    <xdr:rowOff>175260</xdr:rowOff>
                  </from>
                  <to>
                    <xdr:col>11</xdr:col>
                    <xdr:colOff>457200</xdr:colOff>
                    <xdr:row>8</xdr:row>
                    <xdr:rowOff>175260</xdr:rowOff>
                  </to>
                </anchor>
              </controlPr>
            </control>
          </mc:Choice>
        </mc:AlternateContent>
        <mc:AlternateContent xmlns:mc="http://schemas.openxmlformats.org/markup-compatibility/2006">
          <mc:Choice Requires="x14">
            <control shapeId="1049" r:id="rId23" name="Drop Down 25">
              <controlPr defaultSize="0" autoLine="0" autoPict="0">
                <anchor moveWithCells="1">
                  <from>
                    <xdr:col>15</xdr:col>
                    <xdr:colOff>22860</xdr:colOff>
                    <xdr:row>7</xdr:row>
                    <xdr:rowOff>175260</xdr:rowOff>
                  </from>
                  <to>
                    <xdr:col>15</xdr:col>
                    <xdr:colOff>457200</xdr:colOff>
                    <xdr:row>8</xdr:row>
                    <xdr:rowOff>175260</xdr:rowOff>
                  </to>
                </anchor>
              </controlPr>
            </control>
          </mc:Choice>
        </mc:AlternateContent>
        <mc:AlternateContent xmlns:mc="http://schemas.openxmlformats.org/markup-compatibility/2006">
          <mc:Choice Requires="x14">
            <control shapeId="1050" r:id="rId24" name="Drop Down 26">
              <controlPr defaultSize="0" autoLine="0" autoPict="0">
                <anchor moveWithCells="1">
                  <from>
                    <xdr:col>19</xdr:col>
                    <xdr:colOff>22860</xdr:colOff>
                    <xdr:row>7</xdr:row>
                    <xdr:rowOff>175260</xdr:rowOff>
                  </from>
                  <to>
                    <xdr:col>20</xdr:col>
                    <xdr:colOff>22860</xdr:colOff>
                    <xdr:row>8</xdr:row>
                    <xdr:rowOff>175260</xdr:rowOff>
                  </to>
                </anchor>
              </controlPr>
            </control>
          </mc:Choice>
        </mc:AlternateContent>
        <mc:AlternateContent xmlns:mc="http://schemas.openxmlformats.org/markup-compatibility/2006">
          <mc:Choice Requires="x14">
            <control shapeId="1052" r:id="rId25" name="Drop Down 28">
              <controlPr defaultSize="0" autoLine="0" autoPict="0">
                <anchor moveWithCells="1">
                  <from>
                    <xdr:col>7</xdr:col>
                    <xdr:colOff>22860</xdr:colOff>
                    <xdr:row>26</xdr:row>
                    <xdr:rowOff>175260</xdr:rowOff>
                  </from>
                  <to>
                    <xdr:col>8</xdr:col>
                    <xdr:colOff>0</xdr:colOff>
                    <xdr:row>27</xdr:row>
                    <xdr:rowOff>175260</xdr:rowOff>
                  </to>
                </anchor>
              </controlPr>
            </control>
          </mc:Choice>
        </mc:AlternateContent>
        <mc:AlternateContent xmlns:mc="http://schemas.openxmlformats.org/markup-compatibility/2006">
          <mc:Choice Requires="x14">
            <control shapeId="1053" r:id="rId26" name="Drop Down 29">
              <controlPr defaultSize="0" autoLine="0" autoPict="0">
                <anchor moveWithCells="1">
                  <from>
                    <xdr:col>11</xdr:col>
                    <xdr:colOff>22860</xdr:colOff>
                    <xdr:row>26</xdr:row>
                    <xdr:rowOff>175260</xdr:rowOff>
                  </from>
                  <to>
                    <xdr:col>11</xdr:col>
                    <xdr:colOff>457200</xdr:colOff>
                    <xdr:row>27</xdr:row>
                    <xdr:rowOff>175260</xdr:rowOff>
                  </to>
                </anchor>
              </controlPr>
            </control>
          </mc:Choice>
        </mc:AlternateContent>
        <mc:AlternateContent xmlns:mc="http://schemas.openxmlformats.org/markup-compatibility/2006">
          <mc:Choice Requires="x14">
            <control shapeId="1054" r:id="rId27" name="Drop Down 30">
              <controlPr defaultSize="0" autoLine="0" autoPict="0">
                <anchor moveWithCells="1">
                  <from>
                    <xdr:col>15</xdr:col>
                    <xdr:colOff>22860</xdr:colOff>
                    <xdr:row>26</xdr:row>
                    <xdr:rowOff>175260</xdr:rowOff>
                  </from>
                  <to>
                    <xdr:col>15</xdr:col>
                    <xdr:colOff>457200</xdr:colOff>
                    <xdr:row>27</xdr:row>
                    <xdr:rowOff>175260</xdr:rowOff>
                  </to>
                </anchor>
              </controlPr>
            </control>
          </mc:Choice>
        </mc:AlternateContent>
        <mc:AlternateContent xmlns:mc="http://schemas.openxmlformats.org/markup-compatibility/2006">
          <mc:Choice Requires="x14">
            <control shapeId="1055" r:id="rId28" name="Drop Down 31">
              <controlPr defaultSize="0" autoLine="0" autoPict="0">
                <anchor moveWithCells="1">
                  <from>
                    <xdr:col>19</xdr:col>
                    <xdr:colOff>22860</xdr:colOff>
                    <xdr:row>26</xdr:row>
                    <xdr:rowOff>175260</xdr:rowOff>
                  </from>
                  <to>
                    <xdr:col>20</xdr:col>
                    <xdr:colOff>22860</xdr:colOff>
                    <xdr:row>27</xdr:row>
                    <xdr:rowOff>175260</xdr:rowOff>
                  </to>
                </anchor>
              </controlPr>
            </control>
          </mc:Choice>
        </mc:AlternateContent>
        <mc:AlternateContent xmlns:mc="http://schemas.openxmlformats.org/markup-compatibility/2006">
          <mc:Choice Requires="x14">
            <control shapeId="1057" r:id="rId29" name="Drop Down 33">
              <controlPr defaultSize="0" autoLine="0" autoPict="0">
                <anchor moveWithCells="1">
                  <from>
                    <xdr:col>7</xdr:col>
                    <xdr:colOff>22860</xdr:colOff>
                    <xdr:row>27</xdr:row>
                    <xdr:rowOff>175260</xdr:rowOff>
                  </from>
                  <to>
                    <xdr:col>8</xdr:col>
                    <xdr:colOff>0</xdr:colOff>
                    <xdr:row>28</xdr:row>
                    <xdr:rowOff>175260</xdr:rowOff>
                  </to>
                </anchor>
              </controlPr>
            </control>
          </mc:Choice>
        </mc:AlternateContent>
        <mc:AlternateContent xmlns:mc="http://schemas.openxmlformats.org/markup-compatibility/2006">
          <mc:Choice Requires="x14">
            <control shapeId="1058" r:id="rId30" name="Drop Down 34">
              <controlPr defaultSize="0" autoLine="0" autoPict="0">
                <anchor moveWithCells="1">
                  <from>
                    <xdr:col>11</xdr:col>
                    <xdr:colOff>22860</xdr:colOff>
                    <xdr:row>27</xdr:row>
                    <xdr:rowOff>175260</xdr:rowOff>
                  </from>
                  <to>
                    <xdr:col>11</xdr:col>
                    <xdr:colOff>457200</xdr:colOff>
                    <xdr:row>28</xdr:row>
                    <xdr:rowOff>175260</xdr:rowOff>
                  </to>
                </anchor>
              </controlPr>
            </control>
          </mc:Choice>
        </mc:AlternateContent>
        <mc:AlternateContent xmlns:mc="http://schemas.openxmlformats.org/markup-compatibility/2006">
          <mc:Choice Requires="x14">
            <control shapeId="1059" r:id="rId31" name="Drop Down 35">
              <controlPr defaultSize="0" autoLine="0" autoPict="0">
                <anchor moveWithCells="1">
                  <from>
                    <xdr:col>15</xdr:col>
                    <xdr:colOff>22860</xdr:colOff>
                    <xdr:row>27</xdr:row>
                    <xdr:rowOff>175260</xdr:rowOff>
                  </from>
                  <to>
                    <xdr:col>15</xdr:col>
                    <xdr:colOff>457200</xdr:colOff>
                    <xdr:row>28</xdr:row>
                    <xdr:rowOff>175260</xdr:rowOff>
                  </to>
                </anchor>
              </controlPr>
            </control>
          </mc:Choice>
        </mc:AlternateContent>
        <mc:AlternateContent xmlns:mc="http://schemas.openxmlformats.org/markup-compatibility/2006">
          <mc:Choice Requires="x14">
            <control shapeId="1060" r:id="rId32" name="Drop Down 36">
              <controlPr defaultSize="0" autoLine="0" autoPict="0">
                <anchor moveWithCells="1">
                  <from>
                    <xdr:col>19</xdr:col>
                    <xdr:colOff>22860</xdr:colOff>
                    <xdr:row>27</xdr:row>
                    <xdr:rowOff>175260</xdr:rowOff>
                  </from>
                  <to>
                    <xdr:col>20</xdr:col>
                    <xdr:colOff>22860</xdr:colOff>
                    <xdr:row>28</xdr:row>
                    <xdr:rowOff>175260</xdr:rowOff>
                  </to>
                </anchor>
              </controlPr>
            </control>
          </mc:Choice>
        </mc:AlternateContent>
        <mc:AlternateContent xmlns:mc="http://schemas.openxmlformats.org/markup-compatibility/2006">
          <mc:Choice Requires="x14">
            <control shapeId="1062" r:id="rId33" name="Drop Down 38">
              <controlPr defaultSize="0" autoLine="0" autoPict="0">
                <anchor moveWithCells="1">
                  <from>
                    <xdr:col>7</xdr:col>
                    <xdr:colOff>22860</xdr:colOff>
                    <xdr:row>28</xdr:row>
                    <xdr:rowOff>175260</xdr:rowOff>
                  </from>
                  <to>
                    <xdr:col>8</xdr:col>
                    <xdr:colOff>0</xdr:colOff>
                    <xdr:row>29</xdr:row>
                    <xdr:rowOff>175260</xdr:rowOff>
                  </to>
                </anchor>
              </controlPr>
            </control>
          </mc:Choice>
        </mc:AlternateContent>
        <mc:AlternateContent xmlns:mc="http://schemas.openxmlformats.org/markup-compatibility/2006">
          <mc:Choice Requires="x14">
            <control shapeId="1063" r:id="rId34" name="Drop Down 39">
              <controlPr defaultSize="0" autoLine="0" autoPict="0">
                <anchor moveWithCells="1">
                  <from>
                    <xdr:col>11</xdr:col>
                    <xdr:colOff>22860</xdr:colOff>
                    <xdr:row>28</xdr:row>
                    <xdr:rowOff>175260</xdr:rowOff>
                  </from>
                  <to>
                    <xdr:col>11</xdr:col>
                    <xdr:colOff>457200</xdr:colOff>
                    <xdr:row>29</xdr:row>
                    <xdr:rowOff>175260</xdr:rowOff>
                  </to>
                </anchor>
              </controlPr>
            </control>
          </mc:Choice>
        </mc:AlternateContent>
        <mc:AlternateContent xmlns:mc="http://schemas.openxmlformats.org/markup-compatibility/2006">
          <mc:Choice Requires="x14">
            <control shapeId="1064" r:id="rId35" name="Drop Down 40">
              <controlPr defaultSize="0" autoLine="0" autoPict="0">
                <anchor moveWithCells="1">
                  <from>
                    <xdr:col>15</xdr:col>
                    <xdr:colOff>22860</xdr:colOff>
                    <xdr:row>28</xdr:row>
                    <xdr:rowOff>175260</xdr:rowOff>
                  </from>
                  <to>
                    <xdr:col>15</xdr:col>
                    <xdr:colOff>457200</xdr:colOff>
                    <xdr:row>29</xdr:row>
                    <xdr:rowOff>175260</xdr:rowOff>
                  </to>
                </anchor>
              </controlPr>
            </control>
          </mc:Choice>
        </mc:AlternateContent>
        <mc:AlternateContent xmlns:mc="http://schemas.openxmlformats.org/markup-compatibility/2006">
          <mc:Choice Requires="x14">
            <control shapeId="1065" r:id="rId36" name="Drop Down 41">
              <controlPr defaultSize="0" autoLine="0" autoPict="0">
                <anchor moveWithCells="1">
                  <from>
                    <xdr:col>19</xdr:col>
                    <xdr:colOff>22860</xdr:colOff>
                    <xdr:row>28</xdr:row>
                    <xdr:rowOff>175260</xdr:rowOff>
                  </from>
                  <to>
                    <xdr:col>20</xdr:col>
                    <xdr:colOff>22860</xdr:colOff>
                    <xdr:row>29</xdr:row>
                    <xdr:rowOff>175260</xdr:rowOff>
                  </to>
                </anchor>
              </controlPr>
            </control>
          </mc:Choice>
        </mc:AlternateContent>
        <mc:AlternateContent xmlns:mc="http://schemas.openxmlformats.org/markup-compatibility/2006">
          <mc:Choice Requires="x14">
            <control shapeId="1067" r:id="rId37" name="Drop Down 43">
              <controlPr defaultSize="0" autoLine="0" autoPict="0">
                <anchor moveWithCells="1">
                  <from>
                    <xdr:col>7</xdr:col>
                    <xdr:colOff>22860</xdr:colOff>
                    <xdr:row>29</xdr:row>
                    <xdr:rowOff>175260</xdr:rowOff>
                  </from>
                  <to>
                    <xdr:col>8</xdr:col>
                    <xdr:colOff>0</xdr:colOff>
                    <xdr:row>30</xdr:row>
                    <xdr:rowOff>175260</xdr:rowOff>
                  </to>
                </anchor>
              </controlPr>
            </control>
          </mc:Choice>
        </mc:AlternateContent>
        <mc:AlternateContent xmlns:mc="http://schemas.openxmlformats.org/markup-compatibility/2006">
          <mc:Choice Requires="x14">
            <control shapeId="1068" r:id="rId38" name="Drop Down 44">
              <controlPr defaultSize="0" autoLine="0" autoPict="0">
                <anchor moveWithCells="1">
                  <from>
                    <xdr:col>11</xdr:col>
                    <xdr:colOff>22860</xdr:colOff>
                    <xdr:row>29</xdr:row>
                    <xdr:rowOff>175260</xdr:rowOff>
                  </from>
                  <to>
                    <xdr:col>11</xdr:col>
                    <xdr:colOff>457200</xdr:colOff>
                    <xdr:row>30</xdr:row>
                    <xdr:rowOff>175260</xdr:rowOff>
                  </to>
                </anchor>
              </controlPr>
            </control>
          </mc:Choice>
        </mc:AlternateContent>
        <mc:AlternateContent xmlns:mc="http://schemas.openxmlformats.org/markup-compatibility/2006">
          <mc:Choice Requires="x14">
            <control shapeId="1069" r:id="rId39" name="Drop Down 45">
              <controlPr defaultSize="0" autoLine="0" autoPict="0">
                <anchor moveWithCells="1">
                  <from>
                    <xdr:col>15</xdr:col>
                    <xdr:colOff>22860</xdr:colOff>
                    <xdr:row>29</xdr:row>
                    <xdr:rowOff>175260</xdr:rowOff>
                  </from>
                  <to>
                    <xdr:col>15</xdr:col>
                    <xdr:colOff>457200</xdr:colOff>
                    <xdr:row>30</xdr:row>
                    <xdr:rowOff>175260</xdr:rowOff>
                  </to>
                </anchor>
              </controlPr>
            </control>
          </mc:Choice>
        </mc:AlternateContent>
        <mc:AlternateContent xmlns:mc="http://schemas.openxmlformats.org/markup-compatibility/2006">
          <mc:Choice Requires="x14">
            <control shapeId="1070" r:id="rId40" name="Drop Down 46">
              <controlPr defaultSize="0" autoLine="0" autoPict="0">
                <anchor moveWithCells="1">
                  <from>
                    <xdr:col>19</xdr:col>
                    <xdr:colOff>22860</xdr:colOff>
                    <xdr:row>29</xdr:row>
                    <xdr:rowOff>175260</xdr:rowOff>
                  </from>
                  <to>
                    <xdr:col>20</xdr:col>
                    <xdr:colOff>22860</xdr:colOff>
                    <xdr:row>30</xdr:row>
                    <xdr:rowOff>175260</xdr:rowOff>
                  </to>
                </anchor>
              </controlPr>
            </control>
          </mc:Choice>
        </mc:AlternateContent>
        <mc:AlternateContent xmlns:mc="http://schemas.openxmlformats.org/markup-compatibility/2006">
          <mc:Choice Requires="x14">
            <control shapeId="1072" r:id="rId41" name="Drop Down 48">
              <controlPr defaultSize="0" autoLine="0" autoPict="0">
                <anchor moveWithCells="1">
                  <from>
                    <xdr:col>7</xdr:col>
                    <xdr:colOff>22860</xdr:colOff>
                    <xdr:row>30</xdr:row>
                    <xdr:rowOff>175260</xdr:rowOff>
                  </from>
                  <to>
                    <xdr:col>8</xdr:col>
                    <xdr:colOff>0</xdr:colOff>
                    <xdr:row>31</xdr:row>
                    <xdr:rowOff>175260</xdr:rowOff>
                  </to>
                </anchor>
              </controlPr>
            </control>
          </mc:Choice>
        </mc:AlternateContent>
        <mc:AlternateContent xmlns:mc="http://schemas.openxmlformats.org/markup-compatibility/2006">
          <mc:Choice Requires="x14">
            <control shapeId="1073" r:id="rId42" name="Drop Down 49">
              <controlPr defaultSize="0" autoLine="0" autoPict="0">
                <anchor moveWithCells="1">
                  <from>
                    <xdr:col>11</xdr:col>
                    <xdr:colOff>22860</xdr:colOff>
                    <xdr:row>30</xdr:row>
                    <xdr:rowOff>175260</xdr:rowOff>
                  </from>
                  <to>
                    <xdr:col>11</xdr:col>
                    <xdr:colOff>457200</xdr:colOff>
                    <xdr:row>31</xdr:row>
                    <xdr:rowOff>175260</xdr:rowOff>
                  </to>
                </anchor>
              </controlPr>
            </control>
          </mc:Choice>
        </mc:AlternateContent>
        <mc:AlternateContent xmlns:mc="http://schemas.openxmlformats.org/markup-compatibility/2006">
          <mc:Choice Requires="x14">
            <control shapeId="1074" r:id="rId43" name="Drop Down 50">
              <controlPr defaultSize="0" autoLine="0" autoPict="0">
                <anchor moveWithCells="1">
                  <from>
                    <xdr:col>15</xdr:col>
                    <xdr:colOff>22860</xdr:colOff>
                    <xdr:row>30</xdr:row>
                    <xdr:rowOff>175260</xdr:rowOff>
                  </from>
                  <to>
                    <xdr:col>15</xdr:col>
                    <xdr:colOff>457200</xdr:colOff>
                    <xdr:row>31</xdr:row>
                    <xdr:rowOff>175260</xdr:rowOff>
                  </to>
                </anchor>
              </controlPr>
            </control>
          </mc:Choice>
        </mc:AlternateContent>
        <mc:AlternateContent xmlns:mc="http://schemas.openxmlformats.org/markup-compatibility/2006">
          <mc:Choice Requires="x14">
            <control shapeId="1075" r:id="rId44" name="Drop Down 51">
              <controlPr defaultSize="0" autoLine="0" autoPict="0">
                <anchor moveWithCells="1">
                  <from>
                    <xdr:col>19</xdr:col>
                    <xdr:colOff>22860</xdr:colOff>
                    <xdr:row>30</xdr:row>
                    <xdr:rowOff>175260</xdr:rowOff>
                  </from>
                  <to>
                    <xdr:col>20</xdr:col>
                    <xdr:colOff>22860</xdr:colOff>
                    <xdr:row>31</xdr:row>
                    <xdr:rowOff>175260</xdr:rowOff>
                  </to>
                </anchor>
              </controlPr>
            </control>
          </mc:Choice>
        </mc:AlternateContent>
        <mc:AlternateContent xmlns:mc="http://schemas.openxmlformats.org/markup-compatibility/2006">
          <mc:Choice Requires="x14">
            <control shapeId="1077" r:id="rId45" name="Drop Down 53">
              <controlPr defaultSize="0" autoLine="0" autoPict="0">
                <anchor moveWithCells="1">
                  <from>
                    <xdr:col>7</xdr:col>
                    <xdr:colOff>22860</xdr:colOff>
                    <xdr:row>8</xdr:row>
                    <xdr:rowOff>175260</xdr:rowOff>
                  </from>
                  <to>
                    <xdr:col>8</xdr:col>
                    <xdr:colOff>0</xdr:colOff>
                    <xdr:row>9</xdr:row>
                    <xdr:rowOff>175260</xdr:rowOff>
                  </to>
                </anchor>
              </controlPr>
            </control>
          </mc:Choice>
        </mc:AlternateContent>
        <mc:AlternateContent xmlns:mc="http://schemas.openxmlformats.org/markup-compatibility/2006">
          <mc:Choice Requires="x14">
            <control shapeId="1078" r:id="rId46" name="Drop Down 54">
              <controlPr defaultSize="0" autoLine="0" autoPict="0">
                <anchor moveWithCells="1">
                  <from>
                    <xdr:col>11</xdr:col>
                    <xdr:colOff>22860</xdr:colOff>
                    <xdr:row>8</xdr:row>
                    <xdr:rowOff>175260</xdr:rowOff>
                  </from>
                  <to>
                    <xdr:col>11</xdr:col>
                    <xdr:colOff>457200</xdr:colOff>
                    <xdr:row>9</xdr:row>
                    <xdr:rowOff>175260</xdr:rowOff>
                  </to>
                </anchor>
              </controlPr>
            </control>
          </mc:Choice>
        </mc:AlternateContent>
        <mc:AlternateContent xmlns:mc="http://schemas.openxmlformats.org/markup-compatibility/2006">
          <mc:Choice Requires="x14">
            <control shapeId="1079" r:id="rId47" name="Drop Down 55">
              <controlPr defaultSize="0" autoLine="0" autoPict="0">
                <anchor moveWithCells="1">
                  <from>
                    <xdr:col>15</xdr:col>
                    <xdr:colOff>22860</xdr:colOff>
                    <xdr:row>8</xdr:row>
                    <xdr:rowOff>175260</xdr:rowOff>
                  </from>
                  <to>
                    <xdr:col>15</xdr:col>
                    <xdr:colOff>457200</xdr:colOff>
                    <xdr:row>9</xdr:row>
                    <xdr:rowOff>175260</xdr:rowOff>
                  </to>
                </anchor>
              </controlPr>
            </control>
          </mc:Choice>
        </mc:AlternateContent>
        <mc:AlternateContent xmlns:mc="http://schemas.openxmlformats.org/markup-compatibility/2006">
          <mc:Choice Requires="x14">
            <control shapeId="1080" r:id="rId48" name="Drop Down 56">
              <controlPr defaultSize="0" autoLine="0" autoPict="0">
                <anchor moveWithCells="1">
                  <from>
                    <xdr:col>19</xdr:col>
                    <xdr:colOff>22860</xdr:colOff>
                    <xdr:row>8</xdr:row>
                    <xdr:rowOff>175260</xdr:rowOff>
                  </from>
                  <to>
                    <xdr:col>20</xdr:col>
                    <xdr:colOff>22860</xdr:colOff>
                    <xdr:row>9</xdr:row>
                    <xdr:rowOff>175260</xdr:rowOff>
                  </to>
                </anchor>
              </controlPr>
            </control>
          </mc:Choice>
        </mc:AlternateContent>
        <mc:AlternateContent xmlns:mc="http://schemas.openxmlformats.org/markup-compatibility/2006">
          <mc:Choice Requires="x14">
            <control shapeId="1082" r:id="rId49" name="Drop Down 58">
              <controlPr defaultSize="0" autoLine="0" autoPict="0">
                <anchor moveWithCells="1">
                  <from>
                    <xdr:col>7</xdr:col>
                    <xdr:colOff>22860</xdr:colOff>
                    <xdr:row>9</xdr:row>
                    <xdr:rowOff>175260</xdr:rowOff>
                  </from>
                  <to>
                    <xdr:col>8</xdr:col>
                    <xdr:colOff>0</xdr:colOff>
                    <xdr:row>10</xdr:row>
                    <xdr:rowOff>175260</xdr:rowOff>
                  </to>
                </anchor>
              </controlPr>
            </control>
          </mc:Choice>
        </mc:AlternateContent>
        <mc:AlternateContent xmlns:mc="http://schemas.openxmlformats.org/markup-compatibility/2006">
          <mc:Choice Requires="x14">
            <control shapeId="1083" r:id="rId50" name="Drop Down 59">
              <controlPr defaultSize="0" autoLine="0" autoPict="0">
                <anchor moveWithCells="1">
                  <from>
                    <xdr:col>11</xdr:col>
                    <xdr:colOff>22860</xdr:colOff>
                    <xdr:row>9</xdr:row>
                    <xdr:rowOff>175260</xdr:rowOff>
                  </from>
                  <to>
                    <xdr:col>11</xdr:col>
                    <xdr:colOff>457200</xdr:colOff>
                    <xdr:row>10</xdr:row>
                    <xdr:rowOff>175260</xdr:rowOff>
                  </to>
                </anchor>
              </controlPr>
            </control>
          </mc:Choice>
        </mc:AlternateContent>
        <mc:AlternateContent xmlns:mc="http://schemas.openxmlformats.org/markup-compatibility/2006">
          <mc:Choice Requires="x14">
            <control shapeId="1084" r:id="rId51" name="Drop Down 60">
              <controlPr defaultSize="0" autoLine="0" autoPict="0">
                <anchor moveWithCells="1">
                  <from>
                    <xdr:col>15</xdr:col>
                    <xdr:colOff>22860</xdr:colOff>
                    <xdr:row>9</xdr:row>
                    <xdr:rowOff>175260</xdr:rowOff>
                  </from>
                  <to>
                    <xdr:col>15</xdr:col>
                    <xdr:colOff>457200</xdr:colOff>
                    <xdr:row>10</xdr:row>
                    <xdr:rowOff>175260</xdr:rowOff>
                  </to>
                </anchor>
              </controlPr>
            </control>
          </mc:Choice>
        </mc:AlternateContent>
        <mc:AlternateContent xmlns:mc="http://schemas.openxmlformats.org/markup-compatibility/2006">
          <mc:Choice Requires="x14">
            <control shapeId="1085" r:id="rId52" name="Drop Down 61">
              <controlPr defaultSize="0" autoLine="0" autoPict="0">
                <anchor moveWithCells="1">
                  <from>
                    <xdr:col>19</xdr:col>
                    <xdr:colOff>22860</xdr:colOff>
                    <xdr:row>9</xdr:row>
                    <xdr:rowOff>175260</xdr:rowOff>
                  </from>
                  <to>
                    <xdr:col>20</xdr:col>
                    <xdr:colOff>22860</xdr:colOff>
                    <xdr:row>10</xdr:row>
                    <xdr:rowOff>175260</xdr:rowOff>
                  </to>
                </anchor>
              </controlPr>
            </control>
          </mc:Choice>
        </mc:AlternateContent>
        <mc:AlternateContent xmlns:mc="http://schemas.openxmlformats.org/markup-compatibility/2006">
          <mc:Choice Requires="x14">
            <control shapeId="1087" r:id="rId53" name="Drop Down 63">
              <controlPr defaultSize="0" autoLine="0" autoPict="0">
                <anchor moveWithCells="1">
                  <from>
                    <xdr:col>7</xdr:col>
                    <xdr:colOff>22860</xdr:colOff>
                    <xdr:row>10</xdr:row>
                    <xdr:rowOff>175260</xdr:rowOff>
                  </from>
                  <to>
                    <xdr:col>8</xdr:col>
                    <xdr:colOff>0</xdr:colOff>
                    <xdr:row>11</xdr:row>
                    <xdr:rowOff>175260</xdr:rowOff>
                  </to>
                </anchor>
              </controlPr>
            </control>
          </mc:Choice>
        </mc:AlternateContent>
        <mc:AlternateContent xmlns:mc="http://schemas.openxmlformats.org/markup-compatibility/2006">
          <mc:Choice Requires="x14">
            <control shapeId="1088" r:id="rId54" name="Drop Down 64">
              <controlPr defaultSize="0" autoLine="0" autoPict="0">
                <anchor moveWithCells="1">
                  <from>
                    <xdr:col>11</xdr:col>
                    <xdr:colOff>22860</xdr:colOff>
                    <xdr:row>10</xdr:row>
                    <xdr:rowOff>175260</xdr:rowOff>
                  </from>
                  <to>
                    <xdr:col>11</xdr:col>
                    <xdr:colOff>457200</xdr:colOff>
                    <xdr:row>11</xdr:row>
                    <xdr:rowOff>175260</xdr:rowOff>
                  </to>
                </anchor>
              </controlPr>
            </control>
          </mc:Choice>
        </mc:AlternateContent>
        <mc:AlternateContent xmlns:mc="http://schemas.openxmlformats.org/markup-compatibility/2006">
          <mc:Choice Requires="x14">
            <control shapeId="1089" r:id="rId55" name="Drop Down 65">
              <controlPr defaultSize="0" autoLine="0" autoPict="0">
                <anchor moveWithCells="1">
                  <from>
                    <xdr:col>15</xdr:col>
                    <xdr:colOff>22860</xdr:colOff>
                    <xdr:row>10</xdr:row>
                    <xdr:rowOff>175260</xdr:rowOff>
                  </from>
                  <to>
                    <xdr:col>15</xdr:col>
                    <xdr:colOff>457200</xdr:colOff>
                    <xdr:row>11</xdr:row>
                    <xdr:rowOff>175260</xdr:rowOff>
                  </to>
                </anchor>
              </controlPr>
            </control>
          </mc:Choice>
        </mc:AlternateContent>
        <mc:AlternateContent xmlns:mc="http://schemas.openxmlformats.org/markup-compatibility/2006">
          <mc:Choice Requires="x14">
            <control shapeId="1090" r:id="rId56" name="Drop Down 66">
              <controlPr defaultSize="0" autoLine="0" autoPict="0">
                <anchor moveWithCells="1">
                  <from>
                    <xdr:col>19</xdr:col>
                    <xdr:colOff>22860</xdr:colOff>
                    <xdr:row>10</xdr:row>
                    <xdr:rowOff>175260</xdr:rowOff>
                  </from>
                  <to>
                    <xdr:col>20</xdr:col>
                    <xdr:colOff>22860</xdr:colOff>
                    <xdr:row>11</xdr:row>
                    <xdr:rowOff>175260</xdr:rowOff>
                  </to>
                </anchor>
              </controlPr>
            </control>
          </mc:Choice>
        </mc:AlternateContent>
        <mc:AlternateContent xmlns:mc="http://schemas.openxmlformats.org/markup-compatibility/2006">
          <mc:Choice Requires="x14">
            <control shapeId="1092" r:id="rId57" name="Drop Down 68">
              <controlPr defaultSize="0" autoLine="0" autoPict="0">
                <anchor moveWithCells="1">
                  <from>
                    <xdr:col>7</xdr:col>
                    <xdr:colOff>22860</xdr:colOff>
                    <xdr:row>11</xdr:row>
                    <xdr:rowOff>175260</xdr:rowOff>
                  </from>
                  <to>
                    <xdr:col>8</xdr:col>
                    <xdr:colOff>0</xdr:colOff>
                    <xdr:row>12</xdr:row>
                    <xdr:rowOff>175260</xdr:rowOff>
                  </to>
                </anchor>
              </controlPr>
            </control>
          </mc:Choice>
        </mc:AlternateContent>
        <mc:AlternateContent xmlns:mc="http://schemas.openxmlformats.org/markup-compatibility/2006">
          <mc:Choice Requires="x14">
            <control shapeId="1093" r:id="rId58" name="Drop Down 69">
              <controlPr defaultSize="0" autoLine="0" autoPict="0">
                <anchor moveWithCells="1">
                  <from>
                    <xdr:col>11</xdr:col>
                    <xdr:colOff>22860</xdr:colOff>
                    <xdr:row>11</xdr:row>
                    <xdr:rowOff>175260</xdr:rowOff>
                  </from>
                  <to>
                    <xdr:col>11</xdr:col>
                    <xdr:colOff>457200</xdr:colOff>
                    <xdr:row>12</xdr:row>
                    <xdr:rowOff>175260</xdr:rowOff>
                  </to>
                </anchor>
              </controlPr>
            </control>
          </mc:Choice>
        </mc:AlternateContent>
        <mc:AlternateContent xmlns:mc="http://schemas.openxmlformats.org/markup-compatibility/2006">
          <mc:Choice Requires="x14">
            <control shapeId="1094" r:id="rId59" name="Drop Down 70">
              <controlPr defaultSize="0" autoLine="0" autoPict="0">
                <anchor moveWithCells="1">
                  <from>
                    <xdr:col>15</xdr:col>
                    <xdr:colOff>22860</xdr:colOff>
                    <xdr:row>11</xdr:row>
                    <xdr:rowOff>175260</xdr:rowOff>
                  </from>
                  <to>
                    <xdr:col>15</xdr:col>
                    <xdr:colOff>457200</xdr:colOff>
                    <xdr:row>12</xdr:row>
                    <xdr:rowOff>175260</xdr:rowOff>
                  </to>
                </anchor>
              </controlPr>
            </control>
          </mc:Choice>
        </mc:AlternateContent>
        <mc:AlternateContent xmlns:mc="http://schemas.openxmlformats.org/markup-compatibility/2006">
          <mc:Choice Requires="x14">
            <control shapeId="1095" r:id="rId60" name="Drop Down 71">
              <controlPr defaultSize="0" autoLine="0" autoPict="0">
                <anchor moveWithCells="1">
                  <from>
                    <xdr:col>19</xdr:col>
                    <xdr:colOff>22860</xdr:colOff>
                    <xdr:row>11</xdr:row>
                    <xdr:rowOff>175260</xdr:rowOff>
                  </from>
                  <to>
                    <xdr:col>20</xdr:col>
                    <xdr:colOff>22860</xdr:colOff>
                    <xdr:row>12</xdr:row>
                    <xdr:rowOff>175260</xdr:rowOff>
                  </to>
                </anchor>
              </controlPr>
            </control>
          </mc:Choice>
        </mc:AlternateContent>
        <mc:AlternateContent xmlns:mc="http://schemas.openxmlformats.org/markup-compatibility/2006">
          <mc:Choice Requires="x14">
            <control shapeId="1097" r:id="rId61" name="Drop Down 73">
              <controlPr defaultSize="0" autoLine="0" autoPict="0">
                <anchor moveWithCells="1">
                  <from>
                    <xdr:col>7</xdr:col>
                    <xdr:colOff>22860</xdr:colOff>
                    <xdr:row>12</xdr:row>
                    <xdr:rowOff>175260</xdr:rowOff>
                  </from>
                  <to>
                    <xdr:col>8</xdr:col>
                    <xdr:colOff>0</xdr:colOff>
                    <xdr:row>13</xdr:row>
                    <xdr:rowOff>175260</xdr:rowOff>
                  </to>
                </anchor>
              </controlPr>
            </control>
          </mc:Choice>
        </mc:AlternateContent>
        <mc:AlternateContent xmlns:mc="http://schemas.openxmlformats.org/markup-compatibility/2006">
          <mc:Choice Requires="x14">
            <control shapeId="1098" r:id="rId62" name="Drop Down 74">
              <controlPr defaultSize="0" autoLine="0" autoPict="0">
                <anchor moveWithCells="1">
                  <from>
                    <xdr:col>11</xdr:col>
                    <xdr:colOff>22860</xdr:colOff>
                    <xdr:row>12</xdr:row>
                    <xdr:rowOff>175260</xdr:rowOff>
                  </from>
                  <to>
                    <xdr:col>11</xdr:col>
                    <xdr:colOff>457200</xdr:colOff>
                    <xdr:row>13</xdr:row>
                    <xdr:rowOff>175260</xdr:rowOff>
                  </to>
                </anchor>
              </controlPr>
            </control>
          </mc:Choice>
        </mc:AlternateContent>
        <mc:AlternateContent xmlns:mc="http://schemas.openxmlformats.org/markup-compatibility/2006">
          <mc:Choice Requires="x14">
            <control shapeId="1099" r:id="rId63" name="Drop Down 75">
              <controlPr defaultSize="0" autoLine="0" autoPict="0">
                <anchor moveWithCells="1">
                  <from>
                    <xdr:col>15</xdr:col>
                    <xdr:colOff>22860</xdr:colOff>
                    <xdr:row>12</xdr:row>
                    <xdr:rowOff>175260</xdr:rowOff>
                  </from>
                  <to>
                    <xdr:col>15</xdr:col>
                    <xdr:colOff>457200</xdr:colOff>
                    <xdr:row>13</xdr:row>
                    <xdr:rowOff>175260</xdr:rowOff>
                  </to>
                </anchor>
              </controlPr>
            </control>
          </mc:Choice>
        </mc:AlternateContent>
        <mc:AlternateContent xmlns:mc="http://schemas.openxmlformats.org/markup-compatibility/2006">
          <mc:Choice Requires="x14">
            <control shapeId="1100" r:id="rId64" name="Drop Down 76">
              <controlPr defaultSize="0" autoLine="0" autoPict="0">
                <anchor moveWithCells="1">
                  <from>
                    <xdr:col>19</xdr:col>
                    <xdr:colOff>22860</xdr:colOff>
                    <xdr:row>12</xdr:row>
                    <xdr:rowOff>175260</xdr:rowOff>
                  </from>
                  <to>
                    <xdr:col>20</xdr:col>
                    <xdr:colOff>22860</xdr:colOff>
                    <xdr:row>13</xdr:row>
                    <xdr:rowOff>175260</xdr:rowOff>
                  </to>
                </anchor>
              </controlPr>
            </control>
          </mc:Choice>
        </mc:AlternateContent>
        <mc:AlternateContent xmlns:mc="http://schemas.openxmlformats.org/markup-compatibility/2006">
          <mc:Choice Requires="x14">
            <control shapeId="1102" r:id="rId65" name="Drop Down 78">
              <controlPr defaultSize="0" autoLine="0" autoPict="0">
                <anchor moveWithCells="1">
                  <from>
                    <xdr:col>7</xdr:col>
                    <xdr:colOff>22860</xdr:colOff>
                    <xdr:row>13</xdr:row>
                    <xdr:rowOff>175260</xdr:rowOff>
                  </from>
                  <to>
                    <xdr:col>8</xdr:col>
                    <xdr:colOff>0</xdr:colOff>
                    <xdr:row>14</xdr:row>
                    <xdr:rowOff>175260</xdr:rowOff>
                  </to>
                </anchor>
              </controlPr>
            </control>
          </mc:Choice>
        </mc:AlternateContent>
        <mc:AlternateContent xmlns:mc="http://schemas.openxmlformats.org/markup-compatibility/2006">
          <mc:Choice Requires="x14">
            <control shapeId="1103" r:id="rId66" name="Drop Down 79">
              <controlPr defaultSize="0" autoLine="0" autoPict="0">
                <anchor moveWithCells="1">
                  <from>
                    <xdr:col>11</xdr:col>
                    <xdr:colOff>22860</xdr:colOff>
                    <xdr:row>13</xdr:row>
                    <xdr:rowOff>175260</xdr:rowOff>
                  </from>
                  <to>
                    <xdr:col>11</xdr:col>
                    <xdr:colOff>457200</xdr:colOff>
                    <xdr:row>14</xdr:row>
                    <xdr:rowOff>175260</xdr:rowOff>
                  </to>
                </anchor>
              </controlPr>
            </control>
          </mc:Choice>
        </mc:AlternateContent>
        <mc:AlternateContent xmlns:mc="http://schemas.openxmlformats.org/markup-compatibility/2006">
          <mc:Choice Requires="x14">
            <control shapeId="1104" r:id="rId67" name="Drop Down 80">
              <controlPr defaultSize="0" autoLine="0" autoPict="0">
                <anchor moveWithCells="1">
                  <from>
                    <xdr:col>15</xdr:col>
                    <xdr:colOff>22860</xdr:colOff>
                    <xdr:row>13</xdr:row>
                    <xdr:rowOff>175260</xdr:rowOff>
                  </from>
                  <to>
                    <xdr:col>15</xdr:col>
                    <xdr:colOff>457200</xdr:colOff>
                    <xdr:row>14</xdr:row>
                    <xdr:rowOff>175260</xdr:rowOff>
                  </to>
                </anchor>
              </controlPr>
            </control>
          </mc:Choice>
        </mc:AlternateContent>
        <mc:AlternateContent xmlns:mc="http://schemas.openxmlformats.org/markup-compatibility/2006">
          <mc:Choice Requires="x14">
            <control shapeId="1105" r:id="rId68" name="Drop Down 81">
              <controlPr defaultSize="0" autoLine="0" autoPict="0">
                <anchor moveWithCells="1">
                  <from>
                    <xdr:col>19</xdr:col>
                    <xdr:colOff>22860</xdr:colOff>
                    <xdr:row>13</xdr:row>
                    <xdr:rowOff>175260</xdr:rowOff>
                  </from>
                  <to>
                    <xdr:col>20</xdr:col>
                    <xdr:colOff>22860</xdr:colOff>
                    <xdr:row>14</xdr:row>
                    <xdr:rowOff>175260</xdr:rowOff>
                  </to>
                </anchor>
              </controlPr>
            </control>
          </mc:Choice>
        </mc:AlternateContent>
        <mc:AlternateContent xmlns:mc="http://schemas.openxmlformats.org/markup-compatibility/2006">
          <mc:Choice Requires="x14">
            <control shapeId="1107" r:id="rId69" name="Drop Down 83">
              <controlPr defaultSize="0" autoLine="0" autoPict="0">
                <anchor moveWithCells="1">
                  <from>
                    <xdr:col>7</xdr:col>
                    <xdr:colOff>22860</xdr:colOff>
                    <xdr:row>14</xdr:row>
                    <xdr:rowOff>175260</xdr:rowOff>
                  </from>
                  <to>
                    <xdr:col>8</xdr:col>
                    <xdr:colOff>0</xdr:colOff>
                    <xdr:row>15</xdr:row>
                    <xdr:rowOff>175260</xdr:rowOff>
                  </to>
                </anchor>
              </controlPr>
            </control>
          </mc:Choice>
        </mc:AlternateContent>
        <mc:AlternateContent xmlns:mc="http://schemas.openxmlformats.org/markup-compatibility/2006">
          <mc:Choice Requires="x14">
            <control shapeId="1108" r:id="rId70" name="Drop Down 84">
              <controlPr defaultSize="0" autoLine="0" autoPict="0">
                <anchor moveWithCells="1">
                  <from>
                    <xdr:col>11</xdr:col>
                    <xdr:colOff>22860</xdr:colOff>
                    <xdr:row>14</xdr:row>
                    <xdr:rowOff>175260</xdr:rowOff>
                  </from>
                  <to>
                    <xdr:col>11</xdr:col>
                    <xdr:colOff>457200</xdr:colOff>
                    <xdr:row>15</xdr:row>
                    <xdr:rowOff>175260</xdr:rowOff>
                  </to>
                </anchor>
              </controlPr>
            </control>
          </mc:Choice>
        </mc:AlternateContent>
        <mc:AlternateContent xmlns:mc="http://schemas.openxmlformats.org/markup-compatibility/2006">
          <mc:Choice Requires="x14">
            <control shapeId="1109" r:id="rId71" name="Drop Down 85">
              <controlPr defaultSize="0" autoLine="0" autoPict="0">
                <anchor moveWithCells="1">
                  <from>
                    <xdr:col>15</xdr:col>
                    <xdr:colOff>22860</xdr:colOff>
                    <xdr:row>14</xdr:row>
                    <xdr:rowOff>175260</xdr:rowOff>
                  </from>
                  <to>
                    <xdr:col>15</xdr:col>
                    <xdr:colOff>457200</xdr:colOff>
                    <xdr:row>15</xdr:row>
                    <xdr:rowOff>175260</xdr:rowOff>
                  </to>
                </anchor>
              </controlPr>
            </control>
          </mc:Choice>
        </mc:AlternateContent>
        <mc:AlternateContent xmlns:mc="http://schemas.openxmlformats.org/markup-compatibility/2006">
          <mc:Choice Requires="x14">
            <control shapeId="1110" r:id="rId72" name="Drop Down 86">
              <controlPr defaultSize="0" autoLine="0" autoPict="0">
                <anchor moveWithCells="1">
                  <from>
                    <xdr:col>19</xdr:col>
                    <xdr:colOff>22860</xdr:colOff>
                    <xdr:row>14</xdr:row>
                    <xdr:rowOff>175260</xdr:rowOff>
                  </from>
                  <to>
                    <xdr:col>20</xdr:col>
                    <xdr:colOff>22860</xdr:colOff>
                    <xdr:row>15</xdr:row>
                    <xdr:rowOff>175260</xdr:rowOff>
                  </to>
                </anchor>
              </controlPr>
            </control>
          </mc:Choice>
        </mc:AlternateContent>
        <mc:AlternateContent xmlns:mc="http://schemas.openxmlformats.org/markup-compatibility/2006">
          <mc:Choice Requires="x14">
            <control shapeId="1112" r:id="rId73" name="Drop Down 88">
              <controlPr defaultSize="0" autoLine="0" autoPict="0">
                <anchor moveWithCells="1">
                  <from>
                    <xdr:col>7</xdr:col>
                    <xdr:colOff>22860</xdr:colOff>
                    <xdr:row>15</xdr:row>
                    <xdr:rowOff>175260</xdr:rowOff>
                  </from>
                  <to>
                    <xdr:col>8</xdr:col>
                    <xdr:colOff>0</xdr:colOff>
                    <xdr:row>16</xdr:row>
                    <xdr:rowOff>175260</xdr:rowOff>
                  </to>
                </anchor>
              </controlPr>
            </control>
          </mc:Choice>
        </mc:AlternateContent>
        <mc:AlternateContent xmlns:mc="http://schemas.openxmlformats.org/markup-compatibility/2006">
          <mc:Choice Requires="x14">
            <control shapeId="1113" r:id="rId74" name="Drop Down 89">
              <controlPr defaultSize="0" autoLine="0" autoPict="0">
                <anchor moveWithCells="1">
                  <from>
                    <xdr:col>11</xdr:col>
                    <xdr:colOff>22860</xdr:colOff>
                    <xdr:row>15</xdr:row>
                    <xdr:rowOff>175260</xdr:rowOff>
                  </from>
                  <to>
                    <xdr:col>11</xdr:col>
                    <xdr:colOff>457200</xdr:colOff>
                    <xdr:row>16</xdr:row>
                    <xdr:rowOff>175260</xdr:rowOff>
                  </to>
                </anchor>
              </controlPr>
            </control>
          </mc:Choice>
        </mc:AlternateContent>
        <mc:AlternateContent xmlns:mc="http://schemas.openxmlformats.org/markup-compatibility/2006">
          <mc:Choice Requires="x14">
            <control shapeId="1114" r:id="rId75" name="Drop Down 90">
              <controlPr defaultSize="0" autoLine="0" autoPict="0">
                <anchor moveWithCells="1">
                  <from>
                    <xdr:col>15</xdr:col>
                    <xdr:colOff>22860</xdr:colOff>
                    <xdr:row>15</xdr:row>
                    <xdr:rowOff>175260</xdr:rowOff>
                  </from>
                  <to>
                    <xdr:col>15</xdr:col>
                    <xdr:colOff>457200</xdr:colOff>
                    <xdr:row>16</xdr:row>
                    <xdr:rowOff>175260</xdr:rowOff>
                  </to>
                </anchor>
              </controlPr>
            </control>
          </mc:Choice>
        </mc:AlternateContent>
        <mc:AlternateContent xmlns:mc="http://schemas.openxmlformats.org/markup-compatibility/2006">
          <mc:Choice Requires="x14">
            <control shapeId="1115" r:id="rId76" name="Drop Down 91">
              <controlPr defaultSize="0" autoLine="0" autoPict="0">
                <anchor moveWithCells="1">
                  <from>
                    <xdr:col>19</xdr:col>
                    <xdr:colOff>22860</xdr:colOff>
                    <xdr:row>15</xdr:row>
                    <xdr:rowOff>175260</xdr:rowOff>
                  </from>
                  <to>
                    <xdr:col>20</xdr:col>
                    <xdr:colOff>22860</xdr:colOff>
                    <xdr:row>16</xdr:row>
                    <xdr:rowOff>175260</xdr:rowOff>
                  </to>
                </anchor>
              </controlPr>
            </control>
          </mc:Choice>
        </mc:AlternateContent>
        <mc:AlternateContent xmlns:mc="http://schemas.openxmlformats.org/markup-compatibility/2006">
          <mc:Choice Requires="x14">
            <control shapeId="1117" r:id="rId77" name="Drop Down 93">
              <controlPr defaultSize="0" autoLine="0" autoPict="0">
                <anchor moveWithCells="1">
                  <from>
                    <xdr:col>7</xdr:col>
                    <xdr:colOff>22860</xdr:colOff>
                    <xdr:row>16</xdr:row>
                    <xdr:rowOff>175260</xdr:rowOff>
                  </from>
                  <to>
                    <xdr:col>8</xdr:col>
                    <xdr:colOff>0</xdr:colOff>
                    <xdr:row>17</xdr:row>
                    <xdr:rowOff>175260</xdr:rowOff>
                  </to>
                </anchor>
              </controlPr>
            </control>
          </mc:Choice>
        </mc:AlternateContent>
        <mc:AlternateContent xmlns:mc="http://schemas.openxmlformats.org/markup-compatibility/2006">
          <mc:Choice Requires="x14">
            <control shapeId="1118" r:id="rId78" name="Drop Down 94">
              <controlPr defaultSize="0" autoLine="0" autoPict="0">
                <anchor moveWithCells="1">
                  <from>
                    <xdr:col>11</xdr:col>
                    <xdr:colOff>22860</xdr:colOff>
                    <xdr:row>16</xdr:row>
                    <xdr:rowOff>175260</xdr:rowOff>
                  </from>
                  <to>
                    <xdr:col>11</xdr:col>
                    <xdr:colOff>457200</xdr:colOff>
                    <xdr:row>17</xdr:row>
                    <xdr:rowOff>175260</xdr:rowOff>
                  </to>
                </anchor>
              </controlPr>
            </control>
          </mc:Choice>
        </mc:AlternateContent>
        <mc:AlternateContent xmlns:mc="http://schemas.openxmlformats.org/markup-compatibility/2006">
          <mc:Choice Requires="x14">
            <control shapeId="1119" r:id="rId79" name="Drop Down 95">
              <controlPr defaultSize="0" autoLine="0" autoPict="0">
                <anchor moveWithCells="1">
                  <from>
                    <xdr:col>15</xdr:col>
                    <xdr:colOff>22860</xdr:colOff>
                    <xdr:row>16</xdr:row>
                    <xdr:rowOff>175260</xdr:rowOff>
                  </from>
                  <to>
                    <xdr:col>15</xdr:col>
                    <xdr:colOff>457200</xdr:colOff>
                    <xdr:row>17</xdr:row>
                    <xdr:rowOff>175260</xdr:rowOff>
                  </to>
                </anchor>
              </controlPr>
            </control>
          </mc:Choice>
        </mc:AlternateContent>
        <mc:AlternateContent xmlns:mc="http://schemas.openxmlformats.org/markup-compatibility/2006">
          <mc:Choice Requires="x14">
            <control shapeId="1120" r:id="rId80" name="Drop Down 96">
              <controlPr defaultSize="0" autoLine="0" autoPict="0">
                <anchor moveWithCells="1">
                  <from>
                    <xdr:col>19</xdr:col>
                    <xdr:colOff>22860</xdr:colOff>
                    <xdr:row>16</xdr:row>
                    <xdr:rowOff>175260</xdr:rowOff>
                  </from>
                  <to>
                    <xdr:col>20</xdr:col>
                    <xdr:colOff>22860</xdr:colOff>
                    <xdr:row>17</xdr:row>
                    <xdr:rowOff>175260</xdr:rowOff>
                  </to>
                </anchor>
              </controlPr>
            </control>
          </mc:Choice>
        </mc:AlternateContent>
        <mc:AlternateContent xmlns:mc="http://schemas.openxmlformats.org/markup-compatibility/2006">
          <mc:Choice Requires="x14">
            <control shapeId="1122" r:id="rId81" name="Drop Down 98">
              <controlPr defaultSize="0" autoLine="0" autoPict="0">
                <anchor moveWithCells="1">
                  <from>
                    <xdr:col>7</xdr:col>
                    <xdr:colOff>22860</xdr:colOff>
                    <xdr:row>17</xdr:row>
                    <xdr:rowOff>175260</xdr:rowOff>
                  </from>
                  <to>
                    <xdr:col>8</xdr:col>
                    <xdr:colOff>0</xdr:colOff>
                    <xdr:row>18</xdr:row>
                    <xdr:rowOff>175260</xdr:rowOff>
                  </to>
                </anchor>
              </controlPr>
            </control>
          </mc:Choice>
        </mc:AlternateContent>
        <mc:AlternateContent xmlns:mc="http://schemas.openxmlformats.org/markup-compatibility/2006">
          <mc:Choice Requires="x14">
            <control shapeId="1123" r:id="rId82" name="Drop Down 99">
              <controlPr defaultSize="0" autoLine="0" autoPict="0">
                <anchor moveWithCells="1">
                  <from>
                    <xdr:col>11</xdr:col>
                    <xdr:colOff>22860</xdr:colOff>
                    <xdr:row>17</xdr:row>
                    <xdr:rowOff>175260</xdr:rowOff>
                  </from>
                  <to>
                    <xdr:col>11</xdr:col>
                    <xdr:colOff>457200</xdr:colOff>
                    <xdr:row>18</xdr:row>
                    <xdr:rowOff>175260</xdr:rowOff>
                  </to>
                </anchor>
              </controlPr>
            </control>
          </mc:Choice>
        </mc:AlternateContent>
        <mc:AlternateContent xmlns:mc="http://schemas.openxmlformats.org/markup-compatibility/2006">
          <mc:Choice Requires="x14">
            <control shapeId="1124" r:id="rId83" name="Drop Down 100">
              <controlPr defaultSize="0" autoLine="0" autoPict="0">
                <anchor moveWithCells="1">
                  <from>
                    <xdr:col>15</xdr:col>
                    <xdr:colOff>22860</xdr:colOff>
                    <xdr:row>17</xdr:row>
                    <xdr:rowOff>175260</xdr:rowOff>
                  </from>
                  <to>
                    <xdr:col>15</xdr:col>
                    <xdr:colOff>457200</xdr:colOff>
                    <xdr:row>18</xdr:row>
                    <xdr:rowOff>175260</xdr:rowOff>
                  </to>
                </anchor>
              </controlPr>
            </control>
          </mc:Choice>
        </mc:AlternateContent>
        <mc:AlternateContent xmlns:mc="http://schemas.openxmlformats.org/markup-compatibility/2006">
          <mc:Choice Requires="x14">
            <control shapeId="1125" r:id="rId84" name="Drop Down 101">
              <controlPr defaultSize="0" autoLine="0" autoPict="0">
                <anchor moveWithCells="1">
                  <from>
                    <xdr:col>19</xdr:col>
                    <xdr:colOff>22860</xdr:colOff>
                    <xdr:row>17</xdr:row>
                    <xdr:rowOff>175260</xdr:rowOff>
                  </from>
                  <to>
                    <xdr:col>20</xdr:col>
                    <xdr:colOff>22860</xdr:colOff>
                    <xdr:row>18</xdr:row>
                    <xdr:rowOff>175260</xdr:rowOff>
                  </to>
                </anchor>
              </controlPr>
            </control>
          </mc:Choice>
        </mc:AlternateContent>
        <mc:AlternateContent xmlns:mc="http://schemas.openxmlformats.org/markup-compatibility/2006">
          <mc:Choice Requires="x14">
            <control shapeId="1127" r:id="rId85" name="Drop Down 103">
              <controlPr defaultSize="0" autoLine="0" autoPict="0">
                <anchor moveWithCells="1">
                  <from>
                    <xdr:col>7</xdr:col>
                    <xdr:colOff>22860</xdr:colOff>
                    <xdr:row>18</xdr:row>
                    <xdr:rowOff>175260</xdr:rowOff>
                  </from>
                  <to>
                    <xdr:col>8</xdr:col>
                    <xdr:colOff>0</xdr:colOff>
                    <xdr:row>19</xdr:row>
                    <xdr:rowOff>175260</xdr:rowOff>
                  </to>
                </anchor>
              </controlPr>
            </control>
          </mc:Choice>
        </mc:AlternateContent>
        <mc:AlternateContent xmlns:mc="http://schemas.openxmlformats.org/markup-compatibility/2006">
          <mc:Choice Requires="x14">
            <control shapeId="1128" r:id="rId86" name="Drop Down 104">
              <controlPr defaultSize="0" autoLine="0" autoPict="0">
                <anchor moveWithCells="1">
                  <from>
                    <xdr:col>11</xdr:col>
                    <xdr:colOff>22860</xdr:colOff>
                    <xdr:row>18</xdr:row>
                    <xdr:rowOff>175260</xdr:rowOff>
                  </from>
                  <to>
                    <xdr:col>11</xdr:col>
                    <xdr:colOff>457200</xdr:colOff>
                    <xdr:row>19</xdr:row>
                    <xdr:rowOff>175260</xdr:rowOff>
                  </to>
                </anchor>
              </controlPr>
            </control>
          </mc:Choice>
        </mc:AlternateContent>
        <mc:AlternateContent xmlns:mc="http://schemas.openxmlformats.org/markup-compatibility/2006">
          <mc:Choice Requires="x14">
            <control shapeId="1129" r:id="rId87" name="Drop Down 105">
              <controlPr defaultSize="0" autoLine="0" autoPict="0">
                <anchor moveWithCells="1">
                  <from>
                    <xdr:col>15</xdr:col>
                    <xdr:colOff>22860</xdr:colOff>
                    <xdr:row>18</xdr:row>
                    <xdr:rowOff>175260</xdr:rowOff>
                  </from>
                  <to>
                    <xdr:col>15</xdr:col>
                    <xdr:colOff>457200</xdr:colOff>
                    <xdr:row>19</xdr:row>
                    <xdr:rowOff>175260</xdr:rowOff>
                  </to>
                </anchor>
              </controlPr>
            </control>
          </mc:Choice>
        </mc:AlternateContent>
        <mc:AlternateContent xmlns:mc="http://schemas.openxmlformats.org/markup-compatibility/2006">
          <mc:Choice Requires="x14">
            <control shapeId="1130" r:id="rId88" name="Drop Down 106">
              <controlPr defaultSize="0" autoLine="0" autoPict="0">
                <anchor moveWithCells="1">
                  <from>
                    <xdr:col>19</xdr:col>
                    <xdr:colOff>22860</xdr:colOff>
                    <xdr:row>18</xdr:row>
                    <xdr:rowOff>175260</xdr:rowOff>
                  </from>
                  <to>
                    <xdr:col>20</xdr:col>
                    <xdr:colOff>22860</xdr:colOff>
                    <xdr:row>19</xdr:row>
                    <xdr:rowOff>175260</xdr:rowOff>
                  </to>
                </anchor>
              </controlPr>
            </control>
          </mc:Choice>
        </mc:AlternateContent>
        <mc:AlternateContent xmlns:mc="http://schemas.openxmlformats.org/markup-compatibility/2006">
          <mc:Choice Requires="x14">
            <control shapeId="1132" r:id="rId89" name="Drop Down 108">
              <controlPr defaultSize="0" autoLine="0" autoPict="0">
                <anchor moveWithCells="1">
                  <from>
                    <xdr:col>7</xdr:col>
                    <xdr:colOff>22860</xdr:colOff>
                    <xdr:row>19</xdr:row>
                    <xdr:rowOff>175260</xdr:rowOff>
                  </from>
                  <to>
                    <xdr:col>8</xdr:col>
                    <xdr:colOff>0</xdr:colOff>
                    <xdr:row>20</xdr:row>
                    <xdr:rowOff>175260</xdr:rowOff>
                  </to>
                </anchor>
              </controlPr>
            </control>
          </mc:Choice>
        </mc:AlternateContent>
        <mc:AlternateContent xmlns:mc="http://schemas.openxmlformats.org/markup-compatibility/2006">
          <mc:Choice Requires="x14">
            <control shapeId="1133" r:id="rId90" name="Drop Down 109">
              <controlPr defaultSize="0" autoLine="0" autoPict="0">
                <anchor moveWithCells="1">
                  <from>
                    <xdr:col>11</xdr:col>
                    <xdr:colOff>22860</xdr:colOff>
                    <xdr:row>19</xdr:row>
                    <xdr:rowOff>175260</xdr:rowOff>
                  </from>
                  <to>
                    <xdr:col>11</xdr:col>
                    <xdr:colOff>457200</xdr:colOff>
                    <xdr:row>20</xdr:row>
                    <xdr:rowOff>175260</xdr:rowOff>
                  </to>
                </anchor>
              </controlPr>
            </control>
          </mc:Choice>
        </mc:AlternateContent>
        <mc:AlternateContent xmlns:mc="http://schemas.openxmlformats.org/markup-compatibility/2006">
          <mc:Choice Requires="x14">
            <control shapeId="1134" r:id="rId91" name="Drop Down 110">
              <controlPr defaultSize="0" autoLine="0" autoPict="0">
                <anchor moveWithCells="1">
                  <from>
                    <xdr:col>15</xdr:col>
                    <xdr:colOff>22860</xdr:colOff>
                    <xdr:row>19</xdr:row>
                    <xdr:rowOff>175260</xdr:rowOff>
                  </from>
                  <to>
                    <xdr:col>15</xdr:col>
                    <xdr:colOff>457200</xdr:colOff>
                    <xdr:row>20</xdr:row>
                    <xdr:rowOff>175260</xdr:rowOff>
                  </to>
                </anchor>
              </controlPr>
            </control>
          </mc:Choice>
        </mc:AlternateContent>
        <mc:AlternateContent xmlns:mc="http://schemas.openxmlformats.org/markup-compatibility/2006">
          <mc:Choice Requires="x14">
            <control shapeId="1135" r:id="rId92" name="Drop Down 111">
              <controlPr defaultSize="0" autoLine="0" autoPict="0">
                <anchor moveWithCells="1">
                  <from>
                    <xdr:col>19</xdr:col>
                    <xdr:colOff>22860</xdr:colOff>
                    <xdr:row>19</xdr:row>
                    <xdr:rowOff>175260</xdr:rowOff>
                  </from>
                  <to>
                    <xdr:col>20</xdr:col>
                    <xdr:colOff>22860</xdr:colOff>
                    <xdr:row>20</xdr:row>
                    <xdr:rowOff>175260</xdr:rowOff>
                  </to>
                </anchor>
              </controlPr>
            </control>
          </mc:Choice>
        </mc:AlternateContent>
        <mc:AlternateContent xmlns:mc="http://schemas.openxmlformats.org/markup-compatibility/2006">
          <mc:Choice Requires="x14">
            <control shapeId="1137" r:id="rId93" name="Drop Down 113">
              <controlPr defaultSize="0" autoLine="0" autoPict="0">
                <anchor moveWithCells="1">
                  <from>
                    <xdr:col>7</xdr:col>
                    <xdr:colOff>22860</xdr:colOff>
                    <xdr:row>20</xdr:row>
                    <xdr:rowOff>175260</xdr:rowOff>
                  </from>
                  <to>
                    <xdr:col>8</xdr:col>
                    <xdr:colOff>0</xdr:colOff>
                    <xdr:row>21</xdr:row>
                    <xdr:rowOff>175260</xdr:rowOff>
                  </to>
                </anchor>
              </controlPr>
            </control>
          </mc:Choice>
        </mc:AlternateContent>
        <mc:AlternateContent xmlns:mc="http://schemas.openxmlformats.org/markup-compatibility/2006">
          <mc:Choice Requires="x14">
            <control shapeId="1138" r:id="rId94" name="Drop Down 114">
              <controlPr defaultSize="0" autoLine="0" autoPict="0">
                <anchor moveWithCells="1">
                  <from>
                    <xdr:col>11</xdr:col>
                    <xdr:colOff>22860</xdr:colOff>
                    <xdr:row>20</xdr:row>
                    <xdr:rowOff>175260</xdr:rowOff>
                  </from>
                  <to>
                    <xdr:col>11</xdr:col>
                    <xdr:colOff>457200</xdr:colOff>
                    <xdr:row>21</xdr:row>
                    <xdr:rowOff>175260</xdr:rowOff>
                  </to>
                </anchor>
              </controlPr>
            </control>
          </mc:Choice>
        </mc:AlternateContent>
        <mc:AlternateContent xmlns:mc="http://schemas.openxmlformats.org/markup-compatibility/2006">
          <mc:Choice Requires="x14">
            <control shapeId="1139" r:id="rId95" name="Drop Down 115">
              <controlPr defaultSize="0" autoLine="0" autoPict="0">
                <anchor moveWithCells="1">
                  <from>
                    <xdr:col>15</xdr:col>
                    <xdr:colOff>22860</xdr:colOff>
                    <xdr:row>20</xdr:row>
                    <xdr:rowOff>175260</xdr:rowOff>
                  </from>
                  <to>
                    <xdr:col>15</xdr:col>
                    <xdr:colOff>457200</xdr:colOff>
                    <xdr:row>21</xdr:row>
                    <xdr:rowOff>175260</xdr:rowOff>
                  </to>
                </anchor>
              </controlPr>
            </control>
          </mc:Choice>
        </mc:AlternateContent>
        <mc:AlternateContent xmlns:mc="http://schemas.openxmlformats.org/markup-compatibility/2006">
          <mc:Choice Requires="x14">
            <control shapeId="1140" r:id="rId96" name="Drop Down 116">
              <controlPr defaultSize="0" autoLine="0" autoPict="0">
                <anchor moveWithCells="1">
                  <from>
                    <xdr:col>19</xdr:col>
                    <xdr:colOff>22860</xdr:colOff>
                    <xdr:row>20</xdr:row>
                    <xdr:rowOff>175260</xdr:rowOff>
                  </from>
                  <to>
                    <xdr:col>20</xdr:col>
                    <xdr:colOff>22860</xdr:colOff>
                    <xdr:row>21</xdr:row>
                    <xdr:rowOff>175260</xdr:rowOff>
                  </to>
                </anchor>
              </controlPr>
            </control>
          </mc:Choice>
        </mc:AlternateContent>
        <mc:AlternateContent xmlns:mc="http://schemas.openxmlformats.org/markup-compatibility/2006">
          <mc:Choice Requires="x14">
            <control shapeId="1142" r:id="rId97" name="Drop Down 118">
              <controlPr defaultSize="0" autoLine="0" autoPict="0">
                <anchor moveWithCells="1">
                  <from>
                    <xdr:col>7</xdr:col>
                    <xdr:colOff>22860</xdr:colOff>
                    <xdr:row>21</xdr:row>
                    <xdr:rowOff>175260</xdr:rowOff>
                  </from>
                  <to>
                    <xdr:col>8</xdr:col>
                    <xdr:colOff>0</xdr:colOff>
                    <xdr:row>22</xdr:row>
                    <xdr:rowOff>175260</xdr:rowOff>
                  </to>
                </anchor>
              </controlPr>
            </control>
          </mc:Choice>
        </mc:AlternateContent>
        <mc:AlternateContent xmlns:mc="http://schemas.openxmlformats.org/markup-compatibility/2006">
          <mc:Choice Requires="x14">
            <control shapeId="1143" r:id="rId98" name="Drop Down 119">
              <controlPr defaultSize="0" autoLine="0" autoPict="0">
                <anchor moveWithCells="1">
                  <from>
                    <xdr:col>11</xdr:col>
                    <xdr:colOff>22860</xdr:colOff>
                    <xdr:row>21</xdr:row>
                    <xdr:rowOff>175260</xdr:rowOff>
                  </from>
                  <to>
                    <xdr:col>11</xdr:col>
                    <xdr:colOff>457200</xdr:colOff>
                    <xdr:row>22</xdr:row>
                    <xdr:rowOff>175260</xdr:rowOff>
                  </to>
                </anchor>
              </controlPr>
            </control>
          </mc:Choice>
        </mc:AlternateContent>
        <mc:AlternateContent xmlns:mc="http://schemas.openxmlformats.org/markup-compatibility/2006">
          <mc:Choice Requires="x14">
            <control shapeId="1144" r:id="rId99" name="Drop Down 120">
              <controlPr defaultSize="0" autoLine="0" autoPict="0">
                <anchor moveWithCells="1">
                  <from>
                    <xdr:col>15</xdr:col>
                    <xdr:colOff>22860</xdr:colOff>
                    <xdr:row>21</xdr:row>
                    <xdr:rowOff>175260</xdr:rowOff>
                  </from>
                  <to>
                    <xdr:col>15</xdr:col>
                    <xdr:colOff>457200</xdr:colOff>
                    <xdr:row>22</xdr:row>
                    <xdr:rowOff>175260</xdr:rowOff>
                  </to>
                </anchor>
              </controlPr>
            </control>
          </mc:Choice>
        </mc:AlternateContent>
        <mc:AlternateContent xmlns:mc="http://schemas.openxmlformats.org/markup-compatibility/2006">
          <mc:Choice Requires="x14">
            <control shapeId="1145" r:id="rId100" name="Drop Down 121">
              <controlPr defaultSize="0" autoLine="0" autoPict="0">
                <anchor moveWithCells="1">
                  <from>
                    <xdr:col>19</xdr:col>
                    <xdr:colOff>22860</xdr:colOff>
                    <xdr:row>21</xdr:row>
                    <xdr:rowOff>175260</xdr:rowOff>
                  </from>
                  <to>
                    <xdr:col>20</xdr:col>
                    <xdr:colOff>22860</xdr:colOff>
                    <xdr:row>22</xdr:row>
                    <xdr:rowOff>175260</xdr:rowOff>
                  </to>
                </anchor>
              </controlPr>
            </control>
          </mc:Choice>
        </mc:AlternateContent>
        <mc:AlternateContent xmlns:mc="http://schemas.openxmlformats.org/markup-compatibility/2006">
          <mc:Choice Requires="x14">
            <control shapeId="1147" r:id="rId101" name="Drop Down 123">
              <controlPr defaultSize="0" autoLine="0" autoPict="0">
                <anchor moveWithCells="1">
                  <from>
                    <xdr:col>7</xdr:col>
                    <xdr:colOff>22860</xdr:colOff>
                    <xdr:row>22</xdr:row>
                    <xdr:rowOff>175260</xdr:rowOff>
                  </from>
                  <to>
                    <xdr:col>8</xdr:col>
                    <xdr:colOff>0</xdr:colOff>
                    <xdr:row>23</xdr:row>
                    <xdr:rowOff>175260</xdr:rowOff>
                  </to>
                </anchor>
              </controlPr>
            </control>
          </mc:Choice>
        </mc:AlternateContent>
        <mc:AlternateContent xmlns:mc="http://schemas.openxmlformats.org/markup-compatibility/2006">
          <mc:Choice Requires="x14">
            <control shapeId="1148" r:id="rId102" name="Drop Down 124">
              <controlPr defaultSize="0" autoLine="0" autoPict="0">
                <anchor moveWithCells="1">
                  <from>
                    <xdr:col>11</xdr:col>
                    <xdr:colOff>22860</xdr:colOff>
                    <xdr:row>22</xdr:row>
                    <xdr:rowOff>175260</xdr:rowOff>
                  </from>
                  <to>
                    <xdr:col>11</xdr:col>
                    <xdr:colOff>457200</xdr:colOff>
                    <xdr:row>23</xdr:row>
                    <xdr:rowOff>175260</xdr:rowOff>
                  </to>
                </anchor>
              </controlPr>
            </control>
          </mc:Choice>
        </mc:AlternateContent>
        <mc:AlternateContent xmlns:mc="http://schemas.openxmlformats.org/markup-compatibility/2006">
          <mc:Choice Requires="x14">
            <control shapeId="1149" r:id="rId103" name="Drop Down 125">
              <controlPr defaultSize="0" autoLine="0" autoPict="0">
                <anchor moveWithCells="1">
                  <from>
                    <xdr:col>15</xdr:col>
                    <xdr:colOff>22860</xdr:colOff>
                    <xdr:row>22</xdr:row>
                    <xdr:rowOff>175260</xdr:rowOff>
                  </from>
                  <to>
                    <xdr:col>15</xdr:col>
                    <xdr:colOff>457200</xdr:colOff>
                    <xdr:row>23</xdr:row>
                    <xdr:rowOff>175260</xdr:rowOff>
                  </to>
                </anchor>
              </controlPr>
            </control>
          </mc:Choice>
        </mc:AlternateContent>
        <mc:AlternateContent xmlns:mc="http://schemas.openxmlformats.org/markup-compatibility/2006">
          <mc:Choice Requires="x14">
            <control shapeId="1150" r:id="rId104" name="Drop Down 126">
              <controlPr defaultSize="0" autoLine="0" autoPict="0">
                <anchor moveWithCells="1">
                  <from>
                    <xdr:col>19</xdr:col>
                    <xdr:colOff>22860</xdr:colOff>
                    <xdr:row>22</xdr:row>
                    <xdr:rowOff>175260</xdr:rowOff>
                  </from>
                  <to>
                    <xdr:col>20</xdr:col>
                    <xdr:colOff>22860</xdr:colOff>
                    <xdr:row>23</xdr:row>
                    <xdr:rowOff>175260</xdr:rowOff>
                  </to>
                </anchor>
              </controlPr>
            </control>
          </mc:Choice>
        </mc:AlternateContent>
        <mc:AlternateContent xmlns:mc="http://schemas.openxmlformats.org/markup-compatibility/2006">
          <mc:Choice Requires="x14">
            <control shapeId="1152" r:id="rId105" name="Drop Down 128">
              <controlPr defaultSize="0" autoLine="0" autoPict="0">
                <anchor moveWithCells="1">
                  <from>
                    <xdr:col>7</xdr:col>
                    <xdr:colOff>22860</xdr:colOff>
                    <xdr:row>31</xdr:row>
                    <xdr:rowOff>175260</xdr:rowOff>
                  </from>
                  <to>
                    <xdr:col>8</xdr:col>
                    <xdr:colOff>0</xdr:colOff>
                    <xdr:row>32</xdr:row>
                    <xdr:rowOff>175260</xdr:rowOff>
                  </to>
                </anchor>
              </controlPr>
            </control>
          </mc:Choice>
        </mc:AlternateContent>
        <mc:AlternateContent xmlns:mc="http://schemas.openxmlformats.org/markup-compatibility/2006">
          <mc:Choice Requires="x14">
            <control shapeId="1153" r:id="rId106" name="Drop Down 129">
              <controlPr defaultSize="0" autoLine="0" autoPict="0">
                <anchor moveWithCells="1">
                  <from>
                    <xdr:col>11</xdr:col>
                    <xdr:colOff>22860</xdr:colOff>
                    <xdr:row>31</xdr:row>
                    <xdr:rowOff>175260</xdr:rowOff>
                  </from>
                  <to>
                    <xdr:col>11</xdr:col>
                    <xdr:colOff>457200</xdr:colOff>
                    <xdr:row>32</xdr:row>
                    <xdr:rowOff>175260</xdr:rowOff>
                  </to>
                </anchor>
              </controlPr>
            </control>
          </mc:Choice>
        </mc:AlternateContent>
        <mc:AlternateContent xmlns:mc="http://schemas.openxmlformats.org/markup-compatibility/2006">
          <mc:Choice Requires="x14">
            <control shapeId="1154" r:id="rId107" name="Drop Down 130">
              <controlPr defaultSize="0" autoLine="0" autoPict="0">
                <anchor moveWithCells="1">
                  <from>
                    <xdr:col>15</xdr:col>
                    <xdr:colOff>22860</xdr:colOff>
                    <xdr:row>31</xdr:row>
                    <xdr:rowOff>175260</xdr:rowOff>
                  </from>
                  <to>
                    <xdr:col>15</xdr:col>
                    <xdr:colOff>457200</xdr:colOff>
                    <xdr:row>32</xdr:row>
                    <xdr:rowOff>175260</xdr:rowOff>
                  </to>
                </anchor>
              </controlPr>
            </control>
          </mc:Choice>
        </mc:AlternateContent>
        <mc:AlternateContent xmlns:mc="http://schemas.openxmlformats.org/markup-compatibility/2006">
          <mc:Choice Requires="x14">
            <control shapeId="1155" r:id="rId108" name="Drop Down 131">
              <controlPr defaultSize="0" autoLine="0" autoPict="0">
                <anchor moveWithCells="1">
                  <from>
                    <xdr:col>19</xdr:col>
                    <xdr:colOff>22860</xdr:colOff>
                    <xdr:row>31</xdr:row>
                    <xdr:rowOff>175260</xdr:rowOff>
                  </from>
                  <to>
                    <xdr:col>20</xdr:col>
                    <xdr:colOff>22860</xdr:colOff>
                    <xdr:row>32</xdr:row>
                    <xdr:rowOff>175260</xdr:rowOff>
                  </to>
                </anchor>
              </controlPr>
            </control>
          </mc:Choice>
        </mc:AlternateContent>
        <mc:AlternateContent xmlns:mc="http://schemas.openxmlformats.org/markup-compatibility/2006">
          <mc:Choice Requires="x14">
            <control shapeId="1157" r:id="rId109" name="Drop Down 133">
              <controlPr defaultSize="0" autoLine="0" autoPict="0">
                <anchor moveWithCells="1">
                  <from>
                    <xdr:col>7</xdr:col>
                    <xdr:colOff>22860</xdr:colOff>
                    <xdr:row>32</xdr:row>
                    <xdr:rowOff>175260</xdr:rowOff>
                  </from>
                  <to>
                    <xdr:col>8</xdr:col>
                    <xdr:colOff>0</xdr:colOff>
                    <xdr:row>33</xdr:row>
                    <xdr:rowOff>175260</xdr:rowOff>
                  </to>
                </anchor>
              </controlPr>
            </control>
          </mc:Choice>
        </mc:AlternateContent>
        <mc:AlternateContent xmlns:mc="http://schemas.openxmlformats.org/markup-compatibility/2006">
          <mc:Choice Requires="x14">
            <control shapeId="1158" r:id="rId110" name="Drop Down 134">
              <controlPr defaultSize="0" autoLine="0" autoPict="0">
                <anchor moveWithCells="1">
                  <from>
                    <xdr:col>11</xdr:col>
                    <xdr:colOff>22860</xdr:colOff>
                    <xdr:row>32</xdr:row>
                    <xdr:rowOff>175260</xdr:rowOff>
                  </from>
                  <to>
                    <xdr:col>11</xdr:col>
                    <xdr:colOff>457200</xdr:colOff>
                    <xdr:row>33</xdr:row>
                    <xdr:rowOff>175260</xdr:rowOff>
                  </to>
                </anchor>
              </controlPr>
            </control>
          </mc:Choice>
        </mc:AlternateContent>
        <mc:AlternateContent xmlns:mc="http://schemas.openxmlformats.org/markup-compatibility/2006">
          <mc:Choice Requires="x14">
            <control shapeId="1159" r:id="rId111" name="Drop Down 135">
              <controlPr defaultSize="0" autoLine="0" autoPict="0">
                <anchor moveWithCells="1">
                  <from>
                    <xdr:col>15</xdr:col>
                    <xdr:colOff>22860</xdr:colOff>
                    <xdr:row>32</xdr:row>
                    <xdr:rowOff>175260</xdr:rowOff>
                  </from>
                  <to>
                    <xdr:col>15</xdr:col>
                    <xdr:colOff>457200</xdr:colOff>
                    <xdr:row>33</xdr:row>
                    <xdr:rowOff>175260</xdr:rowOff>
                  </to>
                </anchor>
              </controlPr>
            </control>
          </mc:Choice>
        </mc:AlternateContent>
        <mc:AlternateContent xmlns:mc="http://schemas.openxmlformats.org/markup-compatibility/2006">
          <mc:Choice Requires="x14">
            <control shapeId="1160" r:id="rId112" name="Drop Down 136">
              <controlPr defaultSize="0" autoLine="0" autoPict="0">
                <anchor moveWithCells="1">
                  <from>
                    <xdr:col>19</xdr:col>
                    <xdr:colOff>22860</xdr:colOff>
                    <xdr:row>32</xdr:row>
                    <xdr:rowOff>175260</xdr:rowOff>
                  </from>
                  <to>
                    <xdr:col>20</xdr:col>
                    <xdr:colOff>22860</xdr:colOff>
                    <xdr:row>33</xdr:row>
                    <xdr:rowOff>175260</xdr:rowOff>
                  </to>
                </anchor>
              </controlPr>
            </control>
          </mc:Choice>
        </mc:AlternateContent>
        <mc:AlternateContent xmlns:mc="http://schemas.openxmlformats.org/markup-compatibility/2006">
          <mc:Choice Requires="x14">
            <control shapeId="1162" r:id="rId113" name="Drop Down 138">
              <controlPr defaultSize="0" autoLine="0" autoPict="0">
                <anchor moveWithCells="1">
                  <from>
                    <xdr:col>7</xdr:col>
                    <xdr:colOff>22860</xdr:colOff>
                    <xdr:row>33</xdr:row>
                    <xdr:rowOff>175260</xdr:rowOff>
                  </from>
                  <to>
                    <xdr:col>8</xdr:col>
                    <xdr:colOff>0</xdr:colOff>
                    <xdr:row>34</xdr:row>
                    <xdr:rowOff>175260</xdr:rowOff>
                  </to>
                </anchor>
              </controlPr>
            </control>
          </mc:Choice>
        </mc:AlternateContent>
        <mc:AlternateContent xmlns:mc="http://schemas.openxmlformats.org/markup-compatibility/2006">
          <mc:Choice Requires="x14">
            <control shapeId="1163" r:id="rId114" name="Drop Down 139">
              <controlPr defaultSize="0" autoLine="0" autoPict="0">
                <anchor moveWithCells="1">
                  <from>
                    <xdr:col>11</xdr:col>
                    <xdr:colOff>22860</xdr:colOff>
                    <xdr:row>33</xdr:row>
                    <xdr:rowOff>175260</xdr:rowOff>
                  </from>
                  <to>
                    <xdr:col>11</xdr:col>
                    <xdr:colOff>457200</xdr:colOff>
                    <xdr:row>34</xdr:row>
                    <xdr:rowOff>175260</xdr:rowOff>
                  </to>
                </anchor>
              </controlPr>
            </control>
          </mc:Choice>
        </mc:AlternateContent>
        <mc:AlternateContent xmlns:mc="http://schemas.openxmlformats.org/markup-compatibility/2006">
          <mc:Choice Requires="x14">
            <control shapeId="1164" r:id="rId115" name="Drop Down 140">
              <controlPr defaultSize="0" autoLine="0" autoPict="0">
                <anchor moveWithCells="1">
                  <from>
                    <xdr:col>15</xdr:col>
                    <xdr:colOff>22860</xdr:colOff>
                    <xdr:row>33</xdr:row>
                    <xdr:rowOff>175260</xdr:rowOff>
                  </from>
                  <to>
                    <xdr:col>15</xdr:col>
                    <xdr:colOff>457200</xdr:colOff>
                    <xdr:row>34</xdr:row>
                    <xdr:rowOff>175260</xdr:rowOff>
                  </to>
                </anchor>
              </controlPr>
            </control>
          </mc:Choice>
        </mc:AlternateContent>
        <mc:AlternateContent xmlns:mc="http://schemas.openxmlformats.org/markup-compatibility/2006">
          <mc:Choice Requires="x14">
            <control shapeId="1165" r:id="rId116" name="Drop Down 141">
              <controlPr defaultSize="0" autoLine="0" autoPict="0">
                <anchor moveWithCells="1">
                  <from>
                    <xdr:col>19</xdr:col>
                    <xdr:colOff>22860</xdr:colOff>
                    <xdr:row>33</xdr:row>
                    <xdr:rowOff>175260</xdr:rowOff>
                  </from>
                  <to>
                    <xdr:col>20</xdr:col>
                    <xdr:colOff>22860</xdr:colOff>
                    <xdr:row>34</xdr:row>
                    <xdr:rowOff>175260</xdr:rowOff>
                  </to>
                </anchor>
              </controlPr>
            </control>
          </mc:Choice>
        </mc:AlternateContent>
        <mc:AlternateContent xmlns:mc="http://schemas.openxmlformats.org/markup-compatibility/2006">
          <mc:Choice Requires="x14">
            <control shapeId="1167" r:id="rId117" name="Drop Down 143">
              <controlPr defaultSize="0" autoLine="0" autoPict="0">
                <anchor moveWithCells="1">
                  <from>
                    <xdr:col>7</xdr:col>
                    <xdr:colOff>22860</xdr:colOff>
                    <xdr:row>34</xdr:row>
                    <xdr:rowOff>175260</xdr:rowOff>
                  </from>
                  <to>
                    <xdr:col>8</xdr:col>
                    <xdr:colOff>0</xdr:colOff>
                    <xdr:row>35</xdr:row>
                    <xdr:rowOff>175260</xdr:rowOff>
                  </to>
                </anchor>
              </controlPr>
            </control>
          </mc:Choice>
        </mc:AlternateContent>
        <mc:AlternateContent xmlns:mc="http://schemas.openxmlformats.org/markup-compatibility/2006">
          <mc:Choice Requires="x14">
            <control shapeId="1168" r:id="rId118" name="Drop Down 144">
              <controlPr defaultSize="0" autoLine="0" autoPict="0">
                <anchor moveWithCells="1">
                  <from>
                    <xdr:col>11</xdr:col>
                    <xdr:colOff>22860</xdr:colOff>
                    <xdr:row>34</xdr:row>
                    <xdr:rowOff>175260</xdr:rowOff>
                  </from>
                  <to>
                    <xdr:col>11</xdr:col>
                    <xdr:colOff>457200</xdr:colOff>
                    <xdr:row>35</xdr:row>
                    <xdr:rowOff>175260</xdr:rowOff>
                  </to>
                </anchor>
              </controlPr>
            </control>
          </mc:Choice>
        </mc:AlternateContent>
        <mc:AlternateContent xmlns:mc="http://schemas.openxmlformats.org/markup-compatibility/2006">
          <mc:Choice Requires="x14">
            <control shapeId="1169" r:id="rId119" name="Drop Down 145">
              <controlPr defaultSize="0" autoLine="0" autoPict="0">
                <anchor moveWithCells="1">
                  <from>
                    <xdr:col>15</xdr:col>
                    <xdr:colOff>22860</xdr:colOff>
                    <xdr:row>34</xdr:row>
                    <xdr:rowOff>175260</xdr:rowOff>
                  </from>
                  <to>
                    <xdr:col>15</xdr:col>
                    <xdr:colOff>457200</xdr:colOff>
                    <xdr:row>35</xdr:row>
                    <xdr:rowOff>175260</xdr:rowOff>
                  </to>
                </anchor>
              </controlPr>
            </control>
          </mc:Choice>
        </mc:AlternateContent>
        <mc:AlternateContent xmlns:mc="http://schemas.openxmlformats.org/markup-compatibility/2006">
          <mc:Choice Requires="x14">
            <control shapeId="1170" r:id="rId120" name="Drop Down 146">
              <controlPr defaultSize="0" autoLine="0" autoPict="0">
                <anchor moveWithCells="1">
                  <from>
                    <xdr:col>19</xdr:col>
                    <xdr:colOff>22860</xdr:colOff>
                    <xdr:row>34</xdr:row>
                    <xdr:rowOff>175260</xdr:rowOff>
                  </from>
                  <to>
                    <xdr:col>20</xdr:col>
                    <xdr:colOff>22860</xdr:colOff>
                    <xdr:row>35</xdr:row>
                    <xdr:rowOff>175260</xdr:rowOff>
                  </to>
                </anchor>
              </controlPr>
            </control>
          </mc:Choice>
        </mc:AlternateContent>
        <mc:AlternateContent xmlns:mc="http://schemas.openxmlformats.org/markup-compatibility/2006">
          <mc:Choice Requires="x14">
            <control shapeId="1172" r:id="rId121" name="Drop Down 148">
              <controlPr defaultSize="0" autoLine="0" autoPict="0">
                <anchor moveWithCells="1">
                  <from>
                    <xdr:col>7</xdr:col>
                    <xdr:colOff>22860</xdr:colOff>
                    <xdr:row>35</xdr:row>
                    <xdr:rowOff>175260</xdr:rowOff>
                  </from>
                  <to>
                    <xdr:col>8</xdr:col>
                    <xdr:colOff>0</xdr:colOff>
                    <xdr:row>36</xdr:row>
                    <xdr:rowOff>175260</xdr:rowOff>
                  </to>
                </anchor>
              </controlPr>
            </control>
          </mc:Choice>
        </mc:AlternateContent>
        <mc:AlternateContent xmlns:mc="http://schemas.openxmlformats.org/markup-compatibility/2006">
          <mc:Choice Requires="x14">
            <control shapeId="1173" r:id="rId122" name="Drop Down 149">
              <controlPr defaultSize="0" autoLine="0" autoPict="0">
                <anchor moveWithCells="1">
                  <from>
                    <xdr:col>11</xdr:col>
                    <xdr:colOff>22860</xdr:colOff>
                    <xdr:row>35</xdr:row>
                    <xdr:rowOff>175260</xdr:rowOff>
                  </from>
                  <to>
                    <xdr:col>11</xdr:col>
                    <xdr:colOff>457200</xdr:colOff>
                    <xdr:row>36</xdr:row>
                    <xdr:rowOff>175260</xdr:rowOff>
                  </to>
                </anchor>
              </controlPr>
            </control>
          </mc:Choice>
        </mc:AlternateContent>
        <mc:AlternateContent xmlns:mc="http://schemas.openxmlformats.org/markup-compatibility/2006">
          <mc:Choice Requires="x14">
            <control shapeId="1174" r:id="rId123" name="Drop Down 150">
              <controlPr defaultSize="0" autoLine="0" autoPict="0">
                <anchor moveWithCells="1">
                  <from>
                    <xdr:col>15</xdr:col>
                    <xdr:colOff>22860</xdr:colOff>
                    <xdr:row>35</xdr:row>
                    <xdr:rowOff>175260</xdr:rowOff>
                  </from>
                  <to>
                    <xdr:col>15</xdr:col>
                    <xdr:colOff>457200</xdr:colOff>
                    <xdr:row>36</xdr:row>
                    <xdr:rowOff>175260</xdr:rowOff>
                  </to>
                </anchor>
              </controlPr>
            </control>
          </mc:Choice>
        </mc:AlternateContent>
        <mc:AlternateContent xmlns:mc="http://schemas.openxmlformats.org/markup-compatibility/2006">
          <mc:Choice Requires="x14">
            <control shapeId="1175" r:id="rId124" name="Drop Down 151">
              <controlPr defaultSize="0" autoLine="0" autoPict="0">
                <anchor moveWithCells="1">
                  <from>
                    <xdr:col>19</xdr:col>
                    <xdr:colOff>22860</xdr:colOff>
                    <xdr:row>35</xdr:row>
                    <xdr:rowOff>175260</xdr:rowOff>
                  </from>
                  <to>
                    <xdr:col>20</xdr:col>
                    <xdr:colOff>22860</xdr:colOff>
                    <xdr:row>36</xdr:row>
                    <xdr:rowOff>175260</xdr:rowOff>
                  </to>
                </anchor>
              </controlPr>
            </control>
          </mc:Choice>
        </mc:AlternateContent>
        <mc:AlternateContent xmlns:mc="http://schemas.openxmlformats.org/markup-compatibility/2006">
          <mc:Choice Requires="x14">
            <control shapeId="1177" r:id="rId125" name="Drop Down 153">
              <controlPr defaultSize="0" autoLine="0" autoPict="0">
                <anchor moveWithCells="1">
                  <from>
                    <xdr:col>7</xdr:col>
                    <xdr:colOff>22860</xdr:colOff>
                    <xdr:row>36</xdr:row>
                    <xdr:rowOff>175260</xdr:rowOff>
                  </from>
                  <to>
                    <xdr:col>8</xdr:col>
                    <xdr:colOff>0</xdr:colOff>
                    <xdr:row>37</xdr:row>
                    <xdr:rowOff>175260</xdr:rowOff>
                  </to>
                </anchor>
              </controlPr>
            </control>
          </mc:Choice>
        </mc:AlternateContent>
        <mc:AlternateContent xmlns:mc="http://schemas.openxmlformats.org/markup-compatibility/2006">
          <mc:Choice Requires="x14">
            <control shapeId="1178" r:id="rId126" name="Drop Down 154">
              <controlPr defaultSize="0" autoLine="0" autoPict="0">
                <anchor moveWithCells="1">
                  <from>
                    <xdr:col>11</xdr:col>
                    <xdr:colOff>22860</xdr:colOff>
                    <xdr:row>36</xdr:row>
                    <xdr:rowOff>175260</xdr:rowOff>
                  </from>
                  <to>
                    <xdr:col>11</xdr:col>
                    <xdr:colOff>457200</xdr:colOff>
                    <xdr:row>37</xdr:row>
                    <xdr:rowOff>175260</xdr:rowOff>
                  </to>
                </anchor>
              </controlPr>
            </control>
          </mc:Choice>
        </mc:AlternateContent>
        <mc:AlternateContent xmlns:mc="http://schemas.openxmlformats.org/markup-compatibility/2006">
          <mc:Choice Requires="x14">
            <control shapeId="1179" r:id="rId127" name="Drop Down 155">
              <controlPr defaultSize="0" autoLine="0" autoPict="0">
                <anchor moveWithCells="1">
                  <from>
                    <xdr:col>15</xdr:col>
                    <xdr:colOff>22860</xdr:colOff>
                    <xdr:row>36</xdr:row>
                    <xdr:rowOff>175260</xdr:rowOff>
                  </from>
                  <to>
                    <xdr:col>15</xdr:col>
                    <xdr:colOff>457200</xdr:colOff>
                    <xdr:row>37</xdr:row>
                    <xdr:rowOff>175260</xdr:rowOff>
                  </to>
                </anchor>
              </controlPr>
            </control>
          </mc:Choice>
        </mc:AlternateContent>
        <mc:AlternateContent xmlns:mc="http://schemas.openxmlformats.org/markup-compatibility/2006">
          <mc:Choice Requires="x14">
            <control shapeId="1180" r:id="rId128" name="Drop Down 156">
              <controlPr defaultSize="0" autoLine="0" autoPict="0">
                <anchor moveWithCells="1">
                  <from>
                    <xdr:col>19</xdr:col>
                    <xdr:colOff>22860</xdr:colOff>
                    <xdr:row>36</xdr:row>
                    <xdr:rowOff>175260</xdr:rowOff>
                  </from>
                  <to>
                    <xdr:col>20</xdr:col>
                    <xdr:colOff>22860</xdr:colOff>
                    <xdr:row>37</xdr:row>
                    <xdr:rowOff>175260</xdr:rowOff>
                  </to>
                </anchor>
              </controlPr>
            </control>
          </mc:Choice>
        </mc:AlternateContent>
        <mc:AlternateContent xmlns:mc="http://schemas.openxmlformats.org/markup-compatibility/2006">
          <mc:Choice Requires="x14">
            <control shapeId="1182" r:id="rId129" name="Drop Down 158">
              <controlPr defaultSize="0" autoLine="0" autoPict="0">
                <anchor moveWithCells="1">
                  <from>
                    <xdr:col>7</xdr:col>
                    <xdr:colOff>22860</xdr:colOff>
                    <xdr:row>37</xdr:row>
                    <xdr:rowOff>175260</xdr:rowOff>
                  </from>
                  <to>
                    <xdr:col>8</xdr:col>
                    <xdr:colOff>0</xdr:colOff>
                    <xdr:row>38</xdr:row>
                    <xdr:rowOff>175260</xdr:rowOff>
                  </to>
                </anchor>
              </controlPr>
            </control>
          </mc:Choice>
        </mc:AlternateContent>
        <mc:AlternateContent xmlns:mc="http://schemas.openxmlformats.org/markup-compatibility/2006">
          <mc:Choice Requires="x14">
            <control shapeId="1183" r:id="rId130" name="Drop Down 159">
              <controlPr defaultSize="0" autoLine="0" autoPict="0">
                <anchor moveWithCells="1">
                  <from>
                    <xdr:col>11</xdr:col>
                    <xdr:colOff>22860</xdr:colOff>
                    <xdr:row>37</xdr:row>
                    <xdr:rowOff>175260</xdr:rowOff>
                  </from>
                  <to>
                    <xdr:col>11</xdr:col>
                    <xdr:colOff>457200</xdr:colOff>
                    <xdr:row>38</xdr:row>
                    <xdr:rowOff>175260</xdr:rowOff>
                  </to>
                </anchor>
              </controlPr>
            </control>
          </mc:Choice>
        </mc:AlternateContent>
        <mc:AlternateContent xmlns:mc="http://schemas.openxmlformats.org/markup-compatibility/2006">
          <mc:Choice Requires="x14">
            <control shapeId="1184" r:id="rId131" name="Drop Down 160">
              <controlPr defaultSize="0" autoLine="0" autoPict="0">
                <anchor moveWithCells="1">
                  <from>
                    <xdr:col>15</xdr:col>
                    <xdr:colOff>22860</xdr:colOff>
                    <xdr:row>37</xdr:row>
                    <xdr:rowOff>175260</xdr:rowOff>
                  </from>
                  <to>
                    <xdr:col>15</xdr:col>
                    <xdr:colOff>457200</xdr:colOff>
                    <xdr:row>38</xdr:row>
                    <xdr:rowOff>175260</xdr:rowOff>
                  </to>
                </anchor>
              </controlPr>
            </control>
          </mc:Choice>
        </mc:AlternateContent>
        <mc:AlternateContent xmlns:mc="http://schemas.openxmlformats.org/markup-compatibility/2006">
          <mc:Choice Requires="x14">
            <control shapeId="1185" r:id="rId132" name="Drop Down 161">
              <controlPr defaultSize="0" autoLine="0" autoPict="0">
                <anchor moveWithCells="1">
                  <from>
                    <xdr:col>19</xdr:col>
                    <xdr:colOff>22860</xdr:colOff>
                    <xdr:row>37</xdr:row>
                    <xdr:rowOff>175260</xdr:rowOff>
                  </from>
                  <to>
                    <xdr:col>20</xdr:col>
                    <xdr:colOff>22860</xdr:colOff>
                    <xdr:row>38</xdr:row>
                    <xdr:rowOff>175260</xdr:rowOff>
                  </to>
                </anchor>
              </controlPr>
            </control>
          </mc:Choice>
        </mc:AlternateContent>
        <mc:AlternateContent xmlns:mc="http://schemas.openxmlformats.org/markup-compatibility/2006">
          <mc:Choice Requires="x14">
            <control shapeId="1187" r:id="rId133" name="Drop Down 163">
              <controlPr defaultSize="0" autoLine="0" autoPict="0">
                <anchor moveWithCells="1">
                  <from>
                    <xdr:col>7</xdr:col>
                    <xdr:colOff>22860</xdr:colOff>
                    <xdr:row>38</xdr:row>
                    <xdr:rowOff>175260</xdr:rowOff>
                  </from>
                  <to>
                    <xdr:col>8</xdr:col>
                    <xdr:colOff>0</xdr:colOff>
                    <xdr:row>39</xdr:row>
                    <xdr:rowOff>175260</xdr:rowOff>
                  </to>
                </anchor>
              </controlPr>
            </control>
          </mc:Choice>
        </mc:AlternateContent>
        <mc:AlternateContent xmlns:mc="http://schemas.openxmlformats.org/markup-compatibility/2006">
          <mc:Choice Requires="x14">
            <control shapeId="1188" r:id="rId134" name="Drop Down 164">
              <controlPr defaultSize="0" autoLine="0" autoPict="0">
                <anchor moveWithCells="1">
                  <from>
                    <xdr:col>11</xdr:col>
                    <xdr:colOff>22860</xdr:colOff>
                    <xdr:row>38</xdr:row>
                    <xdr:rowOff>175260</xdr:rowOff>
                  </from>
                  <to>
                    <xdr:col>11</xdr:col>
                    <xdr:colOff>457200</xdr:colOff>
                    <xdr:row>39</xdr:row>
                    <xdr:rowOff>175260</xdr:rowOff>
                  </to>
                </anchor>
              </controlPr>
            </control>
          </mc:Choice>
        </mc:AlternateContent>
        <mc:AlternateContent xmlns:mc="http://schemas.openxmlformats.org/markup-compatibility/2006">
          <mc:Choice Requires="x14">
            <control shapeId="1189" r:id="rId135" name="Drop Down 165">
              <controlPr defaultSize="0" autoLine="0" autoPict="0">
                <anchor moveWithCells="1">
                  <from>
                    <xdr:col>15</xdr:col>
                    <xdr:colOff>22860</xdr:colOff>
                    <xdr:row>38</xdr:row>
                    <xdr:rowOff>175260</xdr:rowOff>
                  </from>
                  <to>
                    <xdr:col>15</xdr:col>
                    <xdr:colOff>457200</xdr:colOff>
                    <xdr:row>39</xdr:row>
                    <xdr:rowOff>175260</xdr:rowOff>
                  </to>
                </anchor>
              </controlPr>
            </control>
          </mc:Choice>
        </mc:AlternateContent>
        <mc:AlternateContent xmlns:mc="http://schemas.openxmlformats.org/markup-compatibility/2006">
          <mc:Choice Requires="x14">
            <control shapeId="1190" r:id="rId136" name="Drop Down 166">
              <controlPr defaultSize="0" autoLine="0" autoPict="0">
                <anchor moveWithCells="1">
                  <from>
                    <xdr:col>19</xdr:col>
                    <xdr:colOff>22860</xdr:colOff>
                    <xdr:row>38</xdr:row>
                    <xdr:rowOff>175260</xdr:rowOff>
                  </from>
                  <to>
                    <xdr:col>20</xdr:col>
                    <xdr:colOff>22860</xdr:colOff>
                    <xdr:row>39</xdr:row>
                    <xdr:rowOff>175260</xdr:rowOff>
                  </to>
                </anchor>
              </controlPr>
            </control>
          </mc:Choice>
        </mc:AlternateContent>
        <mc:AlternateContent xmlns:mc="http://schemas.openxmlformats.org/markup-compatibility/2006">
          <mc:Choice Requires="x14">
            <control shapeId="1192" r:id="rId137" name="Drop Down 168">
              <controlPr defaultSize="0" autoLine="0" autoPict="0">
                <anchor moveWithCells="1">
                  <from>
                    <xdr:col>7</xdr:col>
                    <xdr:colOff>22860</xdr:colOff>
                    <xdr:row>39</xdr:row>
                    <xdr:rowOff>175260</xdr:rowOff>
                  </from>
                  <to>
                    <xdr:col>8</xdr:col>
                    <xdr:colOff>0</xdr:colOff>
                    <xdr:row>40</xdr:row>
                    <xdr:rowOff>175260</xdr:rowOff>
                  </to>
                </anchor>
              </controlPr>
            </control>
          </mc:Choice>
        </mc:AlternateContent>
        <mc:AlternateContent xmlns:mc="http://schemas.openxmlformats.org/markup-compatibility/2006">
          <mc:Choice Requires="x14">
            <control shapeId="1193" r:id="rId138" name="Drop Down 169">
              <controlPr defaultSize="0" autoLine="0" autoPict="0">
                <anchor moveWithCells="1">
                  <from>
                    <xdr:col>11</xdr:col>
                    <xdr:colOff>22860</xdr:colOff>
                    <xdr:row>39</xdr:row>
                    <xdr:rowOff>175260</xdr:rowOff>
                  </from>
                  <to>
                    <xdr:col>11</xdr:col>
                    <xdr:colOff>457200</xdr:colOff>
                    <xdr:row>40</xdr:row>
                    <xdr:rowOff>175260</xdr:rowOff>
                  </to>
                </anchor>
              </controlPr>
            </control>
          </mc:Choice>
        </mc:AlternateContent>
        <mc:AlternateContent xmlns:mc="http://schemas.openxmlformats.org/markup-compatibility/2006">
          <mc:Choice Requires="x14">
            <control shapeId="1194" r:id="rId139" name="Drop Down 170">
              <controlPr defaultSize="0" autoLine="0" autoPict="0">
                <anchor moveWithCells="1">
                  <from>
                    <xdr:col>15</xdr:col>
                    <xdr:colOff>22860</xdr:colOff>
                    <xdr:row>39</xdr:row>
                    <xdr:rowOff>175260</xdr:rowOff>
                  </from>
                  <to>
                    <xdr:col>15</xdr:col>
                    <xdr:colOff>457200</xdr:colOff>
                    <xdr:row>40</xdr:row>
                    <xdr:rowOff>175260</xdr:rowOff>
                  </to>
                </anchor>
              </controlPr>
            </control>
          </mc:Choice>
        </mc:AlternateContent>
        <mc:AlternateContent xmlns:mc="http://schemas.openxmlformats.org/markup-compatibility/2006">
          <mc:Choice Requires="x14">
            <control shapeId="1195" r:id="rId140" name="Drop Down 171">
              <controlPr defaultSize="0" autoLine="0" autoPict="0">
                <anchor moveWithCells="1">
                  <from>
                    <xdr:col>19</xdr:col>
                    <xdr:colOff>22860</xdr:colOff>
                    <xdr:row>39</xdr:row>
                    <xdr:rowOff>175260</xdr:rowOff>
                  </from>
                  <to>
                    <xdr:col>20</xdr:col>
                    <xdr:colOff>22860</xdr:colOff>
                    <xdr:row>40</xdr:row>
                    <xdr:rowOff>175260</xdr:rowOff>
                  </to>
                </anchor>
              </controlPr>
            </control>
          </mc:Choice>
        </mc:AlternateContent>
        <mc:AlternateContent xmlns:mc="http://schemas.openxmlformats.org/markup-compatibility/2006">
          <mc:Choice Requires="x14">
            <control shapeId="1197" r:id="rId141" name="Drop Down 173">
              <controlPr defaultSize="0" autoLine="0" autoPict="0">
                <anchor moveWithCells="1">
                  <from>
                    <xdr:col>7</xdr:col>
                    <xdr:colOff>22860</xdr:colOff>
                    <xdr:row>40</xdr:row>
                    <xdr:rowOff>175260</xdr:rowOff>
                  </from>
                  <to>
                    <xdr:col>8</xdr:col>
                    <xdr:colOff>0</xdr:colOff>
                    <xdr:row>41</xdr:row>
                    <xdr:rowOff>175260</xdr:rowOff>
                  </to>
                </anchor>
              </controlPr>
            </control>
          </mc:Choice>
        </mc:AlternateContent>
        <mc:AlternateContent xmlns:mc="http://schemas.openxmlformats.org/markup-compatibility/2006">
          <mc:Choice Requires="x14">
            <control shapeId="1198" r:id="rId142" name="Drop Down 174">
              <controlPr defaultSize="0" autoLine="0" autoPict="0">
                <anchor moveWithCells="1">
                  <from>
                    <xdr:col>11</xdr:col>
                    <xdr:colOff>22860</xdr:colOff>
                    <xdr:row>40</xdr:row>
                    <xdr:rowOff>175260</xdr:rowOff>
                  </from>
                  <to>
                    <xdr:col>11</xdr:col>
                    <xdr:colOff>457200</xdr:colOff>
                    <xdr:row>41</xdr:row>
                    <xdr:rowOff>175260</xdr:rowOff>
                  </to>
                </anchor>
              </controlPr>
            </control>
          </mc:Choice>
        </mc:AlternateContent>
        <mc:AlternateContent xmlns:mc="http://schemas.openxmlformats.org/markup-compatibility/2006">
          <mc:Choice Requires="x14">
            <control shapeId="1199" r:id="rId143" name="Drop Down 175">
              <controlPr defaultSize="0" autoLine="0" autoPict="0">
                <anchor moveWithCells="1">
                  <from>
                    <xdr:col>15</xdr:col>
                    <xdr:colOff>22860</xdr:colOff>
                    <xdr:row>40</xdr:row>
                    <xdr:rowOff>175260</xdr:rowOff>
                  </from>
                  <to>
                    <xdr:col>15</xdr:col>
                    <xdr:colOff>457200</xdr:colOff>
                    <xdr:row>41</xdr:row>
                    <xdr:rowOff>175260</xdr:rowOff>
                  </to>
                </anchor>
              </controlPr>
            </control>
          </mc:Choice>
        </mc:AlternateContent>
        <mc:AlternateContent xmlns:mc="http://schemas.openxmlformats.org/markup-compatibility/2006">
          <mc:Choice Requires="x14">
            <control shapeId="1200" r:id="rId144" name="Drop Down 176">
              <controlPr defaultSize="0" autoLine="0" autoPict="0">
                <anchor moveWithCells="1">
                  <from>
                    <xdr:col>19</xdr:col>
                    <xdr:colOff>22860</xdr:colOff>
                    <xdr:row>40</xdr:row>
                    <xdr:rowOff>175260</xdr:rowOff>
                  </from>
                  <to>
                    <xdr:col>20</xdr:col>
                    <xdr:colOff>22860</xdr:colOff>
                    <xdr:row>41</xdr:row>
                    <xdr:rowOff>175260</xdr:rowOff>
                  </to>
                </anchor>
              </controlPr>
            </control>
          </mc:Choice>
        </mc:AlternateContent>
        <mc:AlternateContent xmlns:mc="http://schemas.openxmlformats.org/markup-compatibility/2006">
          <mc:Choice Requires="x14">
            <control shapeId="1202" r:id="rId145" name="Drop Down 178">
              <controlPr defaultSize="0" autoLine="0" autoPict="0">
                <anchor moveWithCells="1">
                  <from>
                    <xdr:col>7</xdr:col>
                    <xdr:colOff>22860</xdr:colOff>
                    <xdr:row>41</xdr:row>
                    <xdr:rowOff>175260</xdr:rowOff>
                  </from>
                  <to>
                    <xdr:col>8</xdr:col>
                    <xdr:colOff>0</xdr:colOff>
                    <xdr:row>42</xdr:row>
                    <xdr:rowOff>175260</xdr:rowOff>
                  </to>
                </anchor>
              </controlPr>
            </control>
          </mc:Choice>
        </mc:AlternateContent>
        <mc:AlternateContent xmlns:mc="http://schemas.openxmlformats.org/markup-compatibility/2006">
          <mc:Choice Requires="x14">
            <control shapeId="1203" r:id="rId146" name="Drop Down 179">
              <controlPr defaultSize="0" autoLine="0" autoPict="0">
                <anchor moveWithCells="1">
                  <from>
                    <xdr:col>11</xdr:col>
                    <xdr:colOff>22860</xdr:colOff>
                    <xdr:row>41</xdr:row>
                    <xdr:rowOff>175260</xdr:rowOff>
                  </from>
                  <to>
                    <xdr:col>11</xdr:col>
                    <xdr:colOff>457200</xdr:colOff>
                    <xdr:row>42</xdr:row>
                    <xdr:rowOff>175260</xdr:rowOff>
                  </to>
                </anchor>
              </controlPr>
            </control>
          </mc:Choice>
        </mc:AlternateContent>
        <mc:AlternateContent xmlns:mc="http://schemas.openxmlformats.org/markup-compatibility/2006">
          <mc:Choice Requires="x14">
            <control shapeId="1204" r:id="rId147" name="Drop Down 180">
              <controlPr defaultSize="0" autoLine="0" autoPict="0">
                <anchor moveWithCells="1">
                  <from>
                    <xdr:col>15</xdr:col>
                    <xdr:colOff>22860</xdr:colOff>
                    <xdr:row>41</xdr:row>
                    <xdr:rowOff>175260</xdr:rowOff>
                  </from>
                  <to>
                    <xdr:col>15</xdr:col>
                    <xdr:colOff>457200</xdr:colOff>
                    <xdr:row>42</xdr:row>
                    <xdr:rowOff>175260</xdr:rowOff>
                  </to>
                </anchor>
              </controlPr>
            </control>
          </mc:Choice>
        </mc:AlternateContent>
        <mc:AlternateContent xmlns:mc="http://schemas.openxmlformats.org/markup-compatibility/2006">
          <mc:Choice Requires="x14">
            <control shapeId="1205" r:id="rId148" name="Drop Down 181">
              <controlPr defaultSize="0" autoLine="0" autoPict="0">
                <anchor moveWithCells="1">
                  <from>
                    <xdr:col>19</xdr:col>
                    <xdr:colOff>22860</xdr:colOff>
                    <xdr:row>41</xdr:row>
                    <xdr:rowOff>175260</xdr:rowOff>
                  </from>
                  <to>
                    <xdr:col>20</xdr:col>
                    <xdr:colOff>22860</xdr:colOff>
                    <xdr:row>42</xdr:row>
                    <xdr:rowOff>175260</xdr:rowOff>
                  </to>
                </anchor>
              </controlPr>
            </control>
          </mc:Choice>
        </mc:AlternateContent>
        <mc:AlternateContent xmlns:mc="http://schemas.openxmlformats.org/markup-compatibility/2006">
          <mc:Choice Requires="x14">
            <control shapeId="1207" r:id="rId149" name="Drop Down 183">
              <controlPr defaultSize="0" autoLine="0" autoPict="0">
                <anchor moveWithCells="1">
                  <from>
                    <xdr:col>7</xdr:col>
                    <xdr:colOff>22860</xdr:colOff>
                    <xdr:row>42</xdr:row>
                    <xdr:rowOff>175260</xdr:rowOff>
                  </from>
                  <to>
                    <xdr:col>8</xdr:col>
                    <xdr:colOff>0</xdr:colOff>
                    <xdr:row>43</xdr:row>
                    <xdr:rowOff>175260</xdr:rowOff>
                  </to>
                </anchor>
              </controlPr>
            </control>
          </mc:Choice>
        </mc:AlternateContent>
        <mc:AlternateContent xmlns:mc="http://schemas.openxmlformats.org/markup-compatibility/2006">
          <mc:Choice Requires="x14">
            <control shapeId="1208" r:id="rId150" name="Drop Down 184">
              <controlPr defaultSize="0" autoLine="0" autoPict="0">
                <anchor moveWithCells="1">
                  <from>
                    <xdr:col>11</xdr:col>
                    <xdr:colOff>22860</xdr:colOff>
                    <xdr:row>42</xdr:row>
                    <xdr:rowOff>175260</xdr:rowOff>
                  </from>
                  <to>
                    <xdr:col>11</xdr:col>
                    <xdr:colOff>457200</xdr:colOff>
                    <xdr:row>43</xdr:row>
                    <xdr:rowOff>175260</xdr:rowOff>
                  </to>
                </anchor>
              </controlPr>
            </control>
          </mc:Choice>
        </mc:AlternateContent>
        <mc:AlternateContent xmlns:mc="http://schemas.openxmlformats.org/markup-compatibility/2006">
          <mc:Choice Requires="x14">
            <control shapeId="1209" r:id="rId151" name="Drop Down 185">
              <controlPr defaultSize="0" autoLine="0" autoPict="0">
                <anchor moveWithCells="1">
                  <from>
                    <xdr:col>15</xdr:col>
                    <xdr:colOff>22860</xdr:colOff>
                    <xdr:row>42</xdr:row>
                    <xdr:rowOff>175260</xdr:rowOff>
                  </from>
                  <to>
                    <xdr:col>15</xdr:col>
                    <xdr:colOff>457200</xdr:colOff>
                    <xdr:row>43</xdr:row>
                    <xdr:rowOff>175260</xdr:rowOff>
                  </to>
                </anchor>
              </controlPr>
            </control>
          </mc:Choice>
        </mc:AlternateContent>
        <mc:AlternateContent xmlns:mc="http://schemas.openxmlformats.org/markup-compatibility/2006">
          <mc:Choice Requires="x14">
            <control shapeId="1210" r:id="rId152" name="Drop Down 186">
              <controlPr defaultSize="0" autoLine="0" autoPict="0">
                <anchor moveWithCells="1">
                  <from>
                    <xdr:col>19</xdr:col>
                    <xdr:colOff>22860</xdr:colOff>
                    <xdr:row>42</xdr:row>
                    <xdr:rowOff>175260</xdr:rowOff>
                  </from>
                  <to>
                    <xdr:col>20</xdr:col>
                    <xdr:colOff>22860</xdr:colOff>
                    <xdr:row>43</xdr:row>
                    <xdr:rowOff>175260</xdr:rowOff>
                  </to>
                </anchor>
              </controlPr>
            </control>
          </mc:Choice>
        </mc:AlternateContent>
        <mc:AlternateContent xmlns:mc="http://schemas.openxmlformats.org/markup-compatibility/2006">
          <mc:Choice Requires="x14">
            <control shapeId="1212" r:id="rId153" name="Drop Down 188">
              <controlPr defaultSize="0" autoLine="0" autoPict="0">
                <anchor moveWithCells="1">
                  <from>
                    <xdr:col>7</xdr:col>
                    <xdr:colOff>22860</xdr:colOff>
                    <xdr:row>43</xdr:row>
                    <xdr:rowOff>175260</xdr:rowOff>
                  </from>
                  <to>
                    <xdr:col>8</xdr:col>
                    <xdr:colOff>0</xdr:colOff>
                    <xdr:row>44</xdr:row>
                    <xdr:rowOff>175260</xdr:rowOff>
                  </to>
                </anchor>
              </controlPr>
            </control>
          </mc:Choice>
        </mc:AlternateContent>
        <mc:AlternateContent xmlns:mc="http://schemas.openxmlformats.org/markup-compatibility/2006">
          <mc:Choice Requires="x14">
            <control shapeId="1213" r:id="rId154" name="Drop Down 189">
              <controlPr defaultSize="0" autoLine="0" autoPict="0">
                <anchor moveWithCells="1">
                  <from>
                    <xdr:col>11</xdr:col>
                    <xdr:colOff>22860</xdr:colOff>
                    <xdr:row>43</xdr:row>
                    <xdr:rowOff>175260</xdr:rowOff>
                  </from>
                  <to>
                    <xdr:col>11</xdr:col>
                    <xdr:colOff>457200</xdr:colOff>
                    <xdr:row>44</xdr:row>
                    <xdr:rowOff>175260</xdr:rowOff>
                  </to>
                </anchor>
              </controlPr>
            </control>
          </mc:Choice>
        </mc:AlternateContent>
        <mc:AlternateContent xmlns:mc="http://schemas.openxmlformats.org/markup-compatibility/2006">
          <mc:Choice Requires="x14">
            <control shapeId="1214" r:id="rId155" name="Drop Down 190">
              <controlPr defaultSize="0" autoLine="0" autoPict="0">
                <anchor moveWithCells="1">
                  <from>
                    <xdr:col>15</xdr:col>
                    <xdr:colOff>22860</xdr:colOff>
                    <xdr:row>43</xdr:row>
                    <xdr:rowOff>175260</xdr:rowOff>
                  </from>
                  <to>
                    <xdr:col>15</xdr:col>
                    <xdr:colOff>457200</xdr:colOff>
                    <xdr:row>44</xdr:row>
                    <xdr:rowOff>175260</xdr:rowOff>
                  </to>
                </anchor>
              </controlPr>
            </control>
          </mc:Choice>
        </mc:AlternateContent>
        <mc:AlternateContent xmlns:mc="http://schemas.openxmlformats.org/markup-compatibility/2006">
          <mc:Choice Requires="x14">
            <control shapeId="1215" r:id="rId156" name="Drop Down 191">
              <controlPr defaultSize="0" autoLine="0" autoPict="0">
                <anchor moveWithCells="1">
                  <from>
                    <xdr:col>19</xdr:col>
                    <xdr:colOff>22860</xdr:colOff>
                    <xdr:row>43</xdr:row>
                    <xdr:rowOff>175260</xdr:rowOff>
                  </from>
                  <to>
                    <xdr:col>20</xdr:col>
                    <xdr:colOff>22860</xdr:colOff>
                    <xdr:row>44</xdr:row>
                    <xdr:rowOff>175260</xdr:rowOff>
                  </to>
                </anchor>
              </controlPr>
            </control>
          </mc:Choice>
        </mc:AlternateContent>
        <mc:AlternateContent xmlns:mc="http://schemas.openxmlformats.org/markup-compatibility/2006">
          <mc:Choice Requires="x14">
            <control shapeId="1217" r:id="rId157" name="Drop Down 193">
              <controlPr defaultSize="0" autoLine="0" autoPict="0">
                <anchor moveWithCells="1">
                  <from>
                    <xdr:col>7</xdr:col>
                    <xdr:colOff>22860</xdr:colOff>
                    <xdr:row>44</xdr:row>
                    <xdr:rowOff>175260</xdr:rowOff>
                  </from>
                  <to>
                    <xdr:col>8</xdr:col>
                    <xdr:colOff>0</xdr:colOff>
                    <xdr:row>45</xdr:row>
                    <xdr:rowOff>175260</xdr:rowOff>
                  </to>
                </anchor>
              </controlPr>
            </control>
          </mc:Choice>
        </mc:AlternateContent>
        <mc:AlternateContent xmlns:mc="http://schemas.openxmlformats.org/markup-compatibility/2006">
          <mc:Choice Requires="x14">
            <control shapeId="1218" r:id="rId158" name="Drop Down 194">
              <controlPr defaultSize="0" autoLine="0" autoPict="0">
                <anchor moveWithCells="1">
                  <from>
                    <xdr:col>11</xdr:col>
                    <xdr:colOff>22860</xdr:colOff>
                    <xdr:row>44</xdr:row>
                    <xdr:rowOff>175260</xdr:rowOff>
                  </from>
                  <to>
                    <xdr:col>11</xdr:col>
                    <xdr:colOff>457200</xdr:colOff>
                    <xdr:row>45</xdr:row>
                    <xdr:rowOff>175260</xdr:rowOff>
                  </to>
                </anchor>
              </controlPr>
            </control>
          </mc:Choice>
        </mc:AlternateContent>
        <mc:AlternateContent xmlns:mc="http://schemas.openxmlformats.org/markup-compatibility/2006">
          <mc:Choice Requires="x14">
            <control shapeId="1219" r:id="rId159" name="Drop Down 195">
              <controlPr defaultSize="0" autoLine="0" autoPict="0">
                <anchor moveWithCells="1">
                  <from>
                    <xdr:col>15</xdr:col>
                    <xdr:colOff>22860</xdr:colOff>
                    <xdr:row>44</xdr:row>
                    <xdr:rowOff>175260</xdr:rowOff>
                  </from>
                  <to>
                    <xdr:col>15</xdr:col>
                    <xdr:colOff>457200</xdr:colOff>
                    <xdr:row>45</xdr:row>
                    <xdr:rowOff>175260</xdr:rowOff>
                  </to>
                </anchor>
              </controlPr>
            </control>
          </mc:Choice>
        </mc:AlternateContent>
        <mc:AlternateContent xmlns:mc="http://schemas.openxmlformats.org/markup-compatibility/2006">
          <mc:Choice Requires="x14">
            <control shapeId="1220" r:id="rId160" name="Drop Down 196">
              <controlPr defaultSize="0" autoLine="0" autoPict="0">
                <anchor moveWithCells="1">
                  <from>
                    <xdr:col>19</xdr:col>
                    <xdr:colOff>22860</xdr:colOff>
                    <xdr:row>44</xdr:row>
                    <xdr:rowOff>175260</xdr:rowOff>
                  </from>
                  <to>
                    <xdr:col>20</xdr:col>
                    <xdr:colOff>22860</xdr:colOff>
                    <xdr:row>45</xdr:row>
                    <xdr:rowOff>175260</xdr:rowOff>
                  </to>
                </anchor>
              </controlPr>
            </control>
          </mc:Choice>
        </mc:AlternateContent>
        <mc:AlternateContent xmlns:mc="http://schemas.openxmlformats.org/markup-compatibility/2006">
          <mc:Choice Requires="x14">
            <control shapeId="1222" r:id="rId161" name="Drop Down 198">
              <controlPr defaultSize="0" autoLine="0" autoPict="0">
                <anchor moveWithCells="1">
                  <from>
                    <xdr:col>7</xdr:col>
                    <xdr:colOff>22860</xdr:colOff>
                    <xdr:row>45</xdr:row>
                    <xdr:rowOff>175260</xdr:rowOff>
                  </from>
                  <to>
                    <xdr:col>8</xdr:col>
                    <xdr:colOff>0</xdr:colOff>
                    <xdr:row>46</xdr:row>
                    <xdr:rowOff>175260</xdr:rowOff>
                  </to>
                </anchor>
              </controlPr>
            </control>
          </mc:Choice>
        </mc:AlternateContent>
        <mc:AlternateContent xmlns:mc="http://schemas.openxmlformats.org/markup-compatibility/2006">
          <mc:Choice Requires="x14">
            <control shapeId="1223" r:id="rId162" name="Drop Down 199">
              <controlPr defaultSize="0" autoLine="0" autoPict="0">
                <anchor moveWithCells="1">
                  <from>
                    <xdr:col>11</xdr:col>
                    <xdr:colOff>22860</xdr:colOff>
                    <xdr:row>45</xdr:row>
                    <xdr:rowOff>175260</xdr:rowOff>
                  </from>
                  <to>
                    <xdr:col>11</xdr:col>
                    <xdr:colOff>457200</xdr:colOff>
                    <xdr:row>46</xdr:row>
                    <xdr:rowOff>175260</xdr:rowOff>
                  </to>
                </anchor>
              </controlPr>
            </control>
          </mc:Choice>
        </mc:AlternateContent>
        <mc:AlternateContent xmlns:mc="http://schemas.openxmlformats.org/markup-compatibility/2006">
          <mc:Choice Requires="x14">
            <control shapeId="1224" r:id="rId163" name="Drop Down 200">
              <controlPr defaultSize="0" autoLine="0" autoPict="0">
                <anchor moveWithCells="1">
                  <from>
                    <xdr:col>15</xdr:col>
                    <xdr:colOff>22860</xdr:colOff>
                    <xdr:row>45</xdr:row>
                    <xdr:rowOff>175260</xdr:rowOff>
                  </from>
                  <to>
                    <xdr:col>15</xdr:col>
                    <xdr:colOff>457200</xdr:colOff>
                    <xdr:row>46</xdr:row>
                    <xdr:rowOff>175260</xdr:rowOff>
                  </to>
                </anchor>
              </controlPr>
            </control>
          </mc:Choice>
        </mc:AlternateContent>
        <mc:AlternateContent xmlns:mc="http://schemas.openxmlformats.org/markup-compatibility/2006">
          <mc:Choice Requires="x14">
            <control shapeId="1225" r:id="rId164" name="Drop Down 201">
              <controlPr defaultSize="0" autoLine="0" autoPict="0">
                <anchor moveWithCells="1">
                  <from>
                    <xdr:col>19</xdr:col>
                    <xdr:colOff>22860</xdr:colOff>
                    <xdr:row>45</xdr:row>
                    <xdr:rowOff>175260</xdr:rowOff>
                  </from>
                  <to>
                    <xdr:col>20</xdr:col>
                    <xdr:colOff>22860</xdr:colOff>
                    <xdr:row>46</xdr:row>
                    <xdr:rowOff>175260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OtherSettings"/>
  <dimension ref="A1:BZ75"/>
  <sheetViews>
    <sheetView showGridLines="0" showRowColHeaders="0" workbookViewId="0">
      <selection activeCell="E8" sqref="E8"/>
    </sheetView>
  </sheetViews>
  <sheetFormatPr defaultColWidth="9.109375" defaultRowHeight="14.4" x14ac:dyDescent="0.3"/>
  <cols>
    <col min="1" max="1" width="9.109375" style="140"/>
    <col min="2" max="2" width="9.109375" style="60"/>
    <col min="3" max="3" width="2.33203125" style="60" customWidth="1"/>
    <col min="4" max="5" width="7.6640625" style="60" customWidth="1"/>
    <col min="6" max="6" width="6.109375" style="60" customWidth="1"/>
    <col min="7" max="8" width="7.6640625" style="60" customWidth="1"/>
    <col min="9" max="9" width="6" style="60" customWidth="1"/>
    <col min="10" max="11" width="7.6640625" style="60" customWidth="1"/>
    <col min="12" max="19" width="7.6640625" style="138" customWidth="1"/>
    <col min="20" max="22" width="7.6640625" style="135" customWidth="1"/>
    <col min="23" max="24" width="9.109375" style="135"/>
    <col min="25" max="25" width="6.33203125" style="128" customWidth="1"/>
    <col min="26" max="26" width="7.6640625" style="128" customWidth="1"/>
    <col min="27" max="29" width="9.109375" style="128"/>
    <col min="30" max="30" width="4.6640625" style="128" customWidth="1"/>
    <col min="31" max="41" width="9.109375" style="128"/>
    <col min="42" max="44" width="9.109375" style="175"/>
    <col min="45" max="16384" width="9.109375" style="60"/>
  </cols>
  <sheetData>
    <row r="1" spans="1:44" ht="41.25" customHeight="1" x14ac:dyDescent="0.3">
      <c r="A1" s="182"/>
      <c r="B1" s="54"/>
      <c r="C1" s="54"/>
      <c r="D1" s="183"/>
      <c r="E1" s="54"/>
      <c r="F1" s="54"/>
      <c r="G1" s="54"/>
      <c r="H1" s="54"/>
      <c r="I1" s="54"/>
      <c r="J1" s="54"/>
      <c r="K1" s="54"/>
      <c r="L1" s="54"/>
      <c r="M1" s="54"/>
      <c r="N1" s="54"/>
      <c r="O1" s="54"/>
      <c r="P1" s="54"/>
      <c r="Q1" s="54"/>
      <c r="R1" s="54"/>
      <c r="S1" s="54"/>
      <c r="T1" s="119"/>
      <c r="U1" s="119"/>
      <c r="V1" s="119"/>
      <c r="W1" s="119"/>
    </row>
    <row r="2" spans="1:44" s="143" customFormat="1" ht="16.5" customHeight="1" x14ac:dyDescent="0.35">
      <c r="A2" s="184"/>
      <c r="B2" s="185" t="s">
        <v>37</v>
      </c>
      <c r="C2" s="186"/>
      <c r="D2" s="187"/>
      <c r="E2" s="188"/>
      <c r="F2" s="252">
        <v>200</v>
      </c>
      <c r="G2" s="186" t="s">
        <v>56</v>
      </c>
      <c r="H2" s="188"/>
      <c r="I2" s="186" t="str">
        <f>IF(F2&lt;1,"No artificial illumination", " ")</f>
        <v xml:space="preserve"> </v>
      </c>
      <c r="J2" s="186"/>
      <c r="K2" s="186"/>
      <c r="L2" s="186"/>
      <c r="M2" s="186"/>
      <c r="N2" s="186"/>
      <c r="O2" s="186"/>
      <c r="P2" s="186"/>
      <c r="Q2" s="186"/>
      <c r="R2" s="186"/>
      <c r="S2" s="186"/>
      <c r="T2" s="285"/>
      <c r="U2" s="285"/>
      <c r="V2" s="285"/>
      <c r="W2" s="285"/>
      <c r="X2" s="286"/>
      <c r="Y2" s="287"/>
      <c r="Z2" s="287"/>
      <c r="AA2" s="287"/>
      <c r="AB2" s="287"/>
      <c r="AC2" s="287"/>
      <c r="AD2" s="287"/>
      <c r="AE2" s="287"/>
      <c r="AF2" s="287"/>
      <c r="AG2" s="287"/>
      <c r="AH2" s="287"/>
      <c r="AI2" s="287"/>
      <c r="AJ2" s="287"/>
      <c r="AK2" s="287"/>
      <c r="AL2" s="287"/>
      <c r="AM2" s="287"/>
      <c r="AN2" s="287"/>
      <c r="AO2" s="287"/>
      <c r="AP2" s="176"/>
      <c r="AQ2" s="176"/>
      <c r="AR2" s="176"/>
    </row>
    <row r="3" spans="1:44" ht="14.25" customHeight="1" x14ac:dyDescent="0.3">
      <c r="A3" s="182"/>
      <c r="B3" s="189" t="str">
        <f>IF(F2&gt;1,"with an electric conversion efficiency of SONT this takes"," ")</f>
        <v>with an electric conversion efficiency of SONT this takes</v>
      </c>
      <c r="C3" s="189"/>
      <c r="D3" s="189"/>
      <c r="E3" s="189"/>
      <c r="F3" s="189"/>
      <c r="G3" s="189"/>
      <c r="H3" s="189"/>
      <c r="I3" s="190">
        <f>IF(F2&gt;0,F2/1.85," ")</f>
        <v>108.1081081081081</v>
      </c>
      <c r="J3" s="189" t="str">
        <f>IF(F2&gt;0,"W/m² electric power when on"," ")</f>
        <v>W/m² electric power when on</v>
      </c>
      <c r="K3" s="189"/>
      <c r="L3" s="54"/>
      <c r="M3" s="54"/>
      <c r="N3" s="54"/>
      <c r="O3" s="54"/>
      <c r="P3" s="54"/>
      <c r="Q3" s="54"/>
      <c r="R3" s="54"/>
      <c r="S3" s="54"/>
      <c r="T3" s="119"/>
      <c r="U3" s="119"/>
      <c r="V3" s="119"/>
      <c r="W3" s="119"/>
    </row>
    <row r="4" spans="1:44" ht="7.5" customHeight="1" x14ac:dyDescent="0.3">
      <c r="A4" s="182"/>
      <c r="B4" s="191"/>
      <c r="C4" s="191"/>
      <c r="D4" s="191"/>
      <c r="E4" s="191"/>
      <c r="F4" s="191"/>
      <c r="G4" s="191"/>
      <c r="H4" s="191"/>
      <c r="I4" s="191"/>
      <c r="J4" s="191"/>
      <c r="K4" s="191"/>
      <c r="L4" s="191"/>
      <c r="M4" s="191"/>
      <c r="N4" s="54"/>
      <c r="O4" s="54"/>
      <c r="P4" s="54"/>
      <c r="Q4" s="54"/>
      <c r="R4" s="191"/>
      <c r="S4" s="54"/>
      <c r="T4" s="119"/>
      <c r="U4" s="119"/>
      <c r="V4" s="119"/>
      <c r="W4" s="119"/>
    </row>
    <row r="5" spans="1:44" ht="76.5" customHeight="1" x14ac:dyDescent="0.3">
      <c r="A5" s="182"/>
      <c r="B5" s="192"/>
      <c r="C5" s="193"/>
      <c r="D5" s="194"/>
      <c r="E5" s="193"/>
      <c r="F5" s="193"/>
      <c r="G5" s="193"/>
      <c r="H5" s="193"/>
      <c r="I5" s="193"/>
      <c r="J5" s="193"/>
      <c r="K5" s="193"/>
      <c r="L5" s="193"/>
      <c r="M5" s="193"/>
      <c r="N5" s="193"/>
      <c r="O5" s="193"/>
      <c r="P5" s="195"/>
      <c r="Q5" s="54"/>
      <c r="R5" s="54"/>
      <c r="S5" s="54"/>
      <c r="T5" s="119"/>
      <c r="U5" s="119"/>
      <c r="V5" s="119"/>
      <c r="W5" s="119"/>
    </row>
    <row r="6" spans="1:44" x14ac:dyDescent="0.3">
      <c r="A6" s="182"/>
      <c r="B6" s="87" t="s">
        <v>0</v>
      </c>
      <c r="C6" s="196"/>
      <c r="D6" s="196"/>
      <c r="E6" s="196"/>
      <c r="F6" s="196"/>
      <c r="G6" s="196"/>
      <c r="H6" s="196"/>
      <c r="I6" s="196"/>
      <c r="J6" s="196"/>
      <c r="K6" s="196"/>
      <c r="L6" s="196"/>
      <c r="M6" s="196"/>
      <c r="N6" s="196"/>
      <c r="O6" s="196"/>
      <c r="P6" s="85"/>
      <c r="Q6" s="54"/>
      <c r="R6" s="54"/>
      <c r="S6" s="54"/>
      <c r="T6" s="119"/>
      <c r="U6" s="119"/>
      <c r="V6" s="119"/>
      <c r="W6" s="119"/>
      <c r="X6" s="119"/>
    </row>
    <row r="7" spans="1:44" x14ac:dyDescent="0.3">
      <c r="A7" s="182"/>
      <c r="B7" s="277">
        <f>Cropping!C4</f>
        <v>43191</v>
      </c>
      <c r="C7" s="197"/>
      <c r="D7" s="255">
        <v>0</v>
      </c>
      <c r="E7" s="255">
        <v>0</v>
      </c>
      <c r="F7" s="137"/>
      <c r="G7" s="43">
        <v>80</v>
      </c>
      <c r="H7" s="198"/>
      <c r="I7" s="43">
        <v>120</v>
      </c>
      <c r="J7" s="54" t="str">
        <f>IF(AC7&gt;0,"Error: line not fully filled in","")</f>
        <v/>
      </c>
      <c r="K7" s="54" t="str">
        <f>IF(AND(AB7&gt;0,$F$2&gt;0),"This will give max "&amp;24-AB7&amp;" hours of illumination per day",IF(AND(B7&gt;0,$F$2&gt;0),"                                                no artificial illumination"," "))</f>
        <v xml:space="preserve">                                                no artificial illumination</v>
      </c>
      <c r="L7" s="141"/>
      <c r="M7" s="54"/>
      <c r="N7" s="54"/>
      <c r="O7" s="54"/>
      <c r="P7" s="199"/>
      <c r="Q7" s="54" t="str">
        <f>IF(ISBLANK(I7),"",IF(I7&gt;G7,"","Error, the second radiation criterion must be bigger than the first radiation criterion"))</f>
        <v/>
      </c>
      <c r="R7" s="54"/>
      <c r="S7" s="54"/>
      <c r="T7" s="122"/>
      <c r="U7" s="119"/>
      <c r="X7" s="119"/>
      <c r="AB7" s="118">
        <f>MOD(24-(E7-D7)*24,24)</f>
        <v>0</v>
      </c>
      <c r="AC7" s="119">
        <f>IF(AND(B7&gt;0,AB7&gt;0,SUM(G7:I7)&lt;1),1,0)</f>
        <v>0</v>
      </c>
    </row>
    <row r="8" spans="1:44" x14ac:dyDescent="0.3">
      <c r="A8" s="182"/>
      <c r="B8" s="253">
        <v>43225</v>
      </c>
      <c r="C8" s="197"/>
      <c r="D8" s="255">
        <v>0</v>
      </c>
      <c r="E8" s="255">
        <v>0.83333333333333337</v>
      </c>
      <c r="F8" s="137"/>
      <c r="G8" s="43">
        <v>100</v>
      </c>
      <c r="H8" s="198"/>
      <c r="I8" s="43"/>
      <c r="J8" s="54" t="str">
        <f>IF(AC8&gt;0,"Error: line not fully filled in","")</f>
        <v/>
      </c>
      <c r="K8" s="54" t="str">
        <f>IF(AND(AB8&gt;0,$F$2&gt;0),"This will give max "&amp;24-AB8&amp;" hours of illumination per day",IF(AND(B8&gt;0,$F$2&gt;0),"                                                no artificial illumination"," "))</f>
        <v>This will give max 20 hours of illumination per day</v>
      </c>
      <c r="L8" s="141"/>
      <c r="M8" s="54"/>
      <c r="N8" s="54"/>
      <c r="O8" s="54"/>
      <c r="P8" s="199"/>
      <c r="Q8" s="54" t="str">
        <f t="shared" ref="Q8:Q11" si="0">IF(ISBLANK(I8),"",IF(I8&gt;G8,"","Error, the second radiation criterion must be bigger than the first radiation criterion"))</f>
        <v/>
      </c>
      <c r="R8" s="54"/>
      <c r="S8" s="54"/>
      <c r="T8" s="122"/>
      <c r="U8" s="119"/>
      <c r="X8" s="119"/>
      <c r="AB8" s="118">
        <f>MOD(24-(E8-D8)*24,24)</f>
        <v>4</v>
      </c>
      <c r="AC8" s="119">
        <f>IF(AND(B8&gt;0,AB8&gt;0,SUM(G8:I8)&lt;1),1,0)</f>
        <v>0</v>
      </c>
    </row>
    <row r="9" spans="1:44" x14ac:dyDescent="0.3">
      <c r="A9" s="182"/>
      <c r="B9" s="253"/>
      <c r="C9" s="197"/>
      <c r="D9" s="255"/>
      <c r="E9" s="255"/>
      <c r="F9" s="137"/>
      <c r="G9" s="43"/>
      <c r="H9" s="198"/>
      <c r="I9" s="43"/>
      <c r="J9" s="54" t="str">
        <f>IF(AC9&gt;0,"Error: line not fully filled in","")</f>
        <v/>
      </c>
      <c r="K9" s="54" t="str">
        <f>IF(AND(AB9&gt;0,$F$2&gt;0),"This will give max "&amp;24-AB9&amp;" hours of illumination per day",IF(AND(B9&gt;0,$F$2&gt;0),"                                                no artificial illumination"," "))</f>
        <v xml:space="preserve"> </v>
      </c>
      <c r="L9" s="141"/>
      <c r="M9" s="54"/>
      <c r="N9" s="54"/>
      <c r="O9" s="54"/>
      <c r="P9" s="199"/>
      <c r="Q9" s="54" t="str">
        <f t="shared" si="0"/>
        <v/>
      </c>
      <c r="R9" s="54"/>
      <c r="S9" s="54"/>
      <c r="T9" s="122"/>
      <c r="U9" s="119"/>
      <c r="AB9" s="118">
        <f>MOD(24-(E9-D9)*24,24)</f>
        <v>0</v>
      </c>
      <c r="AC9" s="119">
        <f>IF(AND(B9&gt;0,AB9&gt;0,SUM(G9:I9)&lt;1),1,0)</f>
        <v>0</v>
      </c>
    </row>
    <row r="10" spans="1:44" x14ac:dyDescent="0.3">
      <c r="A10" s="182"/>
      <c r="B10" s="253"/>
      <c r="C10" s="197"/>
      <c r="D10" s="255"/>
      <c r="E10" s="43"/>
      <c r="F10" s="137"/>
      <c r="G10" s="43"/>
      <c r="H10" s="198"/>
      <c r="I10" s="43"/>
      <c r="J10" s="54" t="str">
        <f>IF(AC10&gt;0,"Error: line not fully filled in","")</f>
        <v/>
      </c>
      <c r="K10" s="54" t="str">
        <f>IF(AND(AB10&gt;0,$F$2&gt;0),"This will give max "&amp;24-AB10&amp;" hours of illumination per day",IF(AND(B10&gt;0,$F$2&gt;0),"                                                no artificial illumination"," "))</f>
        <v xml:space="preserve"> </v>
      </c>
      <c r="L10" s="141"/>
      <c r="M10" s="54"/>
      <c r="N10" s="54"/>
      <c r="O10" s="54"/>
      <c r="P10" s="199"/>
      <c r="Q10" s="54" t="str">
        <f t="shared" si="0"/>
        <v/>
      </c>
      <c r="R10" s="54"/>
      <c r="S10" s="54"/>
      <c r="T10" s="122"/>
      <c r="U10" s="119"/>
      <c r="AB10" s="118">
        <f>MOD(24-(E10-D10)*24,24)</f>
        <v>0</v>
      </c>
      <c r="AC10" s="119">
        <f>IF(AND(B10&gt;0,AB10&gt;0,SUM(G10:I10)&lt;1),1,0)</f>
        <v>0</v>
      </c>
    </row>
    <row r="11" spans="1:44" x14ac:dyDescent="0.3">
      <c r="A11" s="182"/>
      <c r="B11" s="254"/>
      <c r="C11" s="196"/>
      <c r="D11" s="256"/>
      <c r="E11" s="256"/>
      <c r="F11" s="200"/>
      <c r="G11" s="44"/>
      <c r="H11" s="200"/>
      <c r="I11" s="44"/>
      <c r="J11" s="196" t="str">
        <f>IF(AC11&gt;0,"Error: line not fully filled in","")</f>
        <v/>
      </c>
      <c r="K11" s="196" t="str">
        <f>IF(AND(AB11&gt;0,$F$2&gt;0),"This will give max "&amp;24-AB11&amp;" hours of illumination per day",IF(AND(B11&gt;0,$F$2&gt;0),"                                                no artificial illumination"," "))</f>
        <v xml:space="preserve"> </v>
      </c>
      <c r="L11" s="196"/>
      <c r="M11" s="196"/>
      <c r="N11" s="196"/>
      <c r="O11" s="196"/>
      <c r="P11" s="85"/>
      <c r="Q11" s="54" t="str">
        <f t="shared" si="0"/>
        <v/>
      </c>
      <c r="R11" s="54"/>
      <c r="S11" s="54"/>
      <c r="T11" s="119"/>
      <c r="U11" s="119"/>
      <c r="AB11" s="118">
        <f>MOD(24-(E11-D11)*24,24)</f>
        <v>0</v>
      </c>
      <c r="AC11" s="119">
        <f>IF(AND(B11&gt;0,AB11&gt;0,SUM(G11:I11)&lt;1),1,0)</f>
        <v>0</v>
      </c>
    </row>
    <row r="12" spans="1:44" x14ac:dyDescent="0.3">
      <c r="A12" s="182"/>
      <c r="B12" s="54"/>
      <c r="C12" s="54"/>
      <c r="D12" s="183"/>
      <c r="E12" s="198"/>
      <c r="F12" s="54"/>
      <c r="G12" s="54"/>
      <c r="H12" s="54"/>
      <c r="I12" s="54"/>
      <c r="J12" s="54"/>
      <c r="K12" s="54"/>
      <c r="L12" s="54"/>
      <c r="M12" s="54"/>
      <c r="N12" s="54"/>
      <c r="O12" s="54"/>
      <c r="P12" s="54"/>
      <c r="Q12" s="54"/>
      <c r="R12" s="54"/>
      <c r="S12" s="54"/>
      <c r="T12" s="119"/>
      <c r="U12" s="119"/>
      <c r="V12" s="119"/>
      <c r="W12" s="119"/>
    </row>
    <row r="13" spans="1:44" x14ac:dyDescent="0.3">
      <c r="A13" s="201"/>
      <c r="B13" s="56"/>
      <c r="C13" s="56"/>
      <c r="D13" s="202"/>
      <c r="E13" s="203"/>
      <c r="F13" s="56"/>
      <c r="G13" s="56"/>
      <c r="H13" s="56"/>
      <c r="I13" s="56"/>
      <c r="J13" s="56"/>
      <c r="K13" s="56"/>
      <c r="L13" s="56"/>
      <c r="M13" s="56"/>
      <c r="N13" s="56"/>
      <c r="O13" s="56"/>
      <c r="P13" s="56"/>
      <c r="Q13" s="56"/>
      <c r="R13" s="56"/>
      <c r="S13" s="56"/>
      <c r="T13" s="119"/>
      <c r="U13" s="119"/>
      <c r="V13" s="119"/>
      <c r="W13" s="119"/>
    </row>
    <row r="14" spans="1:44" x14ac:dyDescent="0.3">
      <c r="A14" s="201"/>
      <c r="B14" s="56"/>
      <c r="C14" s="56"/>
      <c r="D14" s="202"/>
      <c r="E14" s="203"/>
      <c r="F14" s="56"/>
      <c r="G14" s="56"/>
      <c r="H14" s="56"/>
      <c r="I14" s="56"/>
      <c r="J14" s="56"/>
      <c r="K14" s="56"/>
      <c r="L14" s="56"/>
      <c r="M14" s="56"/>
      <c r="N14" s="56"/>
      <c r="O14" s="56"/>
      <c r="P14" s="56"/>
      <c r="Q14" s="56"/>
      <c r="R14" s="56"/>
      <c r="S14" s="56"/>
      <c r="T14" s="119"/>
      <c r="U14" s="119"/>
      <c r="V14" s="119"/>
      <c r="W14" s="119"/>
    </row>
    <row r="15" spans="1:44" x14ac:dyDescent="0.3">
      <c r="A15" s="201"/>
      <c r="B15" s="56"/>
      <c r="C15" s="56"/>
      <c r="D15" s="202"/>
      <c r="E15" s="203"/>
      <c r="F15" s="56"/>
      <c r="G15" s="56"/>
      <c r="H15" s="56"/>
      <c r="I15" s="56"/>
      <c r="J15" s="56"/>
      <c r="K15" s="56"/>
      <c r="L15" s="56"/>
      <c r="M15" s="56"/>
      <c r="N15" s="56"/>
      <c r="O15" s="56"/>
      <c r="P15" s="56"/>
      <c r="Q15" s="56"/>
      <c r="R15" s="56"/>
      <c r="S15" s="56"/>
      <c r="T15" s="119"/>
      <c r="U15" s="119"/>
      <c r="V15" s="119"/>
      <c r="W15" s="119"/>
    </row>
    <row r="16" spans="1:44" ht="18" x14ac:dyDescent="0.35">
      <c r="A16" s="204"/>
      <c r="B16" s="205" t="s">
        <v>60</v>
      </c>
      <c r="C16" s="206"/>
      <c r="D16" s="207"/>
      <c r="E16" s="208"/>
      <c r="F16" s="257">
        <v>150</v>
      </c>
      <c r="G16" s="209" t="s">
        <v>61</v>
      </c>
      <c r="H16" s="208"/>
      <c r="I16" s="210"/>
      <c r="J16" s="56"/>
      <c r="K16" s="56"/>
      <c r="L16" s="56"/>
      <c r="M16" s="56"/>
      <c r="N16" s="56"/>
      <c r="O16" s="56"/>
      <c r="P16" s="56"/>
      <c r="Q16" s="56"/>
      <c r="R16" s="56"/>
      <c r="S16" s="56"/>
      <c r="T16" s="119"/>
      <c r="U16" s="119"/>
      <c r="V16" s="119"/>
      <c r="W16" s="119"/>
    </row>
    <row r="17" spans="1:78" ht="15.75" customHeight="1" x14ac:dyDescent="0.3">
      <c r="A17" s="204"/>
      <c r="B17" s="211" t="s">
        <v>62</v>
      </c>
      <c r="C17" s="206"/>
      <c r="D17" s="207"/>
      <c r="E17" s="208"/>
      <c r="F17" s="206"/>
      <c r="G17" s="209"/>
      <c r="H17" s="208"/>
      <c r="I17" s="210"/>
      <c r="J17" s="56"/>
      <c r="K17" s="56"/>
      <c r="L17" s="56"/>
      <c r="M17" s="56"/>
      <c r="N17" s="56"/>
      <c r="O17" s="56"/>
      <c r="P17" s="56"/>
      <c r="Q17" s="56"/>
      <c r="R17" s="56"/>
      <c r="S17" s="56"/>
      <c r="T17" s="119"/>
      <c r="U17" s="119"/>
      <c r="V17" s="119"/>
      <c r="W17" s="119"/>
    </row>
    <row r="18" spans="1:78" ht="7.5" customHeight="1" x14ac:dyDescent="0.35">
      <c r="A18" s="201"/>
      <c r="B18" s="205"/>
      <c r="C18" s="206"/>
      <c r="D18" s="207"/>
      <c r="E18" s="206"/>
      <c r="F18" s="206"/>
      <c r="G18" s="209"/>
      <c r="H18" s="206"/>
      <c r="I18" s="210"/>
      <c r="J18" s="56"/>
      <c r="K18" s="56"/>
      <c r="L18" s="56"/>
      <c r="M18" s="56"/>
      <c r="N18" s="56"/>
      <c r="O18" s="56"/>
      <c r="P18" s="56"/>
      <c r="Q18" s="56"/>
      <c r="R18" s="56"/>
      <c r="S18" s="56"/>
      <c r="T18" s="119"/>
      <c r="U18" s="119"/>
      <c r="V18" s="119"/>
      <c r="W18" s="119"/>
    </row>
    <row r="19" spans="1:78" x14ac:dyDescent="0.3">
      <c r="A19" s="201"/>
      <c r="B19" s="212"/>
      <c r="C19" s="213"/>
      <c r="D19" s="214"/>
      <c r="E19" s="215"/>
      <c r="F19" s="213"/>
      <c r="G19" s="213"/>
      <c r="H19" s="213"/>
      <c r="I19" s="216"/>
      <c r="J19" s="213"/>
      <c r="K19" s="213"/>
      <c r="L19" s="213"/>
      <c r="M19" s="213"/>
      <c r="N19" s="213"/>
      <c r="O19" s="213"/>
      <c r="P19" s="213"/>
      <c r="Q19" s="213"/>
      <c r="R19" s="217"/>
      <c r="S19" s="56"/>
      <c r="T19" s="119"/>
      <c r="U19" s="119"/>
      <c r="V19" s="128"/>
      <c r="W19" s="119"/>
      <c r="X19" s="288">
        <v>0</v>
      </c>
      <c r="Y19" s="128" t="s">
        <v>63</v>
      </c>
      <c r="Z19" s="128" t="s">
        <v>64</v>
      </c>
      <c r="AA19" s="128" t="s">
        <v>1</v>
      </c>
      <c r="AB19" s="128" t="s">
        <v>66</v>
      </c>
      <c r="AC19" s="128" t="s">
        <v>67</v>
      </c>
      <c r="AE19" s="128" t="s">
        <v>1</v>
      </c>
      <c r="AF19" s="128" t="s">
        <v>65</v>
      </c>
      <c r="AG19" s="128" t="s">
        <v>67</v>
      </c>
    </row>
    <row r="20" spans="1:78" x14ac:dyDescent="0.3">
      <c r="A20" s="201"/>
      <c r="B20" s="218"/>
      <c r="C20" s="56"/>
      <c r="D20" s="56"/>
      <c r="E20" s="210"/>
      <c r="F20" s="56"/>
      <c r="G20" s="56"/>
      <c r="H20" s="56"/>
      <c r="I20" s="210"/>
      <c r="J20" s="56"/>
      <c r="K20" s="56"/>
      <c r="L20" s="56"/>
      <c r="M20" s="56"/>
      <c r="N20" s="56"/>
      <c r="O20" s="56"/>
      <c r="P20" s="56"/>
      <c r="Q20" s="56"/>
      <c r="R20" s="219"/>
      <c r="S20" s="220"/>
      <c r="V20" s="128"/>
      <c r="X20" s="289">
        <f ca="1">OFFSET(V22,X19,0)-RiseSet!B4</f>
        <v>90</v>
      </c>
      <c r="Y20" s="130">
        <f ca="1">OFFSET(RiseSet!C4,$X$20,0)</f>
        <v>0.26294600000000001</v>
      </c>
      <c r="Z20" s="130">
        <f ca="1">OFFSET(RiseSet!D4,$X$20,0)</f>
        <v>0.79305099999999995</v>
      </c>
      <c r="AA20" s="130">
        <f t="shared" ref="AA20:AG20" ca="1" si="1">OFFSET(D$22,$X$19,0)</f>
        <v>6.25E-2</v>
      </c>
      <c r="AB20" s="128">
        <f t="shared" ca="1" si="1"/>
        <v>1</v>
      </c>
      <c r="AC20" s="128">
        <f t="shared" ca="1" si="1"/>
        <v>800</v>
      </c>
      <c r="AD20" s="128">
        <f t="shared" ca="1" si="1"/>
        <v>0</v>
      </c>
      <c r="AE20" s="130">
        <f t="shared" ca="1" si="1"/>
        <v>4.1666666666666664E-2</v>
      </c>
      <c r="AF20" s="128">
        <f t="shared" ca="1" si="1"/>
        <v>1</v>
      </c>
      <c r="AG20" s="128">
        <f t="shared" ca="1" si="1"/>
        <v>400</v>
      </c>
    </row>
    <row r="21" spans="1:78" s="50" customFormat="1" x14ac:dyDescent="0.3">
      <c r="A21" s="201"/>
      <c r="B21" s="218" t="s">
        <v>0</v>
      </c>
      <c r="C21" s="56"/>
      <c r="D21" s="210" t="s">
        <v>1</v>
      </c>
      <c r="E21" s="210"/>
      <c r="F21" s="221"/>
      <c r="G21" s="56"/>
      <c r="H21" s="210" t="s">
        <v>1</v>
      </c>
      <c r="I21" s="210"/>
      <c r="J21" s="56"/>
      <c r="K21" s="56"/>
      <c r="L21" s="56"/>
      <c r="M21" s="56"/>
      <c r="N21" s="56"/>
      <c r="O21" s="56"/>
      <c r="P21" s="56"/>
      <c r="Q21" s="56"/>
      <c r="R21" s="219"/>
      <c r="S21" s="56"/>
      <c r="T21" s="119"/>
      <c r="U21" s="119"/>
      <c r="V21" s="119"/>
      <c r="W21" s="119"/>
      <c r="X21" s="119"/>
      <c r="Y21" s="290">
        <v>0</v>
      </c>
      <c r="Z21" s="125">
        <f ca="1">AG20</f>
        <v>400</v>
      </c>
      <c r="AA21" s="125"/>
      <c r="AB21" s="125"/>
      <c r="AC21" s="291"/>
      <c r="AD21" s="291"/>
      <c r="AE21" s="292"/>
      <c r="AF21" s="125"/>
      <c r="AG21" s="125"/>
      <c r="AH21" s="125"/>
      <c r="AI21" s="125"/>
      <c r="AJ21" s="124"/>
      <c r="AK21" s="124"/>
      <c r="AL21" s="126"/>
      <c r="AM21" s="127"/>
      <c r="AN21" s="124"/>
      <c r="AO21" s="126"/>
      <c r="AP21" s="180"/>
      <c r="AQ21" s="178"/>
      <c r="AR21" s="179"/>
      <c r="AS21" s="127"/>
      <c r="AT21" s="124"/>
      <c r="AU21" s="126"/>
      <c r="AV21" s="127"/>
      <c r="AW21" s="124"/>
      <c r="AX21" s="126"/>
      <c r="AY21" s="127"/>
      <c r="AZ21" s="124"/>
      <c r="BA21" s="126"/>
      <c r="BB21" s="126"/>
      <c r="BC21" s="125"/>
      <c r="BD21" s="128"/>
      <c r="BE21" s="127"/>
      <c r="BG21" s="61"/>
    </row>
    <row r="22" spans="1:78" x14ac:dyDescent="0.3">
      <c r="A22" s="298">
        <v>0</v>
      </c>
      <c r="B22" s="278">
        <f>B7</f>
        <v>43191</v>
      </c>
      <c r="C22" s="222"/>
      <c r="D22" s="258">
        <v>6.25E-2</v>
      </c>
      <c r="E22" s="263">
        <v>1</v>
      </c>
      <c r="F22" s="259">
        <v>800</v>
      </c>
      <c r="G22" s="56"/>
      <c r="H22" s="260">
        <v>4.1666666666666664E-2</v>
      </c>
      <c r="I22" s="264">
        <v>1</v>
      </c>
      <c r="J22" s="261">
        <v>400</v>
      </c>
      <c r="K22" s="56" t="str">
        <f>IF($X$19=A22," ←","")</f>
        <v xml:space="preserve"> ←</v>
      </c>
      <c r="L22" s="223"/>
      <c r="M22" s="56"/>
      <c r="N22" s="56"/>
      <c r="O22" s="56"/>
      <c r="P22" s="223"/>
      <c r="Q22" s="56"/>
      <c r="R22" s="219"/>
      <c r="S22" s="56"/>
      <c r="T22" s="122"/>
      <c r="U22" s="119"/>
      <c r="V22" s="293">
        <f>B22</f>
        <v>43191</v>
      </c>
      <c r="W22" s="119"/>
      <c r="X22" s="119"/>
      <c r="Y22" s="290">
        <f ca="1">Y23-(Z23-Z21)/200/24</f>
        <v>0.11711266666666668</v>
      </c>
      <c r="Z22" s="125">
        <f ca="1">Z21</f>
        <v>400</v>
      </c>
      <c r="AA22" s="294"/>
      <c r="AB22" s="290">
        <f ca="1">Y20</f>
        <v>0.26294600000000001</v>
      </c>
      <c r="AC22" s="125">
        <v>350</v>
      </c>
      <c r="AD22" s="125"/>
      <c r="AE22" s="294"/>
      <c r="AF22" s="295"/>
      <c r="AG22" s="125"/>
      <c r="AH22" s="125"/>
      <c r="AI22" s="125"/>
      <c r="AJ22" s="124"/>
      <c r="AK22" s="124"/>
      <c r="AL22" s="126"/>
      <c r="AM22" s="127"/>
      <c r="AN22" s="124"/>
      <c r="AO22" s="126"/>
      <c r="AP22" s="180"/>
      <c r="AQ22" s="178"/>
      <c r="AR22" s="179"/>
      <c r="AS22" s="127"/>
      <c r="AT22" s="124"/>
      <c r="AU22" s="126"/>
      <c r="AV22" s="127"/>
      <c r="AW22" s="124"/>
      <c r="AX22" s="126"/>
      <c r="AY22" s="127"/>
      <c r="AZ22" s="124"/>
      <c r="BA22" s="126"/>
      <c r="BB22" s="126"/>
      <c r="BC22" s="129"/>
      <c r="BD22" s="128"/>
      <c r="BE22" s="129"/>
      <c r="BF22" s="65"/>
      <c r="BG22" s="65"/>
      <c r="BH22" s="65"/>
      <c r="BI22" s="65"/>
      <c r="BJ22" s="65"/>
      <c r="BK22" s="65"/>
      <c r="BL22" s="65"/>
      <c r="BM22" s="65"/>
      <c r="BN22" s="65"/>
      <c r="BO22" s="65"/>
      <c r="BP22" s="65"/>
      <c r="BQ22" s="65"/>
      <c r="BR22" s="65"/>
      <c r="BS22" s="65"/>
      <c r="BT22" s="65"/>
      <c r="BU22" s="65"/>
      <c r="BV22" s="65"/>
      <c r="BW22" s="65"/>
      <c r="BX22" s="65"/>
      <c r="BY22" s="65"/>
      <c r="BZ22" s="65"/>
    </row>
    <row r="23" spans="1:78" x14ac:dyDescent="0.3">
      <c r="A23" s="298">
        <v>1</v>
      </c>
      <c r="B23" s="265"/>
      <c r="C23" s="222"/>
      <c r="D23" s="258"/>
      <c r="E23" s="263">
        <v>2</v>
      </c>
      <c r="F23" s="259"/>
      <c r="G23" s="56"/>
      <c r="H23" s="260"/>
      <c r="I23" s="264">
        <v>1</v>
      </c>
      <c r="J23" s="261"/>
      <c r="K23" s="56" t="str">
        <f t="shared" ref="K23:K25" si="2">IF($X$19=A23," ←","")</f>
        <v/>
      </c>
      <c r="L23" s="223"/>
      <c r="M23" s="56"/>
      <c r="N23" s="56"/>
      <c r="O23" s="56"/>
      <c r="P23" s="223"/>
      <c r="Q23" s="56"/>
      <c r="R23" s="219"/>
      <c r="S23" s="56"/>
      <c r="T23" s="122"/>
      <c r="U23" s="119"/>
      <c r="V23" s="293">
        <f>MAX(B23,V22)</f>
        <v>43191</v>
      </c>
      <c r="W23" s="119"/>
      <c r="X23" s="119"/>
      <c r="Y23" s="290">
        <f ca="1">IF(AB20=1,Y20-AA20,Y20+AA20)</f>
        <v>0.20044600000000001</v>
      </c>
      <c r="Z23" s="125">
        <f ca="1">AC20</f>
        <v>800</v>
      </c>
      <c r="AA23" s="125"/>
      <c r="AB23" s="290">
        <f ca="1">AB22</f>
        <v>0.26294600000000001</v>
      </c>
      <c r="AC23" s="125">
        <f ca="1">MAX(Z21:Z26)</f>
        <v>800</v>
      </c>
      <c r="AD23" s="125"/>
      <c r="AE23" s="125"/>
      <c r="AF23" s="125"/>
      <c r="AG23" s="125"/>
      <c r="AH23" s="125"/>
      <c r="AI23" s="125"/>
      <c r="AJ23" s="127"/>
      <c r="AK23" s="127"/>
      <c r="AL23" s="290"/>
      <c r="AM23" s="127"/>
      <c r="AN23" s="127"/>
      <c r="AO23" s="127"/>
      <c r="AP23" s="180"/>
      <c r="AQ23" s="180"/>
      <c r="AR23" s="181"/>
      <c r="AS23" s="139"/>
      <c r="AT23" s="139"/>
      <c r="AU23" s="139"/>
      <c r="AV23" s="139"/>
      <c r="AW23" s="139"/>
      <c r="AX23" s="128"/>
      <c r="AY23" s="131"/>
      <c r="AZ23" s="128"/>
      <c r="BA23" s="128"/>
      <c r="BB23" s="128"/>
      <c r="BC23" s="128"/>
      <c r="BD23" s="118"/>
      <c r="BE23" s="129"/>
      <c r="BF23" s="65"/>
      <c r="BG23" s="67"/>
    </row>
    <row r="24" spans="1:78" x14ac:dyDescent="0.3">
      <c r="A24" s="298">
        <v>2</v>
      </c>
      <c r="B24" s="265"/>
      <c r="C24" s="222"/>
      <c r="D24" s="258"/>
      <c r="E24" s="263">
        <v>2</v>
      </c>
      <c r="F24" s="259"/>
      <c r="G24" s="56"/>
      <c r="H24" s="260"/>
      <c r="I24" s="264">
        <v>1</v>
      </c>
      <c r="J24" s="261"/>
      <c r="K24" s="56" t="str">
        <f t="shared" si="2"/>
        <v/>
      </c>
      <c r="L24" s="223"/>
      <c r="M24" s="56"/>
      <c r="N24" s="56"/>
      <c r="O24" s="56"/>
      <c r="P24" s="223"/>
      <c r="Q24" s="56"/>
      <c r="R24" s="219"/>
      <c r="S24" s="56"/>
      <c r="T24" s="122"/>
      <c r="U24" s="119"/>
      <c r="V24" s="293">
        <f t="shared" ref="V24:V25" si="3">MAX(B24,V23)</f>
        <v>43191</v>
      </c>
      <c r="W24" s="119"/>
      <c r="X24" s="119"/>
      <c r="Y24" s="290">
        <f ca="1">Y25-(Z24-Z25)/200/24</f>
        <v>0.66805099999999995</v>
      </c>
      <c r="Z24" s="125">
        <f ca="1">Z23</f>
        <v>800</v>
      </c>
      <c r="AA24" s="127"/>
      <c r="AC24" s="125"/>
      <c r="AD24" s="125"/>
      <c r="AE24" s="290"/>
      <c r="AF24" s="126"/>
      <c r="AG24" s="125"/>
      <c r="AH24" s="125"/>
      <c r="AI24" s="125"/>
      <c r="AJ24" s="127"/>
      <c r="AK24" s="127"/>
      <c r="AL24" s="290"/>
      <c r="AM24" s="127"/>
      <c r="AN24" s="127"/>
      <c r="AO24" s="127"/>
      <c r="AP24" s="180"/>
      <c r="AQ24" s="180"/>
      <c r="AR24" s="181"/>
      <c r="AS24" s="139"/>
      <c r="AT24" s="139"/>
      <c r="AU24" s="139"/>
      <c r="AV24" s="139"/>
      <c r="AW24" s="139"/>
      <c r="AX24" s="128"/>
      <c r="AY24" s="131"/>
      <c r="AZ24" s="128"/>
      <c r="BA24" s="128"/>
      <c r="BB24" s="128"/>
      <c r="BC24" s="128"/>
      <c r="BD24" s="132"/>
      <c r="BE24" s="128"/>
    </row>
    <row r="25" spans="1:78" x14ac:dyDescent="0.3">
      <c r="A25" s="298">
        <v>3</v>
      </c>
      <c r="B25" s="265"/>
      <c r="C25" s="222"/>
      <c r="D25" s="258"/>
      <c r="E25" s="263">
        <v>2</v>
      </c>
      <c r="F25" s="259"/>
      <c r="G25" s="56"/>
      <c r="H25" s="260"/>
      <c r="I25" s="264">
        <v>1</v>
      </c>
      <c r="J25" s="261"/>
      <c r="K25" s="56" t="str">
        <f t="shared" si="2"/>
        <v/>
      </c>
      <c r="L25" s="223"/>
      <c r="M25" s="56"/>
      <c r="N25" s="56"/>
      <c r="O25" s="56"/>
      <c r="P25" s="223"/>
      <c r="Q25" s="56"/>
      <c r="R25" s="219"/>
      <c r="S25" s="56"/>
      <c r="T25" s="122"/>
      <c r="U25" s="119"/>
      <c r="V25" s="293">
        <f t="shared" si="3"/>
        <v>43191</v>
      </c>
      <c r="W25" s="119"/>
      <c r="X25" s="119"/>
      <c r="Y25" s="290">
        <f ca="1">IF(AF20=1,Z20-AE20,Z20+AE20)</f>
        <v>0.75138433333333332</v>
      </c>
      <c r="Z25" s="125">
        <f ca="1">AG20</f>
        <v>400</v>
      </c>
      <c r="AA25" s="127"/>
      <c r="AB25" s="290">
        <f ca="1">Z20</f>
        <v>0.79305099999999995</v>
      </c>
      <c r="AC25" s="125">
        <f>AC22</f>
        <v>350</v>
      </c>
      <c r="AD25" s="125"/>
      <c r="AE25" s="127"/>
      <c r="AF25" s="126"/>
      <c r="AG25" s="125"/>
      <c r="AH25" s="125"/>
      <c r="AI25" s="125"/>
      <c r="AJ25" s="127"/>
      <c r="AK25" s="127"/>
      <c r="AL25" s="290"/>
      <c r="AM25" s="127"/>
      <c r="AN25" s="127"/>
      <c r="AO25" s="127"/>
      <c r="AP25" s="180"/>
      <c r="AQ25" s="180"/>
      <c r="AR25" s="181"/>
      <c r="AS25" s="139"/>
      <c r="AT25" s="139"/>
      <c r="AU25" s="139"/>
      <c r="AV25" s="139"/>
      <c r="AW25" s="139"/>
      <c r="AX25" s="128"/>
      <c r="AY25" s="131"/>
      <c r="AZ25" s="128"/>
      <c r="BA25" s="128"/>
      <c r="BB25" s="128"/>
      <c r="BC25" s="128"/>
      <c r="BD25" s="128"/>
      <c r="BE25" s="128"/>
    </row>
    <row r="26" spans="1:78" x14ac:dyDescent="0.3">
      <c r="A26" s="201"/>
      <c r="B26" s="224" t="s">
        <v>57</v>
      </c>
      <c r="C26" s="56" t="s">
        <v>58</v>
      </c>
      <c r="D26" s="56"/>
      <c r="E26" s="210"/>
      <c r="F26" s="56"/>
      <c r="G26" s="56"/>
      <c r="H26" s="56"/>
      <c r="I26" s="210"/>
      <c r="J26" s="56"/>
      <c r="K26" s="56"/>
      <c r="L26" s="56"/>
      <c r="M26" s="56"/>
      <c r="N26" s="56"/>
      <c r="O26" s="56"/>
      <c r="P26" s="56"/>
      <c r="Q26" s="56"/>
      <c r="R26" s="219"/>
      <c r="S26" s="56"/>
      <c r="T26" s="119"/>
      <c r="U26" s="119"/>
      <c r="V26" s="119"/>
      <c r="W26" s="119"/>
      <c r="X26" s="119"/>
      <c r="Y26" s="290">
        <v>0.99930555555555556</v>
      </c>
      <c r="Z26" s="125">
        <f ca="1">AG20</f>
        <v>400</v>
      </c>
      <c r="AA26" s="125"/>
      <c r="AB26" s="290">
        <f ca="1">Z20</f>
        <v>0.79305099999999995</v>
      </c>
      <c r="AC26" s="125">
        <f ca="1">AC23</f>
        <v>800</v>
      </c>
      <c r="AD26" s="125"/>
      <c r="AE26" s="125"/>
      <c r="AF26" s="125"/>
      <c r="AG26" s="125"/>
      <c r="AH26" s="125"/>
      <c r="AI26" s="125"/>
      <c r="AJ26" s="125"/>
      <c r="AK26" s="125"/>
      <c r="AL26" s="125"/>
      <c r="AM26" s="125"/>
      <c r="AN26" s="125"/>
      <c r="AO26" s="125"/>
      <c r="AP26" s="177"/>
      <c r="AQ26" s="177"/>
      <c r="AR26" s="177"/>
      <c r="AS26" s="50"/>
      <c r="AT26" s="50"/>
      <c r="AU26" s="50"/>
      <c r="AV26" s="50"/>
      <c r="AW26" s="50"/>
    </row>
    <row r="27" spans="1:78" x14ac:dyDescent="0.3">
      <c r="A27" s="201"/>
      <c r="B27" s="93"/>
      <c r="C27" s="225" t="s">
        <v>59</v>
      </c>
      <c r="D27" s="225"/>
      <c r="E27" s="226"/>
      <c r="F27" s="225"/>
      <c r="G27" s="225"/>
      <c r="H27" s="227" t="s">
        <v>68</v>
      </c>
      <c r="I27" s="225"/>
      <c r="J27" s="225"/>
      <c r="K27" s="225"/>
      <c r="L27" s="225"/>
      <c r="M27" s="225"/>
      <c r="N27" s="225"/>
      <c r="O27" s="225"/>
      <c r="P27" s="225"/>
      <c r="Q27" s="228">
        <f ca="1">OFFSET(V22,X19,0)</f>
        <v>43191</v>
      </c>
      <c r="R27" s="91"/>
      <c r="S27" s="56"/>
      <c r="T27" s="119"/>
      <c r="U27" s="119"/>
      <c r="V27" s="119"/>
      <c r="W27" s="119"/>
      <c r="X27" s="119"/>
      <c r="Y27" s="125"/>
      <c r="Z27" s="125"/>
      <c r="AA27" s="125"/>
      <c r="AB27" s="125"/>
      <c r="AC27" s="125"/>
      <c r="AD27" s="125"/>
      <c r="AE27" s="125"/>
      <c r="AF27" s="125"/>
      <c r="AG27" s="125"/>
      <c r="AH27" s="125"/>
      <c r="AI27" s="125"/>
      <c r="AJ27" s="125"/>
      <c r="AK27" s="125"/>
      <c r="AL27" s="125"/>
      <c r="AM27" s="125"/>
      <c r="AN27" s="125"/>
      <c r="AO27" s="125"/>
      <c r="AP27" s="177"/>
      <c r="AQ27" s="177"/>
      <c r="AR27" s="177"/>
      <c r="AS27" s="50"/>
      <c r="AT27" s="50"/>
      <c r="AU27" s="50"/>
      <c r="AV27" s="50"/>
      <c r="AW27" s="50"/>
    </row>
    <row r="28" spans="1:78" x14ac:dyDescent="0.3">
      <c r="A28" s="201"/>
      <c r="B28" s="56"/>
      <c r="C28" s="56"/>
      <c r="D28" s="56"/>
      <c r="E28" s="210"/>
      <c r="F28" s="56"/>
      <c r="G28" s="56"/>
      <c r="H28" s="56"/>
      <c r="I28" s="210"/>
      <c r="J28" s="56"/>
      <c r="K28" s="56"/>
      <c r="L28" s="56"/>
      <c r="M28" s="56"/>
      <c r="N28" s="56"/>
      <c r="O28" s="56"/>
      <c r="P28" s="56"/>
      <c r="Q28" s="56"/>
      <c r="R28" s="56"/>
      <c r="S28" s="56"/>
      <c r="T28" s="119"/>
      <c r="U28" s="119"/>
      <c r="V28" s="119"/>
      <c r="W28" s="119"/>
      <c r="X28" s="119"/>
      <c r="Y28" s="125"/>
      <c r="Z28" s="125"/>
      <c r="AA28" s="125"/>
      <c r="AB28" s="125"/>
      <c r="AC28" s="125"/>
      <c r="AD28" s="125"/>
      <c r="AE28" s="125"/>
      <c r="AF28" s="125"/>
      <c r="AG28" s="125"/>
      <c r="AH28" s="125"/>
      <c r="AI28" s="125"/>
      <c r="AJ28" s="125"/>
      <c r="AK28" s="125"/>
      <c r="AL28" s="125"/>
      <c r="AM28" s="125"/>
      <c r="AN28" s="125"/>
      <c r="AO28" s="125"/>
      <c r="AP28" s="177"/>
      <c r="AQ28" s="177"/>
      <c r="AR28" s="177"/>
      <c r="AS28" s="50"/>
      <c r="AT28" s="50"/>
      <c r="AU28" s="50"/>
      <c r="AV28" s="50"/>
      <c r="AW28" s="50"/>
    </row>
    <row r="29" spans="1:78" x14ac:dyDescent="0.3">
      <c r="A29" s="229"/>
      <c r="B29" s="230"/>
      <c r="C29" s="230"/>
      <c r="D29" s="230"/>
      <c r="E29" s="230"/>
      <c r="F29" s="230"/>
      <c r="G29" s="230"/>
      <c r="H29" s="230"/>
      <c r="I29" s="231"/>
      <c r="J29" s="230"/>
      <c r="K29" s="232"/>
      <c r="L29" s="232"/>
      <c r="M29" s="232"/>
      <c r="N29" s="232"/>
      <c r="O29" s="232"/>
      <c r="P29" s="232"/>
      <c r="Q29" s="232"/>
      <c r="R29" s="232"/>
      <c r="S29" s="232"/>
      <c r="T29" s="119"/>
      <c r="U29" s="119"/>
      <c r="V29" s="119"/>
      <c r="W29" s="119"/>
      <c r="X29" s="119"/>
      <c r="Y29" s="125"/>
      <c r="Z29" s="125"/>
      <c r="AA29" s="125"/>
      <c r="AB29" s="125"/>
      <c r="AC29" s="125"/>
      <c r="AD29" s="125"/>
      <c r="AE29" s="125"/>
      <c r="AF29" s="125"/>
      <c r="AG29" s="125"/>
      <c r="AH29" s="125"/>
      <c r="AI29" s="125"/>
      <c r="AJ29" s="125"/>
      <c r="AK29" s="125"/>
      <c r="AL29" s="125"/>
      <c r="AM29" s="125"/>
      <c r="AN29" s="125"/>
      <c r="AO29" s="125"/>
      <c r="AP29" s="177"/>
      <c r="AQ29" s="177"/>
      <c r="AR29" s="177"/>
      <c r="AS29" s="50"/>
      <c r="AT29" s="50"/>
      <c r="AU29" s="50"/>
      <c r="AV29" s="50"/>
      <c r="AW29" s="50"/>
    </row>
    <row r="30" spans="1:78" x14ac:dyDescent="0.3">
      <c r="A30" s="229"/>
      <c r="B30" s="230"/>
      <c r="C30" s="230"/>
      <c r="D30" s="230"/>
      <c r="E30" s="230"/>
      <c r="F30" s="230"/>
      <c r="G30" s="230"/>
      <c r="H30" s="230"/>
      <c r="I30" s="231"/>
      <c r="J30" s="230"/>
      <c r="K30" s="232"/>
      <c r="L30" s="232"/>
      <c r="M30" s="232"/>
      <c r="N30" s="232"/>
      <c r="O30" s="232"/>
      <c r="P30" s="232"/>
      <c r="Q30" s="232"/>
      <c r="R30" s="232"/>
      <c r="S30" s="232"/>
      <c r="T30" s="119"/>
      <c r="U30" s="119"/>
      <c r="V30" s="119"/>
      <c r="W30" s="119"/>
      <c r="X30" s="119"/>
      <c r="Y30" s="125"/>
      <c r="Z30" s="125"/>
      <c r="AA30" s="125"/>
      <c r="AB30" s="125"/>
      <c r="AC30" s="125"/>
      <c r="AD30" s="125"/>
      <c r="AE30" s="125"/>
      <c r="AF30" s="125"/>
      <c r="AG30" s="125"/>
      <c r="AH30" s="125"/>
      <c r="AI30" s="125"/>
      <c r="AJ30" s="125"/>
      <c r="AK30" s="125"/>
      <c r="AL30" s="125"/>
      <c r="AM30" s="125"/>
      <c r="AN30" s="125"/>
      <c r="AO30" s="125"/>
      <c r="AP30" s="177"/>
      <c r="AQ30" s="177"/>
      <c r="AR30" s="177"/>
      <c r="AS30" s="50"/>
      <c r="AT30" s="50"/>
      <c r="AU30" s="50"/>
      <c r="AV30" s="50"/>
      <c r="AW30" s="50"/>
    </row>
    <row r="31" spans="1:78" x14ac:dyDescent="0.3">
      <c r="A31" s="229"/>
      <c r="B31" s="230"/>
      <c r="C31" s="230"/>
      <c r="D31" s="230"/>
      <c r="E31" s="230"/>
      <c r="F31" s="230"/>
      <c r="G31" s="230"/>
      <c r="H31" s="230"/>
      <c r="I31" s="231"/>
      <c r="J31" s="230"/>
      <c r="K31" s="232"/>
      <c r="L31" s="232"/>
      <c r="M31" s="232"/>
      <c r="N31" s="232"/>
      <c r="O31" s="232"/>
      <c r="P31" s="232"/>
      <c r="Q31" s="232"/>
      <c r="R31" s="232"/>
      <c r="S31" s="232"/>
      <c r="T31" s="119"/>
      <c r="U31" s="119"/>
      <c r="V31" s="119"/>
      <c r="W31" s="119"/>
      <c r="X31" s="119"/>
      <c r="Y31" s="125"/>
      <c r="Z31" s="125"/>
      <c r="AA31" s="125"/>
      <c r="AB31" s="125"/>
      <c r="AC31" s="125"/>
      <c r="AD31" s="125"/>
      <c r="AE31" s="125"/>
      <c r="AF31" s="125"/>
      <c r="AG31" s="125"/>
      <c r="AH31" s="125"/>
      <c r="AI31" s="125"/>
      <c r="AJ31" s="125"/>
      <c r="AK31" s="125"/>
      <c r="AL31" s="125"/>
      <c r="AM31" s="125"/>
      <c r="AN31" s="125"/>
      <c r="AO31" s="125"/>
      <c r="AP31" s="177"/>
      <c r="AQ31" s="177"/>
      <c r="AR31" s="177"/>
      <c r="AS31" s="50"/>
      <c r="AT31" s="50"/>
      <c r="AU31" s="50"/>
      <c r="AV31" s="50"/>
      <c r="AW31" s="50"/>
    </row>
    <row r="32" spans="1:78" x14ac:dyDescent="0.3">
      <c r="A32" s="229"/>
      <c r="B32" s="233"/>
      <c r="C32" s="234"/>
      <c r="D32" s="234"/>
      <c r="E32" s="234"/>
      <c r="F32" s="234"/>
      <c r="G32" s="234"/>
      <c r="H32" s="234"/>
      <c r="I32" s="235"/>
      <c r="J32" s="234"/>
      <c r="K32" s="234"/>
      <c r="L32" s="234"/>
      <c r="M32" s="234"/>
      <c r="N32" s="234"/>
      <c r="O32" s="234"/>
      <c r="P32" s="234"/>
      <c r="Q32" s="234"/>
      <c r="R32" s="236"/>
      <c r="S32" s="232"/>
      <c r="T32" s="119"/>
      <c r="U32" s="119"/>
      <c r="V32" s="119"/>
      <c r="W32" s="119"/>
      <c r="X32" s="119"/>
      <c r="Y32" s="125"/>
      <c r="Z32" s="125"/>
      <c r="AA32" s="125"/>
      <c r="AB32" s="125"/>
      <c r="AC32" s="125"/>
      <c r="AD32" s="125"/>
      <c r="AE32" s="125"/>
      <c r="AF32" s="125"/>
      <c r="AG32" s="125"/>
      <c r="AH32" s="125"/>
      <c r="AI32" s="125"/>
      <c r="AJ32" s="125"/>
      <c r="AK32" s="125"/>
      <c r="AL32" s="125"/>
      <c r="AM32" s="125"/>
      <c r="AN32" s="125"/>
      <c r="AO32" s="125"/>
      <c r="AP32" s="177"/>
      <c r="AQ32" s="177"/>
      <c r="AR32" s="177"/>
      <c r="AS32" s="50"/>
      <c r="AT32" s="50"/>
      <c r="AU32" s="50"/>
      <c r="AV32" s="50"/>
      <c r="AW32" s="50"/>
    </row>
    <row r="33" spans="1:49" x14ac:dyDescent="0.3">
      <c r="A33" s="229"/>
      <c r="B33" s="237" t="s">
        <v>38</v>
      </c>
      <c r="C33" s="238">
        <v>1</v>
      </c>
      <c r="D33" s="232"/>
      <c r="E33" s="232"/>
      <c r="F33" s="239" t="s">
        <v>41</v>
      </c>
      <c r="G33" s="250" t="str">
        <f ca="1">OFFSET(AF34,I33,0)</f>
        <v>LUXOUS_1347_FR</v>
      </c>
      <c r="H33" s="250"/>
      <c r="I33" s="43">
        <v>2</v>
      </c>
      <c r="J33" s="297" t="s">
        <v>115</v>
      </c>
      <c r="K33" s="232"/>
      <c r="L33" s="232"/>
      <c r="M33" s="232"/>
      <c r="N33" s="232"/>
      <c r="O33" s="232"/>
      <c r="P33" s="232"/>
      <c r="Q33" s="232"/>
      <c r="R33" s="241"/>
      <c r="S33" s="230"/>
    </row>
    <row r="34" spans="1:49" ht="7.5" customHeight="1" x14ac:dyDescent="0.3">
      <c r="A34" s="229"/>
      <c r="B34" s="242"/>
      <c r="C34" s="243"/>
      <c r="D34" s="232"/>
      <c r="E34" s="232"/>
      <c r="F34" s="239"/>
      <c r="G34" s="232"/>
      <c r="H34" s="232"/>
      <c r="I34" s="240"/>
      <c r="J34" s="232"/>
      <c r="K34" s="232"/>
      <c r="L34" s="232"/>
      <c r="M34" s="232"/>
      <c r="N34" s="232"/>
      <c r="O34" s="232"/>
      <c r="P34" s="232"/>
      <c r="Q34" s="232"/>
      <c r="R34" s="241"/>
      <c r="S34" s="230"/>
    </row>
    <row r="35" spans="1:49" x14ac:dyDescent="0.3">
      <c r="A35" s="229"/>
      <c r="B35" s="244" t="s">
        <v>42</v>
      </c>
      <c r="C35" s="243"/>
      <c r="D35" s="232"/>
      <c r="E35" s="232"/>
      <c r="F35" s="239"/>
      <c r="G35" s="232"/>
      <c r="H35" s="262">
        <v>12</v>
      </c>
      <c r="I35" s="243" t="s">
        <v>43</v>
      </c>
      <c r="J35" s="232"/>
      <c r="K35" s="232"/>
      <c r="L35" s="232"/>
      <c r="M35" s="232"/>
      <c r="N35" s="232"/>
      <c r="O35" s="232"/>
      <c r="P35" s="232"/>
      <c r="Q35" s="232"/>
      <c r="R35" s="241"/>
      <c r="S35" s="230"/>
      <c r="AF35" s="128" t="s">
        <v>78</v>
      </c>
      <c r="AQ35" s="140"/>
      <c r="AR35" s="140"/>
      <c r="AS35" s="140"/>
      <c r="AT35" s="140"/>
      <c r="AV35" s="140"/>
      <c r="AW35" s="140"/>
    </row>
    <row r="36" spans="1:49" x14ac:dyDescent="0.3">
      <c r="A36" s="229"/>
      <c r="B36" s="242"/>
      <c r="C36" s="232"/>
      <c r="D36" s="232"/>
      <c r="E36" s="232"/>
      <c r="F36" s="239"/>
      <c r="G36" s="232"/>
      <c r="H36" s="232"/>
      <c r="I36" s="243"/>
      <c r="J36" s="239" t="s">
        <v>48</v>
      </c>
      <c r="K36" s="232" t="s">
        <v>47</v>
      </c>
      <c r="L36" s="232"/>
      <c r="M36" s="232"/>
      <c r="N36" s="232"/>
      <c r="O36" s="232"/>
      <c r="P36" s="232"/>
      <c r="Q36" s="232"/>
      <c r="R36" s="241"/>
      <c r="S36" s="230"/>
      <c r="AF36" s="128" t="s">
        <v>77</v>
      </c>
    </row>
    <row r="37" spans="1:49" x14ac:dyDescent="0.3">
      <c r="A37" s="229"/>
      <c r="B37" s="244" t="s">
        <v>50</v>
      </c>
      <c r="C37" s="243"/>
      <c r="D37" s="232"/>
      <c r="E37" s="232"/>
      <c r="F37" s="239"/>
      <c r="G37" s="232"/>
      <c r="H37" s="232"/>
      <c r="I37" s="243"/>
      <c r="J37" s="240">
        <v>-20</v>
      </c>
      <c r="K37" s="240">
        <f>K38</f>
        <v>200</v>
      </c>
      <c r="L37" s="232"/>
      <c r="M37" s="232"/>
      <c r="N37" s="232"/>
      <c r="O37" s="232"/>
      <c r="P37" s="232"/>
      <c r="Q37" s="232"/>
      <c r="R37" s="241"/>
      <c r="S37" s="230"/>
      <c r="AF37" s="128" t="s">
        <v>39</v>
      </c>
    </row>
    <row r="38" spans="1:49" x14ac:dyDescent="0.3">
      <c r="A38" s="229"/>
      <c r="B38" s="244" t="s">
        <v>51</v>
      </c>
      <c r="C38" s="243"/>
      <c r="D38" s="232"/>
      <c r="E38" s="232"/>
      <c r="F38" s="239"/>
      <c r="G38" s="232"/>
      <c r="H38" s="232"/>
      <c r="I38" s="243"/>
      <c r="J38" s="43">
        <v>-5</v>
      </c>
      <c r="K38" s="43">
        <v>200</v>
      </c>
      <c r="L38" s="232"/>
      <c r="M38" s="232"/>
      <c r="N38" s="232"/>
      <c r="O38" s="232"/>
      <c r="P38" s="232"/>
      <c r="Q38" s="232"/>
      <c r="R38" s="241"/>
      <c r="S38" s="230"/>
      <c r="AF38" s="128" t="s">
        <v>40</v>
      </c>
    </row>
    <row r="39" spans="1:49" x14ac:dyDescent="0.3">
      <c r="A39" s="229"/>
      <c r="B39" s="244" t="s">
        <v>52</v>
      </c>
      <c r="C39" s="243"/>
      <c r="D39" s="232"/>
      <c r="E39" s="232"/>
      <c r="F39" s="239"/>
      <c r="G39" s="232"/>
      <c r="H39" s="232"/>
      <c r="I39" s="243"/>
      <c r="J39" s="43">
        <v>8</v>
      </c>
      <c r="K39" s="43">
        <v>50</v>
      </c>
      <c r="L39" s="232"/>
      <c r="M39" s="232"/>
      <c r="N39" s="232"/>
      <c r="O39" s="232"/>
      <c r="P39" s="232"/>
      <c r="Q39" s="232"/>
      <c r="R39" s="241"/>
      <c r="S39" s="230"/>
    </row>
    <row r="40" spans="1:49" x14ac:dyDescent="0.3">
      <c r="A40" s="229"/>
      <c r="B40" s="244"/>
      <c r="C40" s="243"/>
      <c r="D40" s="232"/>
      <c r="E40" s="232"/>
      <c r="F40" s="239"/>
      <c r="G40" s="232"/>
      <c r="H40" s="232"/>
      <c r="I40" s="243"/>
      <c r="J40" s="43">
        <v>10</v>
      </c>
      <c r="K40" s="43">
        <v>5</v>
      </c>
      <c r="L40" s="232"/>
      <c r="M40" s="232"/>
      <c r="N40" s="232"/>
      <c r="O40" s="232"/>
      <c r="P40" s="232"/>
      <c r="Q40" s="232"/>
      <c r="R40" s="241"/>
      <c r="S40" s="230"/>
    </row>
    <row r="41" spans="1:49" x14ac:dyDescent="0.3">
      <c r="A41" s="229"/>
      <c r="B41" s="244"/>
      <c r="C41" s="243"/>
      <c r="D41" s="232"/>
      <c r="E41" s="232"/>
      <c r="F41" s="239"/>
      <c r="G41" s="232"/>
      <c r="H41" s="232"/>
      <c r="I41" s="243"/>
      <c r="J41" s="240">
        <f>H35</f>
        <v>12</v>
      </c>
      <c r="K41" s="240">
        <v>0</v>
      </c>
      <c r="L41" s="232"/>
      <c r="M41" s="232"/>
      <c r="N41" s="232"/>
      <c r="O41" s="232"/>
      <c r="P41" s="232"/>
      <c r="Q41" s="232"/>
      <c r="R41" s="241"/>
      <c r="S41" s="230"/>
    </row>
    <row r="42" spans="1:49" x14ac:dyDescent="0.3">
      <c r="A42" s="229"/>
      <c r="B42" s="244"/>
      <c r="C42" s="243"/>
      <c r="D42" s="232"/>
      <c r="E42" s="232"/>
      <c r="F42" s="239"/>
      <c r="G42" s="232"/>
      <c r="H42" s="232"/>
      <c r="I42" s="243"/>
      <c r="J42" s="232"/>
      <c r="K42" s="232"/>
      <c r="L42" s="232"/>
      <c r="M42" s="232"/>
      <c r="N42" s="232"/>
      <c r="O42" s="232"/>
      <c r="P42" s="232"/>
      <c r="Q42" s="232"/>
      <c r="R42" s="241"/>
      <c r="S42" s="230"/>
    </row>
    <row r="43" spans="1:49" x14ac:dyDescent="0.3">
      <c r="A43" s="229"/>
      <c r="B43" s="245"/>
      <c r="C43" s="246"/>
      <c r="D43" s="246"/>
      <c r="E43" s="246"/>
      <c r="F43" s="246"/>
      <c r="G43" s="246"/>
      <c r="H43" s="246"/>
      <c r="I43" s="247"/>
      <c r="J43" s="246"/>
      <c r="K43" s="246"/>
      <c r="L43" s="246"/>
      <c r="M43" s="246"/>
      <c r="N43" s="246"/>
      <c r="O43" s="246"/>
      <c r="P43" s="246"/>
      <c r="Q43" s="246"/>
      <c r="R43" s="248"/>
      <c r="S43" s="230"/>
    </row>
    <row r="44" spans="1:49" x14ac:dyDescent="0.3">
      <c r="A44" s="229"/>
      <c r="B44" s="230"/>
      <c r="C44" s="230"/>
      <c r="D44" s="230"/>
      <c r="E44" s="230"/>
      <c r="F44" s="230"/>
      <c r="G44" s="230"/>
      <c r="H44" s="230"/>
      <c r="I44" s="230"/>
      <c r="J44" s="230"/>
      <c r="K44" s="230"/>
      <c r="L44" s="230"/>
      <c r="M44" s="230"/>
      <c r="N44" s="230"/>
      <c r="O44" s="230"/>
      <c r="P44" s="230"/>
      <c r="Q44" s="230"/>
      <c r="R44" s="230"/>
      <c r="S44" s="230"/>
    </row>
    <row r="45" spans="1:49" x14ac:dyDescent="0.3">
      <c r="A45" s="229"/>
      <c r="B45" s="230"/>
      <c r="C45" s="230"/>
      <c r="D45" s="230"/>
      <c r="E45" s="230"/>
      <c r="F45" s="230"/>
      <c r="G45" s="230"/>
      <c r="H45" s="230"/>
      <c r="I45" s="231"/>
      <c r="J45" s="230"/>
      <c r="K45" s="232"/>
      <c r="L45" s="232"/>
      <c r="M45" s="232"/>
      <c r="N45" s="232"/>
      <c r="O45" s="232"/>
      <c r="P45" s="232"/>
      <c r="Q45" s="232"/>
      <c r="R45" s="232"/>
      <c r="S45" s="232"/>
      <c r="T45" s="119"/>
      <c r="U45" s="119"/>
      <c r="V45" s="119"/>
      <c r="W45" s="119"/>
      <c r="X45" s="119"/>
      <c r="Y45" s="125"/>
      <c r="Z45" s="125"/>
      <c r="AA45" s="125"/>
      <c r="AB45" s="125"/>
      <c r="AC45" s="125"/>
      <c r="AD45" s="125"/>
      <c r="AE45" s="125"/>
      <c r="AF45" s="125"/>
      <c r="AG45" s="125"/>
      <c r="AH45" s="125"/>
      <c r="AI45" s="125"/>
      <c r="AJ45" s="125"/>
      <c r="AK45" s="125"/>
      <c r="AL45" s="125"/>
      <c r="AM45" s="125"/>
      <c r="AN45" s="125"/>
      <c r="AO45" s="125"/>
      <c r="AP45" s="177"/>
      <c r="AQ45" s="177"/>
      <c r="AR45" s="177"/>
      <c r="AS45" s="50"/>
      <c r="AT45" s="50"/>
      <c r="AU45" s="50"/>
      <c r="AV45" s="50"/>
      <c r="AW45" s="50"/>
    </row>
    <row r="46" spans="1:49" x14ac:dyDescent="0.3">
      <c r="A46" s="229"/>
      <c r="B46" s="233"/>
      <c r="C46" s="234"/>
      <c r="D46" s="234"/>
      <c r="E46" s="234"/>
      <c r="F46" s="234"/>
      <c r="G46" s="234"/>
      <c r="H46" s="234"/>
      <c r="I46" s="235"/>
      <c r="J46" s="234"/>
      <c r="K46" s="234"/>
      <c r="L46" s="234"/>
      <c r="M46" s="234"/>
      <c r="N46" s="234"/>
      <c r="O46" s="234"/>
      <c r="P46" s="234"/>
      <c r="Q46" s="234"/>
      <c r="R46" s="236"/>
      <c r="S46" s="232"/>
      <c r="T46" s="119"/>
      <c r="U46" s="119"/>
      <c r="V46" s="119"/>
      <c r="W46" s="119"/>
      <c r="X46" s="119"/>
      <c r="Y46" s="125"/>
      <c r="Z46" s="125"/>
      <c r="AA46" s="125"/>
      <c r="AB46" s="125"/>
      <c r="AC46" s="125"/>
      <c r="AD46" s="125"/>
      <c r="AE46" s="125"/>
      <c r="AF46" s="125"/>
      <c r="AG46" s="125"/>
      <c r="AH46" s="125"/>
      <c r="AI46" s="125"/>
      <c r="AJ46" s="125"/>
      <c r="AK46" s="125"/>
      <c r="AL46" s="125"/>
      <c r="AM46" s="125"/>
      <c r="AN46" s="125"/>
      <c r="AO46" s="125"/>
      <c r="AP46" s="177"/>
      <c r="AQ46" s="177"/>
      <c r="AR46" s="177"/>
      <c r="AS46" s="50"/>
      <c r="AT46" s="50"/>
      <c r="AU46" s="50"/>
      <c r="AV46" s="50"/>
      <c r="AW46" s="50"/>
    </row>
    <row r="47" spans="1:49" x14ac:dyDescent="0.3">
      <c r="A47" s="229"/>
      <c r="B47" s="237" t="s">
        <v>38</v>
      </c>
      <c r="C47" s="238">
        <v>2</v>
      </c>
      <c r="D47" s="232"/>
      <c r="E47" s="232"/>
      <c r="F47" s="239" t="s">
        <v>41</v>
      </c>
      <c r="G47" s="250" t="str">
        <f ca="1">OFFSET(AF34,I47,0)</f>
        <v>No_Screen</v>
      </c>
      <c r="H47" s="250"/>
      <c r="I47" s="43">
        <v>1</v>
      </c>
      <c r="J47" s="297" t="str">
        <f>J33</f>
        <v xml:space="preserve">  (see for the documents sent for an explaniation on the screen options)</v>
      </c>
      <c r="K47" s="232"/>
      <c r="L47" s="232"/>
      <c r="M47" s="232"/>
      <c r="N47" s="232"/>
      <c r="O47" s="232"/>
      <c r="P47" s="232"/>
      <c r="Q47" s="232"/>
      <c r="R47" s="241"/>
      <c r="S47" s="230"/>
    </row>
    <row r="48" spans="1:49" ht="7.5" customHeight="1" x14ac:dyDescent="0.3">
      <c r="A48" s="229"/>
      <c r="B48" s="242"/>
      <c r="C48" s="243"/>
      <c r="D48" s="232"/>
      <c r="E48" s="232"/>
      <c r="F48" s="239"/>
      <c r="G48" s="232"/>
      <c r="H48" s="232"/>
      <c r="I48" s="240"/>
      <c r="J48" s="232"/>
      <c r="K48" s="232"/>
      <c r="L48" s="232"/>
      <c r="M48" s="232"/>
      <c r="N48" s="232"/>
      <c r="O48" s="232"/>
      <c r="P48" s="232"/>
      <c r="Q48" s="232"/>
      <c r="R48" s="241"/>
      <c r="S48" s="230"/>
    </row>
    <row r="49" spans="1:27" x14ac:dyDescent="0.3">
      <c r="A49" s="229"/>
      <c r="B49" s="244" t="s">
        <v>42</v>
      </c>
      <c r="C49" s="243"/>
      <c r="D49" s="232"/>
      <c r="E49" s="232"/>
      <c r="F49" s="239"/>
      <c r="G49" s="232"/>
      <c r="H49" s="262">
        <v>12</v>
      </c>
      <c r="I49" s="243" t="s">
        <v>43</v>
      </c>
      <c r="J49" s="232"/>
      <c r="K49" s="232"/>
      <c r="L49" s="232"/>
      <c r="M49" s="232"/>
      <c r="N49" s="232"/>
      <c r="O49" s="232"/>
      <c r="P49" s="232"/>
      <c r="Q49" s="232"/>
      <c r="R49" s="241"/>
      <c r="S49" s="230"/>
    </row>
    <row r="50" spans="1:27" x14ac:dyDescent="0.3">
      <c r="A50" s="229"/>
      <c r="B50" s="242"/>
      <c r="C50" s="232"/>
      <c r="D50" s="232"/>
      <c r="E50" s="232"/>
      <c r="F50" s="239"/>
      <c r="G50" s="232"/>
      <c r="H50" s="232"/>
      <c r="I50" s="243"/>
      <c r="J50" s="239" t="s">
        <v>48</v>
      </c>
      <c r="K50" s="232" t="s">
        <v>47</v>
      </c>
      <c r="L50" s="232"/>
      <c r="M50" s="232"/>
      <c r="N50" s="232"/>
      <c r="O50" s="232"/>
      <c r="P50" s="232"/>
      <c r="Q50" s="232"/>
      <c r="R50" s="241"/>
      <c r="S50" s="230"/>
    </row>
    <row r="51" spans="1:27" x14ac:dyDescent="0.3">
      <c r="A51" s="229"/>
      <c r="B51" s="244" t="s">
        <v>44</v>
      </c>
      <c r="C51" s="243"/>
      <c r="D51" s="232"/>
      <c r="E51" s="232"/>
      <c r="F51" s="239"/>
      <c r="G51" s="232"/>
      <c r="H51" s="232"/>
      <c r="I51" s="243"/>
      <c r="J51" s="240">
        <v>-20</v>
      </c>
      <c r="K51" s="240">
        <f>K52</f>
        <v>200</v>
      </c>
      <c r="L51" s="232"/>
      <c r="M51" s="232"/>
      <c r="N51" s="232"/>
      <c r="O51" s="232"/>
      <c r="P51" s="232"/>
      <c r="Q51" s="232"/>
      <c r="R51" s="241"/>
      <c r="S51" s="230"/>
    </row>
    <row r="52" spans="1:27" x14ac:dyDescent="0.3">
      <c r="A52" s="229"/>
      <c r="B52" s="244" t="s">
        <v>45</v>
      </c>
      <c r="C52" s="243"/>
      <c r="D52" s="232"/>
      <c r="E52" s="232"/>
      <c r="F52" s="239"/>
      <c r="G52" s="232"/>
      <c r="H52" s="232"/>
      <c r="I52" s="243"/>
      <c r="J52" s="43">
        <v>-5</v>
      </c>
      <c r="K52" s="43">
        <v>200</v>
      </c>
      <c r="L52" s="232"/>
      <c r="M52" s="232"/>
      <c r="N52" s="232"/>
      <c r="O52" s="232"/>
      <c r="P52" s="232"/>
      <c r="Q52" s="232"/>
      <c r="R52" s="241"/>
      <c r="S52" s="230"/>
    </row>
    <row r="53" spans="1:27" x14ac:dyDescent="0.3">
      <c r="A53" s="229"/>
      <c r="B53" s="244" t="s">
        <v>49</v>
      </c>
      <c r="C53" s="243"/>
      <c r="D53" s="232"/>
      <c r="E53" s="232"/>
      <c r="F53" s="239"/>
      <c r="G53" s="232"/>
      <c r="H53" s="232"/>
      <c r="I53" s="243"/>
      <c r="J53" s="43">
        <v>8</v>
      </c>
      <c r="K53" s="43">
        <v>50</v>
      </c>
      <c r="L53" s="232"/>
      <c r="M53" s="232"/>
      <c r="N53" s="232"/>
      <c r="O53" s="232"/>
      <c r="P53" s="232"/>
      <c r="Q53" s="232"/>
      <c r="R53" s="241"/>
      <c r="S53" s="230"/>
    </row>
    <row r="54" spans="1:27" x14ac:dyDescent="0.3">
      <c r="A54" s="229"/>
      <c r="B54" s="244"/>
      <c r="C54" s="243"/>
      <c r="D54" s="232"/>
      <c r="E54" s="232"/>
      <c r="F54" s="239"/>
      <c r="G54" s="232"/>
      <c r="H54" s="232"/>
      <c r="I54" s="243"/>
      <c r="J54" s="43">
        <v>10</v>
      </c>
      <c r="K54" s="43">
        <v>5</v>
      </c>
      <c r="L54" s="232"/>
      <c r="M54" s="232"/>
      <c r="N54" s="232"/>
      <c r="O54" s="232"/>
      <c r="P54" s="232"/>
      <c r="Q54" s="232"/>
      <c r="R54" s="241"/>
      <c r="S54" s="230"/>
      <c r="Y54" s="135"/>
      <c r="Z54" s="135"/>
      <c r="AA54" s="135"/>
    </row>
    <row r="55" spans="1:27" x14ac:dyDescent="0.3">
      <c r="A55" s="229"/>
      <c r="B55" s="244"/>
      <c r="C55" s="243"/>
      <c r="D55" s="232"/>
      <c r="E55" s="232"/>
      <c r="F55" s="239"/>
      <c r="G55" s="232"/>
      <c r="H55" s="232"/>
      <c r="I55" s="243"/>
      <c r="J55" s="240">
        <f>H49</f>
        <v>12</v>
      </c>
      <c r="K55" s="240">
        <v>0</v>
      </c>
      <c r="L55" s="232"/>
      <c r="M55" s="232"/>
      <c r="N55" s="232"/>
      <c r="O55" s="232"/>
      <c r="P55" s="232"/>
      <c r="Q55" s="232"/>
      <c r="R55" s="241"/>
      <c r="S55" s="230"/>
      <c r="Y55" s="135"/>
      <c r="Z55" s="135"/>
      <c r="AA55" s="135"/>
    </row>
    <row r="56" spans="1:27" x14ac:dyDescent="0.3">
      <c r="A56" s="229"/>
      <c r="B56" s="244"/>
      <c r="C56" s="243"/>
      <c r="D56" s="232"/>
      <c r="E56" s="232"/>
      <c r="F56" s="239"/>
      <c r="G56" s="232"/>
      <c r="H56" s="232"/>
      <c r="I56" s="243"/>
      <c r="J56" s="232"/>
      <c r="K56" s="232"/>
      <c r="L56" s="232"/>
      <c r="M56" s="232"/>
      <c r="N56" s="232"/>
      <c r="O56" s="232"/>
      <c r="P56" s="232"/>
      <c r="Q56" s="232"/>
      <c r="R56" s="241"/>
      <c r="S56" s="230"/>
      <c r="Y56" s="135"/>
      <c r="Z56" s="135"/>
      <c r="AA56" s="135"/>
    </row>
    <row r="57" spans="1:27" x14ac:dyDescent="0.3">
      <c r="A57" s="229"/>
      <c r="B57" s="244" t="s">
        <v>55</v>
      </c>
      <c r="C57" s="243"/>
      <c r="D57" s="232"/>
      <c r="E57" s="232"/>
      <c r="F57" s="239"/>
      <c r="G57" s="232"/>
      <c r="H57" s="232"/>
      <c r="I57" s="243"/>
      <c r="J57" s="232"/>
      <c r="K57" s="232"/>
      <c r="L57" s="232"/>
      <c r="M57" s="232"/>
      <c r="N57" s="232"/>
      <c r="O57" s="232"/>
      <c r="P57" s="232"/>
      <c r="Q57" s="232"/>
      <c r="R57" s="241"/>
      <c r="S57" s="230"/>
      <c r="Y57" s="135"/>
      <c r="Z57" s="135"/>
      <c r="AA57" s="135"/>
    </row>
    <row r="58" spans="1:27" x14ac:dyDescent="0.3">
      <c r="A58" s="229"/>
      <c r="B58" s="244" t="s">
        <v>111</v>
      </c>
      <c r="C58" s="243"/>
      <c r="D58" s="232"/>
      <c r="E58" s="232"/>
      <c r="F58" s="239"/>
      <c r="G58" s="232"/>
      <c r="H58" s="232"/>
      <c r="I58" s="243"/>
      <c r="J58" s="239" t="s">
        <v>46</v>
      </c>
      <c r="K58" s="232" t="s">
        <v>53</v>
      </c>
      <c r="L58" s="232"/>
      <c r="M58" s="232"/>
      <c r="N58" s="232"/>
      <c r="O58" s="232"/>
      <c r="P58" s="232"/>
      <c r="Q58" s="232"/>
      <c r="R58" s="241"/>
      <c r="S58" s="230"/>
      <c r="V58" s="296" t="b">
        <v>1</v>
      </c>
      <c r="W58" s="135">
        <f ca="1">IF(V58,IF(G47="No_Screen",0,1),0)</f>
        <v>0</v>
      </c>
      <c r="X58" s="135" t="str">
        <f ca="1">IF(W58&gt;0,"Screen position [%]"," ")</f>
        <v xml:space="preserve"> </v>
      </c>
      <c r="Y58" s="135"/>
      <c r="Z58" s="135"/>
      <c r="AA58" s="135"/>
    </row>
    <row r="59" spans="1:27" x14ac:dyDescent="0.3">
      <c r="A59" s="229"/>
      <c r="B59" s="244" t="s">
        <v>114</v>
      </c>
      <c r="C59" s="243"/>
      <c r="D59" s="232"/>
      <c r="E59" s="232"/>
      <c r="F59" s="239"/>
      <c r="G59" s="232"/>
      <c r="H59" s="232"/>
      <c r="I59" s="243"/>
      <c r="J59" s="43">
        <v>400</v>
      </c>
      <c r="K59" s="43">
        <v>50</v>
      </c>
      <c r="L59" s="232"/>
      <c r="M59" s="232"/>
      <c r="N59" s="232"/>
      <c r="O59" s="232"/>
      <c r="P59" s="232"/>
      <c r="Q59" s="232"/>
      <c r="R59" s="241"/>
      <c r="S59" s="230"/>
      <c r="V59" s="135">
        <f>J59-1</f>
        <v>399</v>
      </c>
      <c r="W59" s="135">
        <v>0</v>
      </c>
      <c r="Y59" s="135"/>
      <c r="Z59" s="135"/>
      <c r="AA59" s="135"/>
    </row>
    <row r="60" spans="1:27" x14ac:dyDescent="0.3">
      <c r="A60" s="229"/>
      <c r="B60" s="244" t="s">
        <v>113</v>
      </c>
      <c r="C60" s="243"/>
      <c r="D60" s="232"/>
      <c r="E60" s="232"/>
      <c r="F60" s="239"/>
      <c r="G60" s="232"/>
      <c r="H60" s="232"/>
      <c r="I60" s="243"/>
      <c r="J60" s="43">
        <v>600</v>
      </c>
      <c r="K60" s="43">
        <v>70</v>
      </c>
      <c r="L60" s="232"/>
      <c r="M60" s="232"/>
      <c r="N60" s="232"/>
      <c r="O60" s="232"/>
      <c r="P60" s="232"/>
      <c r="Q60" s="232"/>
      <c r="R60" s="241"/>
      <c r="S60" s="230"/>
      <c r="V60" s="135">
        <f>J59</f>
        <v>400</v>
      </c>
      <c r="W60" s="135">
        <f ca="1">K59*W58</f>
        <v>0</v>
      </c>
      <c r="Y60" s="135"/>
      <c r="Z60" s="135"/>
      <c r="AA60" s="135"/>
    </row>
    <row r="61" spans="1:27" x14ac:dyDescent="0.3">
      <c r="A61" s="229"/>
      <c r="B61" s="244" t="s">
        <v>112</v>
      </c>
      <c r="C61" s="243"/>
      <c r="D61" s="232"/>
      <c r="E61" s="232"/>
      <c r="F61" s="239"/>
      <c r="G61" s="232"/>
      <c r="H61" s="232"/>
      <c r="I61" s="243"/>
      <c r="J61" s="43">
        <v>800</v>
      </c>
      <c r="K61" s="43">
        <v>90</v>
      </c>
      <c r="L61" s="232"/>
      <c r="M61" s="232"/>
      <c r="N61" s="232"/>
      <c r="O61" s="232"/>
      <c r="P61" s="232"/>
      <c r="Q61" s="232"/>
      <c r="R61" s="241"/>
      <c r="S61" s="230"/>
      <c r="V61" s="135">
        <f>J60-1</f>
        <v>599</v>
      </c>
      <c r="W61" s="135">
        <f ca="1">W60</f>
        <v>0</v>
      </c>
      <c r="Y61" s="135"/>
      <c r="Z61" s="135"/>
      <c r="AA61" s="135"/>
    </row>
    <row r="62" spans="1:27" x14ac:dyDescent="0.3">
      <c r="A62" s="229"/>
      <c r="B62" s="244" t="s">
        <v>54</v>
      </c>
      <c r="C62" s="230"/>
      <c r="D62" s="232"/>
      <c r="E62" s="232"/>
      <c r="F62" s="239"/>
      <c r="G62" s="232"/>
      <c r="H62" s="232"/>
      <c r="I62" s="243"/>
      <c r="J62" s="240"/>
      <c r="K62" s="240"/>
      <c r="L62" s="232"/>
      <c r="M62" s="232"/>
      <c r="N62" s="232"/>
      <c r="O62" s="232"/>
      <c r="P62" s="232"/>
      <c r="Q62" s="232"/>
      <c r="R62" s="241"/>
      <c r="S62" s="230"/>
      <c r="V62" s="135">
        <f>J60</f>
        <v>600</v>
      </c>
      <c r="W62" s="135">
        <f ca="1">K60*W58</f>
        <v>0</v>
      </c>
      <c r="Y62" s="135"/>
      <c r="Z62" s="135"/>
      <c r="AA62" s="135"/>
    </row>
    <row r="63" spans="1:27" x14ac:dyDescent="0.3">
      <c r="A63" s="229"/>
      <c r="B63" s="244"/>
      <c r="C63" s="243"/>
      <c r="D63" s="232"/>
      <c r="E63" s="232"/>
      <c r="F63" s="239"/>
      <c r="G63" s="232"/>
      <c r="H63" s="232"/>
      <c r="I63" s="243"/>
      <c r="J63" s="240"/>
      <c r="K63" s="240"/>
      <c r="L63" s="232"/>
      <c r="M63" s="232"/>
      <c r="N63" s="232"/>
      <c r="O63" s="232"/>
      <c r="P63" s="232"/>
      <c r="Q63" s="232"/>
      <c r="R63" s="241"/>
      <c r="S63" s="230"/>
      <c r="V63" s="135">
        <f>J61-1</f>
        <v>799</v>
      </c>
      <c r="W63" s="135">
        <f ca="1">W62</f>
        <v>0</v>
      </c>
      <c r="Y63" s="135"/>
      <c r="Z63" s="135"/>
      <c r="AA63" s="135"/>
    </row>
    <row r="64" spans="1:27" x14ac:dyDescent="0.3">
      <c r="A64" s="229"/>
      <c r="B64" s="244"/>
      <c r="C64" s="243"/>
      <c r="D64" s="232"/>
      <c r="E64" s="232"/>
      <c r="F64" s="239"/>
      <c r="G64" s="232"/>
      <c r="H64" s="232"/>
      <c r="I64" s="243"/>
      <c r="J64" s="232"/>
      <c r="K64" s="232"/>
      <c r="L64" s="232"/>
      <c r="M64" s="232"/>
      <c r="N64" s="232"/>
      <c r="O64" s="232"/>
      <c r="P64" s="232"/>
      <c r="Q64" s="232"/>
      <c r="R64" s="241"/>
      <c r="S64" s="230"/>
      <c r="V64" s="135">
        <f>J61</f>
        <v>800</v>
      </c>
      <c r="W64" s="135">
        <f ca="1">K61*W58</f>
        <v>0</v>
      </c>
      <c r="Y64" s="135"/>
      <c r="Z64" s="135"/>
      <c r="AA64" s="135"/>
    </row>
    <row r="65" spans="1:27" x14ac:dyDescent="0.3">
      <c r="A65" s="229"/>
      <c r="B65" s="244"/>
      <c r="C65" s="243"/>
      <c r="D65" s="232"/>
      <c r="E65" s="232"/>
      <c r="F65" s="239"/>
      <c r="G65" s="232"/>
      <c r="H65" s="232"/>
      <c r="I65" s="243"/>
      <c r="J65" s="232"/>
      <c r="K65" s="232"/>
      <c r="L65" s="232"/>
      <c r="M65" s="232"/>
      <c r="N65" s="232"/>
      <c r="O65" s="232"/>
      <c r="P65" s="232"/>
      <c r="Q65" s="232"/>
      <c r="R65" s="241"/>
      <c r="S65" s="230"/>
      <c r="V65" s="135">
        <v>1000</v>
      </c>
      <c r="W65" s="135">
        <f ca="1">W64</f>
        <v>0</v>
      </c>
      <c r="Y65" s="135"/>
      <c r="Z65" s="135"/>
      <c r="AA65" s="135"/>
    </row>
    <row r="66" spans="1:27" x14ac:dyDescent="0.3">
      <c r="A66" s="229"/>
      <c r="B66" s="249"/>
      <c r="C66" s="246"/>
      <c r="D66" s="246"/>
      <c r="E66" s="246"/>
      <c r="F66" s="246"/>
      <c r="G66" s="246"/>
      <c r="H66" s="246"/>
      <c r="I66" s="246"/>
      <c r="J66" s="246"/>
      <c r="K66" s="246"/>
      <c r="L66" s="246"/>
      <c r="M66" s="246"/>
      <c r="N66" s="246"/>
      <c r="O66" s="246"/>
      <c r="P66" s="246"/>
      <c r="Q66" s="246"/>
      <c r="R66" s="248"/>
      <c r="S66" s="230"/>
      <c r="Y66" s="135"/>
      <c r="Z66" s="135"/>
      <c r="AA66" s="135"/>
    </row>
    <row r="67" spans="1:27" x14ac:dyDescent="0.3">
      <c r="A67" s="229"/>
      <c r="B67" s="230"/>
      <c r="C67" s="230"/>
      <c r="D67" s="230"/>
      <c r="E67" s="230"/>
      <c r="F67" s="230"/>
      <c r="G67" s="230"/>
      <c r="H67" s="230"/>
      <c r="I67" s="230"/>
      <c r="J67" s="230"/>
      <c r="K67" s="230"/>
      <c r="L67" s="230"/>
      <c r="M67" s="230"/>
      <c r="N67" s="230"/>
      <c r="O67" s="230"/>
      <c r="P67" s="230"/>
      <c r="Q67" s="230"/>
      <c r="R67" s="230"/>
      <c r="S67" s="230"/>
      <c r="Y67" s="135"/>
      <c r="Z67" s="135"/>
      <c r="AA67" s="135"/>
    </row>
    <row r="68" spans="1:27" x14ac:dyDescent="0.3">
      <c r="Y68" s="135"/>
      <c r="Z68" s="135"/>
      <c r="AA68" s="135"/>
    </row>
    <row r="69" spans="1:27" x14ac:dyDescent="0.3">
      <c r="Y69" s="135"/>
      <c r="Z69" s="135"/>
      <c r="AA69" s="135"/>
    </row>
    <row r="70" spans="1:27" x14ac:dyDescent="0.3">
      <c r="Y70" s="135"/>
      <c r="Z70" s="135"/>
      <c r="AA70" s="135"/>
    </row>
    <row r="72" spans="1:27" x14ac:dyDescent="0.3">
      <c r="O72" s="156"/>
    </row>
    <row r="74" spans="1:27" x14ac:dyDescent="0.3">
      <c r="D74" s="145"/>
    </row>
    <row r="75" spans="1:27" x14ac:dyDescent="0.3">
      <c r="D75" s="145"/>
    </row>
  </sheetData>
  <sheetProtection sheet="1" selectLockedCells="1"/>
  <dataValidations count="7">
    <dataValidation type="date" operator="greaterThan" allowBlank="1" showInputMessage="1" showErrorMessage="1" error="The dates shoukld be subsequent" sqref="B8:B11">
      <formula1>B7</formula1>
    </dataValidation>
    <dataValidation type="date" operator="greaterThan" allowBlank="1" showInputMessage="1" showErrorMessage="1" error="The dates should be subsequent" sqref="B23:B25">
      <formula1>B22</formula1>
    </dataValidation>
    <dataValidation type="whole" allowBlank="1" showInputMessage="1" showErrorMessage="1" error="Sorry, We can accept only whole numbers here" sqref="H35">
      <formula1>-100</formula1>
      <formula2>100</formula2>
    </dataValidation>
    <dataValidation type="whole" allowBlank="1" showInputMessage="1" showErrorMessage="1" error="Sorry, we can accept only whol;e numbers here (between -100 and 100)_x000a_" sqref="J38:J40 H49 J52:J54">
      <formula1>-100</formula1>
      <formula2>100</formula2>
    </dataValidation>
    <dataValidation type="whole" allowBlank="1" showInputMessage="1" showErrorMessage="1" error="Sorry, we can accept only whol;e numbers here (between -1 and 1200)_x000a_" sqref="K38:K40 K52:K54 J59:J61">
      <formula1>-1</formula1>
      <formula2>1200</formula2>
    </dataValidation>
    <dataValidation type="whole" allowBlank="1" showInputMessage="1" showErrorMessage="1" error="Sorry, we can accept only whol;e numbers here (between 0 and 100)_x000a_" sqref="K59:K61">
      <formula1>0</formula1>
      <formula2>100</formula2>
    </dataValidation>
    <dataValidation type="whole" allowBlank="1" showInputMessage="1" showErrorMessage="1" error="enter a whole number value between 0 and 500" sqref="G7:G11 I7:I11">
      <formula1>0</formula1>
      <formula2>500</formula2>
    </dataValidation>
  </dataValidations>
  <pageMargins left="0.7" right="0.7" top="0.75" bottom="0.75" header="0.3" footer="0.3"/>
  <pageSetup paperSize="9" orientation="portrait" horizontalDpi="4294967293" r:id="rId1"/>
  <ignoredErrors>
    <ignoredError sqref="Z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77" r:id="rId4" name="Drop Down 29">
              <controlPr defaultSize="0" autoLine="0" autoPict="0">
                <anchor moveWithCells="1">
                  <from>
                    <xdr:col>4</xdr:col>
                    <xdr:colOff>22860</xdr:colOff>
                    <xdr:row>21</xdr:row>
                    <xdr:rowOff>0</xdr:rowOff>
                  </from>
                  <to>
                    <xdr:col>4</xdr:col>
                    <xdr:colOff>457200</xdr:colOff>
                    <xdr:row>22</xdr:row>
                    <xdr:rowOff>0</xdr:rowOff>
                  </to>
                </anchor>
              </controlPr>
            </control>
          </mc:Choice>
        </mc:AlternateContent>
        <mc:AlternateContent xmlns:mc="http://schemas.openxmlformats.org/markup-compatibility/2006">
          <mc:Choice Requires="x14">
            <control shapeId="2081" r:id="rId5" name="Drop Down 33">
              <controlPr defaultSize="0" autoLine="0" autoPict="0">
                <anchor moveWithCells="1">
                  <from>
                    <xdr:col>4</xdr:col>
                    <xdr:colOff>22860</xdr:colOff>
                    <xdr:row>21</xdr:row>
                    <xdr:rowOff>175260</xdr:rowOff>
                  </from>
                  <to>
                    <xdr:col>4</xdr:col>
                    <xdr:colOff>457200</xdr:colOff>
                    <xdr:row>22</xdr:row>
                    <xdr:rowOff>175260</xdr:rowOff>
                  </to>
                </anchor>
              </controlPr>
            </control>
          </mc:Choice>
        </mc:AlternateContent>
        <mc:AlternateContent xmlns:mc="http://schemas.openxmlformats.org/markup-compatibility/2006">
          <mc:Choice Requires="x14">
            <control shapeId="2085" r:id="rId6" name="Drop Down 37">
              <controlPr defaultSize="0" autoLine="0" autoPict="0">
                <anchor moveWithCells="1">
                  <from>
                    <xdr:col>4</xdr:col>
                    <xdr:colOff>22860</xdr:colOff>
                    <xdr:row>22</xdr:row>
                    <xdr:rowOff>175260</xdr:rowOff>
                  </from>
                  <to>
                    <xdr:col>4</xdr:col>
                    <xdr:colOff>457200</xdr:colOff>
                    <xdr:row>23</xdr:row>
                    <xdr:rowOff>175260</xdr:rowOff>
                  </to>
                </anchor>
              </controlPr>
            </control>
          </mc:Choice>
        </mc:AlternateContent>
        <mc:AlternateContent xmlns:mc="http://schemas.openxmlformats.org/markup-compatibility/2006">
          <mc:Choice Requires="x14">
            <control shapeId="2089" r:id="rId7" name="Drop Down 41">
              <controlPr defaultSize="0" autoLine="0" autoPict="0">
                <anchor moveWithCells="1">
                  <from>
                    <xdr:col>4</xdr:col>
                    <xdr:colOff>22860</xdr:colOff>
                    <xdr:row>23</xdr:row>
                    <xdr:rowOff>175260</xdr:rowOff>
                  </from>
                  <to>
                    <xdr:col>4</xdr:col>
                    <xdr:colOff>457200</xdr:colOff>
                    <xdr:row>24</xdr:row>
                    <xdr:rowOff>175260</xdr:rowOff>
                  </to>
                </anchor>
              </controlPr>
            </control>
          </mc:Choice>
        </mc:AlternateContent>
        <mc:AlternateContent xmlns:mc="http://schemas.openxmlformats.org/markup-compatibility/2006">
          <mc:Choice Requires="x14">
            <control shapeId="2145" r:id="rId8" name="Drop Down 97">
              <controlPr defaultSize="0" autoLine="0" autoPict="0">
                <anchor moveWithCells="1">
                  <from>
                    <xdr:col>8</xdr:col>
                    <xdr:colOff>22860</xdr:colOff>
                    <xdr:row>20</xdr:row>
                    <xdr:rowOff>175260</xdr:rowOff>
                  </from>
                  <to>
                    <xdr:col>9</xdr:col>
                    <xdr:colOff>60960</xdr:colOff>
                    <xdr:row>21</xdr:row>
                    <xdr:rowOff>175260</xdr:rowOff>
                  </to>
                </anchor>
              </controlPr>
            </control>
          </mc:Choice>
        </mc:AlternateContent>
        <mc:AlternateContent xmlns:mc="http://schemas.openxmlformats.org/markup-compatibility/2006">
          <mc:Choice Requires="x14">
            <control shapeId="2146" r:id="rId9" name="Drop Down 98">
              <controlPr defaultSize="0" autoLine="0" autoPict="0">
                <anchor moveWithCells="1">
                  <from>
                    <xdr:col>8</xdr:col>
                    <xdr:colOff>22860</xdr:colOff>
                    <xdr:row>21</xdr:row>
                    <xdr:rowOff>175260</xdr:rowOff>
                  </from>
                  <to>
                    <xdr:col>9</xdr:col>
                    <xdr:colOff>60960</xdr:colOff>
                    <xdr:row>22</xdr:row>
                    <xdr:rowOff>175260</xdr:rowOff>
                  </to>
                </anchor>
              </controlPr>
            </control>
          </mc:Choice>
        </mc:AlternateContent>
        <mc:AlternateContent xmlns:mc="http://schemas.openxmlformats.org/markup-compatibility/2006">
          <mc:Choice Requires="x14">
            <control shapeId="2147" r:id="rId10" name="Drop Down 99">
              <controlPr defaultSize="0" autoLine="0" autoPict="0">
                <anchor moveWithCells="1">
                  <from>
                    <xdr:col>8</xdr:col>
                    <xdr:colOff>22860</xdr:colOff>
                    <xdr:row>22</xdr:row>
                    <xdr:rowOff>175260</xdr:rowOff>
                  </from>
                  <to>
                    <xdr:col>9</xdr:col>
                    <xdr:colOff>60960</xdr:colOff>
                    <xdr:row>23</xdr:row>
                    <xdr:rowOff>175260</xdr:rowOff>
                  </to>
                </anchor>
              </controlPr>
            </control>
          </mc:Choice>
        </mc:AlternateContent>
        <mc:AlternateContent xmlns:mc="http://schemas.openxmlformats.org/markup-compatibility/2006">
          <mc:Choice Requires="x14">
            <control shapeId="2148" r:id="rId11" name="Drop Down 100">
              <controlPr defaultSize="0" autoLine="0" autoPict="0">
                <anchor moveWithCells="1">
                  <from>
                    <xdr:col>8</xdr:col>
                    <xdr:colOff>22860</xdr:colOff>
                    <xdr:row>23</xdr:row>
                    <xdr:rowOff>175260</xdr:rowOff>
                  </from>
                  <to>
                    <xdr:col>9</xdr:col>
                    <xdr:colOff>60960</xdr:colOff>
                    <xdr:row>24</xdr:row>
                    <xdr:rowOff>175260</xdr:rowOff>
                  </to>
                </anchor>
              </controlPr>
            </control>
          </mc:Choice>
        </mc:AlternateContent>
        <mc:AlternateContent xmlns:mc="http://schemas.openxmlformats.org/markup-compatibility/2006">
          <mc:Choice Requires="x14">
            <control shapeId="2166" r:id="rId12" name="Check Box 118">
              <controlPr defaultSize="0" autoFill="0" autoLine="0" autoPict="0">
                <anchor moveWithCells="1">
                  <from>
                    <xdr:col>1</xdr:col>
                    <xdr:colOff>99060</xdr:colOff>
                    <xdr:row>55</xdr:row>
                    <xdr:rowOff>175260</xdr:rowOff>
                  </from>
                  <to>
                    <xdr:col>1</xdr:col>
                    <xdr:colOff>365760</xdr:colOff>
                    <xdr:row>57</xdr:row>
                    <xdr:rowOff>22860</xdr:rowOff>
                  </to>
                </anchor>
              </controlPr>
            </control>
          </mc:Choice>
        </mc:AlternateContent>
        <mc:AlternateContent xmlns:mc="http://schemas.openxmlformats.org/markup-compatibility/2006">
          <mc:Choice Requires="x14">
            <control shapeId="2167" r:id="rId13" name="Scroll Bar 119">
              <controlPr defaultSize="0" autoPict="0">
                <anchor moveWithCells="1">
                  <from>
                    <xdr:col>13</xdr:col>
                    <xdr:colOff>152400</xdr:colOff>
                    <xdr:row>26</xdr:row>
                    <xdr:rowOff>22860</xdr:rowOff>
                  </from>
                  <to>
                    <xdr:col>15</xdr:col>
                    <xdr:colOff>518160</xdr:colOff>
                    <xdr:row>26</xdr:row>
                    <xdr:rowOff>152400</xdr:rowOff>
                  </to>
                </anchor>
              </controlPr>
            </control>
          </mc:Choice>
        </mc:AlternateContent>
        <mc:AlternateContent xmlns:mc="http://schemas.openxmlformats.org/markup-compatibility/2006">
          <mc:Choice Requires="x14">
            <control shapeId="2168" r:id="rId14" name="Drop Down 120">
              <controlPr defaultSize="0" autoLine="0" autoPict="0">
                <anchor moveWithCells="1">
                  <from>
                    <xdr:col>5</xdr:col>
                    <xdr:colOff>403860</xdr:colOff>
                    <xdr:row>32</xdr:row>
                    <xdr:rowOff>0</xdr:rowOff>
                  </from>
                  <to>
                    <xdr:col>8</xdr:col>
                    <xdr:colOff>403860</xdr:colOff>
                    <xdr:row>33</xdr:row>
                    <xdr:rowOff>22860</xdr:rowOff>
                  </to>
                </anchor>
              </controlPr>
            </control>
          </mc:Choice>
        </mc:AlternateContent>
        <mc:AlternateContent xmlns:mc="http://schemas.openxmlformats.org/markup-compatibility/2006">
          <mc:Choice Requires="x14">
            <control shapeId="2170" r:id="rId15" name="Drop Down 122">
              <controlPr defaultSize="0" autoLine="0" autoPict="0">
                <anchor moveWithCells="1">
                  <from>
                    <xdr:col>6</xdr:col>
                    <xdr:colOff>0</xdr:colOff>
                    <xdr:row>46</xdr:row>
                    <xdr:rowOff>0</xdr:rowOff>
                  </from>
                  <to>
                    <xdr:col>9</xdr:col>
                    <xdr:colOff>0</xdr:colOff>
                    <xdr:row>47</xdr:row>
                    <xdr:rowOff>22860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R207"/>
  <sheetViews>
    <sheetView workbookViewId="0">
      <selection activeCell="F177" sqref="F177"/>
    </sheetView>
  </sheetViews>
  <sheetFormatPr defaultColWidth="8.6640625" defaultRowHeight="14.4" x14ac:dyDescent="0.3"/>
  <cols>
    <col min="2" max="2" width="8.6640625" style="8"/>
  </cols>
  <sheetData>
    <row r="2" spans="1:5" x14ac:dyDescent="0.3">
      <c r="B2" s="8" t="str">
        <f>Cropping!B57</f>
        <v>Startdate:</v>
      </c>
      <c r="C2" s="8">
        <f>Cropping!C57</f>
        <v>1</v>
      </c>
      <c r="D2" s="8">
        <f>Cropping!D57</f>
        <v>4</v>
      </c>
      <c r="E2" s="8">
        <f>Cropping!E57</f>
        <v>2018</v>
      </c>
    </row>
    <row r="3" spans="1:5" x14ac:dyDescent="0.3">
      <c r="B3" s="8" t="str">
        <f>Cropping!B58</f>
        <v>Enddate:</v>
      </c>
      <c r="C3" s="8">
        <f>Cropping!C58</f>
        <v>17</v>
      </c>
      <c r="D3" s="8">
        <f>Cropping!D58</f>
        <v>8</v>
      </c>
      <c r="E3" s="8">
        <f>Cropping!E58</f>
        <v>2018</v>
      </c>
    </row>
    <row r="4" spans="1:5" x14ac:dyDescent="0.3">
      <c r="A4">
        <v>3</v>
      </c>
      <c r="B4" s="8" t="str">
        <f>Cropping!B59</f>
        <v>*-----</v>
      </c>
      <c r="C4" s="8"/>
      <c r="D4" s="8"/>
      <c r="E4" s="8"/>
    </row>
    <row r="5" spans="1:5" x14ac:dyDescent="0.3">
      <c r="A5">
        <v>4</v>
      </c>
      <c r="B5" s="8" t="str">
        <f>Cropping!B60</f>
        <v xml:space="preserve">PlantDensity     = </v>
      </c>
      <c r="C5" s="8">
        <f>Cropping!C60</f>
        <v>1.5</v>
      </c>
      <c r="D5" s="8"/>
      <c r="E5" s="8"/>
    </row>
    <row r="6" spans="1:5" x14ac:dyDescent="0.3">
      <c r="A6">
        <v>5</v>
      </c>
      <c r="B6" s="8" t="str">
        <f>Cropping!B61</f>
        <v>*-----</v>
      </c>
      <c r="C6" s="8"/>
      <c r="D6" s="8"/>
      <c r="E6" s="8"/>
    </row>
    <row r="7" spans="1:5" x14ac:dyDescent="0.3">
      <c r="A7">
        <v>6</v>
      </c>
      <c r="B7" s="8" t="str">
        <f>Cropping!B62</f>
        <v xml:space="preserve">DayShoot_2 =  </v>
      </c>
      <c r="C7" s="8">
        <f>Cropping!C62</f>
        <v>91</v>
      </c>
      <c r="D7" s="8"/>
      <c r="E7" s="8"/>
    </row>
    <row r="8" spans="1:5" x14ac:dyDescent="0.3">
      <c r="A8">
        <v>7</v>
      </c>
      <c r="B8" s="8" t="str">
        <f>Cropping!B63</f>
        <v xml:space="preserve">DayShoot_3 =  </v>
      </c>
      <c r="C8" s="8">
        <f>Cropping!C63</f>
        <v>1000</v>
      </c>
      <c r="D8" s="8"/>
      <c r="E8" s="8"/>
    </row>
    <row r="9" spans="1:5" x14ac:dyDescent="0.3">
      <c r="A9">
        <v>8</v>
      </c>
      <c r="B9" s="8" t="str">
        <f>Cropping!B64</f>
        <v xml:space="preserve">DayShoot_4 =  </v>
      </c>
      <c r="C9" s="8">
        <f>Cropping!C64</f>
        <v>1000</v>
      </c>
      <c r="D9" s="8"/>
      <c r="E9" s="8"/>
    </row>
    <row r="10" spans="1:5" x14ac:dyDescent="0.3">
      <c r="A10">
        <v>9</v>
      </c>
      <c r="B10" s="8" t="str">
        <f>Cropping!B65</f>
        <v xml:space="preserve">DayShoot_5 =  </v>
      </c>
      <c r="C10" s="8">
        <f>Cropping!C65</f>
        <v>1000</v>
      </c>
      <c r="D10" s="8"/>
      <c r="E10" s="8"/>
    </row>
    <row r="11" spans="1:5" x14ac:dyDescent="0.3">
      <c r="A11">
        <v>10</v>
      </c>
      <c r="B11" s="8" t="str">
        <f>Cropping!B66</f>
        <v>*-----</v>
      </c>
      <c r="C11" s="8"/>
      <c r="D11" s="8"/>
      <c r="E11" s="8"/>
    </row>
    <row r="12" spans="1:5" x14ac:dyDescent="0.3">
      <c r="A12">
        <v>11</v>
      </c>
      <c r="B12" s="8" t="str">
        <f>Cropping!B67</f>
        <v xml:space="preserve">Fraction_2 = </v>
      </c>
      <c r="C12" s="3">
        <f>Cropping!C67</f>
        <v>1</v>
      </c>
      <c r="D12" s="8"/>
      <c r="E12" s="8"/>
    </row>
    <row r="13" spans="1:5" x14ac:dyDescent="0.3">
      <c r="A13">
        <v>12</v>
      </c>
      <c r="B13" s="8" t="str">
        <f>Cropping!B68</f>
        <v xml:space="preserve">Fraction_3 = </v>
      </c>
      <c r="C13" s="3">
        <f>Cropping!C68</f>
        <v>0</v>
      </c>
      <c r="D13" s="8"/>
      <c r="E13" s="8"/>
    </row>
    <row r="14" spans="1:5" x14ac:dyDescent="0.3">
      <c r="A14">
        <v>13</v>
      </c>
      <c r="B14" s="8" t="str">
        <f>Cropping!B69</f>
        <v xml:space="preserve">Fraction_4 = </v>
      </c>
      <c r="C14" s="3">
        <f>Cropping!C69</f>
        <v>0</v>
      </c>
      <c r="D14" s="8"/>
      <c r="E14" s="8"/>
    </row>
    <row r="15" spans="1:5" x14ac:dyDescent="0.3">
      <c r="A15">
        <v>14</v>
      </c>
      <c r="B15" s="8" t="str">
        <f>Cropping!B70</f>
        <v xml:space="preserve">Fraction_5 = </v>
      </c>
      <c r="C15" s="3">
        <f>Cropping!C70</f>
        <v>0</v>
      </c>
      <c r="D15" s="8"/>
      <c r="E15" s="8"/>
    </row>
    <row r="16" spans="1:5" x14ac:dyDescent="0.3">
      <c r="A16">
        <v>15</v>
      </c>
      <c r="B16" s="8" t="str">
        <f>Cropping!B71</f>
        <v>*-----</v>
      </c>
      <c r="C16" s="8"/>
      <c r="D16" s="8"/>
      <c r="E16" s="8"/>
    </row>
    <row r="17" spans="1:18" x14ac:dyDescent="0.3">
      <c r="A17">
        <v>16</v>
      </c>
      <c r="B17" s="8" t="str">
        <f>Cropping!B72</f>
        <v xml:space="preserve">DayTopping = </v>
      </c>
      <c r="C17" s="8">
        <f>Cropping!C72</f>
        <v>217</v>
      </c>
      <c r="D17" s="8"/>
      <c r="E17" s="8"/>
    </row>
    <row r="18" spans="1:18" x14ac:dyDescent="0.3">
      <c r="A18">
        <v>17</v>
      </c>
      <c r="B18" s="8" t="str">
        <f>Cropping!B73</f>
        <v>*-----</v>
      </c>
      <c r="C18" s="8"/>
      <c r="D18" s="8"/>
      <c r="E18" s="8"/>
    </row>
    <row r="19" spans="1:18" x14ac:dyDescent="0.3">
      <c r="A19">
        <v>18</v>
      </c>
      <c r="B19" s="8" t="str">
        <f>Cropping!B74</f>
        <v>FruitFrequencyTB =</v>
      </c>
      <c r="C19" s="8"/>
      <c r="D19" s="8"/>
      <c r="E19" s="8"/>
    </row>
    <row r="20" spans="1:18" x14ac:dyDescent="0.3">
      <c r="A20">
        <v>19</v>
      </c>
      <c r="B20" s="8" t="str">
        <f>Cropping!B75</f>
        <v xml:space="preserve">0.; 0,5; </v>
      </c>
      <c r="C20" s="8"/>
      <c r="D20" s="8"/>
      <c r="E20" s="8"/>
    </row>
    <row r="21" spans="1:18" x14ac:dyDescent="0.3">
      <c r="A21">
        <v>20</v>
      </c>
      <c r="B21" s="8" t="str">
        <f>Cropping!B76</f>
        <v xml:space="preserve">91.; 0,5; </v>
      </c>
      <c r="C21" s="8"/>
      <c r="D21" s="8"/>
      <c r="E21" s="8"/>
    </row>
    <row r="22" spans="1:18" x14ac:dyDescent="0.3">
      <c r="A22">
        <v>21</v>
      </c>
      <c r="B22" s="8" t="str">
        <f>Cropping!B77</f>
        <v xml:space="preserve">120.; 0,5; </v>
      </c>
      <c r="C22" s="8"/>
      <c r="D22" s="8"/>
      <c r="E22" s="8"/>
    </row>
    <row r="23" spans="1:18" x14ac:dyDescent="0.3">
      <c r="A23">
        <v>22</v>
      </c>
      <c r="B23" s="8" t="str">
        <f>Cropping!B78</f>
        <v xml:space="preserve">121.; 0,6; </v>
      </c>
      <c r="C23" s="8"/>
      <c r="D23" s="8"/>
      <c r="E23" s="8"/>
    </row>
    <row r="24" spans="1:18" x14ac:dyDescent="0.3">
      <c r="A24">
        <v>23</v>
      </c>
      <c r="B24" s="8" t="str">
        <f>Cropping!B79</f>
        <v xml:space="preserve">364.; 0,6; </v>
      </c>
      <c r="C24" s="8"/>
      <c r="D24" s="8"/>
      <c r="E24" s="8"/>
    </row>
    <row r="25" spans="1:18" x14ac:dyDescent="0.3">
      <c r="A25">
        <v>24</v>
      </c>
      <c r="B25" s="8" t="str">
        <f>Cropping!B80</f>
        <v xml:space="preserve">365.; 0,6; </v>
      </c>
      <c r="C25" s="8"/>
      <c r="D25" s="8"/>
      <c r="E25" s="8"/>
    </row>
    <row r="26" spans="1:18" x14ac:dyDescent="0.3">
      <c r="A26">
        <v>25</v>
      </c>
      <c r="B26" s="8" t="str">
        <f>Cropping!B81</f>
        <v xml:space="preserve">366.; 0,6; </v>
      </c>
    </row>
    <row r="27" spans="1:18" x14ac:dyDescent="0.3">
      <c r="A27">
        <v>26</v>
      </c>
      <c r="B27" s="8" t="str">
        <f>Cropping!B82</f>
        <v xml:space="preserve">367.; 0,6; </v>
      </c>
    </row>
    <row r="28" spans="1:18" x14ac:dyDescent="0.3">
      <c r="A28">
        <v>27</v>
      </c>
      <c r="B28" s="8" t="str">
        <f>Cropping!B83</f>
        <v>368.; 0,6</v>
      </c>
    </row>
    <row r="29" spans="1:18" x14ac:dyDescent="0.3">
      <c r="A29">
        <v>28</v>
      </c>
      <c r="B29" s="8" t="str">
        <f>Cropping!B84</f>
        <v>*-----</v>
      </c>
    </row>
    <row r="31" spans="1:18" x14ac:dyDescent="0.3">
      <c r="B31" s="174" t="s">
        <v>95</v>
      </c>
      <c r="C31" t="str">
        <f>Q31&amp;"-"&amp;R31</f>
        <v>01-04</v>
      </c>
      <c r="Q31" t="str">
        <f>IF(Cropping!C57&lt;10,"0"&amp;Cropping!C57,Cropping!C57)</f>
        <v>01</v>
      </c>
      <c r="R31" t="str">
        <f>IF(Cropping!D57&lt;10,"0"&amp;Cropping!D57,Cropping!D57)</f>
        <v>04</v>
      </c>
    </row>
    <row r="32" spans="1:18" x14ac:dyDescent="0.3">
      <c r="B32" s="174" t="s">
        <v>96</v>
      </c>
      <c r="C32" t="str">
        <f>Q32&amp;"-"&amp;R32</f>
        <v>17-08</v>
      </c>
      <c r="Q32">
        <f>IF(Cropping!C58&lt;10,"0"&amp;Cropping!C58,Cropping!C58)</f>
        <v>17</v>
      </c>
      <c r="R32" t="str">
        <f>IF(Cropping!D58&lt;10,"0"&amp;Cropping!D58,Cropping!D58)</f>
        <v>08</v>
      </c>
    </row>
    <row r="33" spans="2:13" x14ac:dyDescent="0.3">
      <c r="B33" s="172" t="s">
        <v>87</v>
      </c>
      <c r="C33" s="45"/>
      <c r="D33" s="45"/>
      <c r="E33" s="45"/>
      <c r="F33" s="45"/>
      <c r="G33" s="45"/>
      <c r="H33" s="45"/>
      <c r="I33" s="45"/>
      <c r="J33" s="45"/>
      <c r="K33" s="45"/>
      <c r="L33" s="45"/>
      <c r="M33" s="45"/>
    </row>
    <row r="34" spans="2:13" x14ac:dyDescent="0.3">
      <c r="B34" s="136">
        <f>Temperature!B5</f>
        <v>43191</v>
      </c>
      <c r="C34" s="45">
        <f>Temperature!E5</f>
        <v>20</v>
      </c>
      <c r="D34" s="158">
        <f>Temperature!I5</f>
        <v>22</v>
      </c>
      <c r="E34" s="45">
        <f>Temperature!M5</f>
        <v>23</v>
      </c>
      <c r="F34" s="45">
        <f>Temperature!Q5</f>
        <v>18</v>
      </c>
      <c r="G34" s="45">
        <f>Temperature!U5</f>
        <v>20</v>
      </c>
      <c r="H34" s="45"/>
      <c r="I34" s="45"/>
      <c r="J34" s="45"/>
      <c r="K34" s="45"/>
      <c r="L34" s="45"/>
      <c r="M34" s="45"/>
    </row>
    <row r="35" spans="2:13" x14ac:dyDescent="0.3">
      <c r="B35" s="136">
        <f>Temperature!B6</f>
        <v>0</v>
      </c>
      <c r="C35" s="45">
        <f>Temperature!E6</f>
        <v>0</v>
      </c>
      <c r="D35" s="158">
        <f>Temperature!I6</f>
        <v>0</v>
      </c>
      <c r="E35" s="45">
        <f>Temperature!M6</f>
        <v>0</v>
      </c>
      <c r="F35" s="45">
        <f>Temperature!Q6</f>
        <v>0</v>
      </c>
      <c r="G35" s="45">
        <f>Temperature!U6</f>
        <v>0</v>
      </c>
      <c r="H35" s="45"/>
      <c r="I35" s="45"/>
      <c r="J35" s="45"/>
      <c r="K35" s="45"/>
      <c r="L35" s="45"/>
      <c r="M35" s="45"/>
    </row>
    <row r="36" spans="2:13" x14ac:dyDescent="0.3">
      <c r="B36" s="136">
        <f>Temperature!B7</f>
        <v>0</v>
      </c>
      <c r="C36" s="45">
        <f>Temperature!E7</f>
        <v>0</v>
      </c>
      <c r="D36" s="158">
        <f>Temperature!I7</f>
        <v>0</v>
      </c>
      <c r="E36" s="45">
        <f>Temperature!M7</f>
        <v>0</v>
      </c>
      <c r="F36" s="45">
        <f>Temperature!Q7</f>
        <v>0</v>
      </c>
      <c r="G36" s="45">
        <f>Temperature!U7</f>
        <v>0</v>
      </c>
      <c r="H36" s="45"/>
      <c r="I36" s="45"/>
      <c r="J36" s="45"/>
      <c r="K36" s="45"/>
      <c r="L36" s="45"/>
      <c r="M36" s="45"/>
    </row>
    <row r="37" spans="2:13" x14ac:dyDescent="0.3">
      <c r="B37" s="136">
        <f>Temperature!B8</f>
        <v>0</v>
      </c>
      <c r="C37" s="45">
        <f>Temperature!E8</f>
        <v>0</v>
      </c>
      <c r="D37" s="158">
        <f>Temperature!I8</f>
        <v>0</v>
      </c>
      <c r="E37" s="45">
        <f>Temperature!M8</f>
        <v>0</v>
      </c>
      <c r="F37" s="45">
        <f>Temperature!Q8</f>
        <v>0</v>
      </c>
      <c r="G37" s="45">
        <f>Temperature!U8</f>
        <v>0</v>
      </c>
      <c r="H37" s="45"/>
      <c r="I37" s="45"/>
      <c r="J37" s="45"/>
      <c r="K37" s="45"/>
      <c r="L37" s="45"/>
      <c r="M37" s="45"/>
    </row>
    <row r="38" spans="2:13" x14ac:dyDescent="0.3">
      <c r="B38" s="136">
        <f>Temperature!B9</f>
        <v>0</v>
      </c>
      <c r="C38" s="45">
        <f>Temperature!E9</f>
        <v>0</v>
      </c>
      <c r="D38" s="158">
        <f>Temperature!I9</f>
        <v>0</v>
      </c>
      <c r="E38" s="45">
        <f>Temperature!M9</f>
        <v>0</v>
      </c>
      <c r="F38" s="45">
        <f>Temperature!Q9</f>
        <v>0</v>
      </c>
      <c r="G38" s="45">
        <f>Temperature!U9</f>
        <v>0</v>
      </c>
      <c r="H38" s="45"/>
      <c r="I38" s="45"/>
      <c r="J38" s="45"/>
      <c r="K38" s="45"/>
      <c r="L38" s="45"/>
      <c r="M38" s="45"/>
    </row>
    <row r="39" spans="2:13" x14ac:dyDescent="0.3">
      <c r="B39" s="136">
        <f>Temperature!B10</f>
        <v>0</v>
      </c>
      <c r="C39" s="45">
        <f>Temperature!E10</f>
        <v>0</v>
      </c>
      <c r="D39" s="158">
        <f>Temperature!I10</f>
        <v>0</v>
      </c>
      <c r="E39" s="45">
        <f>Temperature!M10</f>
        <v>0</v>
      </c>
      <c r="F39" s="45">
        <f>Temperature!Q10</f>
        <v>0</v>
      </c>
      <c r="G39" s="45">
        <f>Temperature!U10</f>
        <v>0</v>
      </c>
      <c r="H39" s="45"/>
      <c r="I39" s="45"/>
      <c r="J39" s="45"/>
      <c r="K39" s="45"/>
      <c r="L39" s="45"/>
      <c r="M39" s="45"/>
    </row>
    <row r="40" spans="2:13" x14ac:dyDescent="0.3">
      <c r="B40" s="136">
        <f>Temperature!B11</f>
        <v>0</v>
      </c>
      <c r="C40" s="45">
        <f>Temperature!E11</f>
        <v>0</v>
      </c>
      <c r="D40" s="158">
        <f>Temperature!I11</f>
        <v>0</v>
      </c>
      <c r="E40" s="45">
        <f>Temperature!M11</f>
        <v>0</v>
      </c>
      <c r="F40" s="45">
        <f>Temperature!Q11</f>
        <v>0</v>
      </c>
      <c r="G40" s="45">
        <f>Temperature!U11</f>
        <v>0</v>
      </c>
      <c r="H40" s="45"/>
      <c r="I40" s="45"/>
      <c r="J40" s="45"/>
      <c r="K40" s="45"/>
      <c r="L40" s="45"/>
      <c r="M40" s="45"/>
    </row>
    <row r="41" spans="2:13" x14ac:dyDescent="0.3">
      <c r="B41" s="136">
        <f>Temperature!B12</f>
        <v>0</v>
      </c>
      <c r="C41" s="45">
        <f>Temperature!E12</f>
        <v>0</v>
      </c>
      <c r="D41" s="158">
        <f>Temperature!I12</f>
        <v>0</v>
      </c>
      <c r="E41" s="45">
        <f>Temperature!M12</f>
        <v>0</v>
      </c>
      <c r="F41" s="45">
        <f>Temperature!Q12</f>
        <v>0</v>
      </c>
      <c r="G41" s="45">
        <f>Temperature!U12</f>
        <v>0</v>
      </c>
      <c r="H41" s="45"/>
      <c r="I41" s="45"/>
      <c r="J41" s="45"/>
      <c r="K41" s="45"/>
      <c r="L41" s="45"/>
      <c r="M41" s="45"/>
    </row>
    <row r="42" spans="2:13" x14ac:dyDescent="0.3">
      <c r="B42" s="136">
        <f>Temperature!B13</f>
        <v>0</v>
      </c>
      <c r="C42" s="45">
        <f>Temperature!E13</f>
        <v>0</v>
      </c>
      <c r="D42" s="158">
        <f>Temperature!I13</f>
        <v>0</v>
      </c>
      <c r="E42" s="45">
        <f>Temperature!M13</f>
        <v>0</v>
      </c>
      <c r="F42" s="45">
        <f>Temperature!Q13</f>
        <v>0</v>
      </c>
      <c r="G42" s="45">
        <f>Temperature!U13</f>
        <v>0</v>
      </c>
      <c r="H42" s="45"/>
      <c r="I42" s="45"/>
      <c r="J42" s="45"/>
      <c r="K42" s="45"/>
      <c r="L42" s="45"/>
      <c r="M42" s="45"/>
    </row>
    <row r="43" spans="2:13" x14ac:dyDescent="0.3">
      <c r="B43" s="136">
        <f>Temperature!B14</f>
        <v>0</v>
      </c>
      <c r="C43" s="45">
        <f>Temperature!E14</f>
        <v>0</v>
      </c>
      <c r="D43" s="158">
        <f>Temperature!I14</f>
        <v>0</v>
      </c>
      <c r="E43" s="45">
        <f>Temperature!M14</f>
        <v>0</v>
      </c>
      <c r="F43" s="45">
        <f>Temperature!Q14</f>
        <v>0</v>
      </c>
      <c r="G43" s="45">
        <f>Temperature!U14</f>
        <v>0</v>
      </c>
      <c r="H43" s="45"/>
      <c r="I43" s="45"/>
      <c r="J43" s="45"/>
      <c r="K43" s="45"/>
      <c r="L43" s="45"/>
      <c r="M43" s="45"/>
    </row>
    <row r="44" spans="2:13" x14ac:dyDescent="0.3">
      <c r="B44" s="136">
        <f>Temperature!B15</f>
        <v>0</v>
      </c>
      <c r="C44" s="45">
        <f>Temperature!E15</f>
        <v>0</v>
      </c>
      <c r="D44" s="158">
        <f>Temperature!I15</f>
        <v>0</v>
      </c>
      <c r="E44" s="45">
        <f>Temperature!M15</f>
        <v>0</v>
      </c>
      <c r="F44" s="45">
        <f>Temperature!Q15</f>
        <v>0</v>
      </c>
      <c r="G44" s="45">
        <f>Temperature!U15</f>
        <v>0</v>
      </c>
      <c r="H44" s="45"/>
      <c r="I44" s="45"/>
      <c r="J44" s="45"/>
      <c r="K44" s="45"/>
      <c r="L44" s="45"/>
      <c r="M44" s="45"/>
    </row>
    <row r="45" spans="2:13" x14ac:dyDescent="0.3">
      <c r="B45" s="136">
        <f>Temperature!B16</f>
        <v>0</v>
      </c>
      <c r="C45" s="45">
        <f>Temperature!E16</f>
        <v>0</v>
      </c>
      <c r="D45" s="158">
        <f>Temperature!I16</f>
        <v>0</v>
      </c>
      <c r="E45" s="45">
        <f>Temperature!M16</f>
        <v>0</v>
      </c>
      <c r="F45" s="45">
        <f>Temperature!Q16</f>
        <v>0</v>
      </c>
      <c r="G45" s="45">
        <f>Temperature!U16</f>
        <v>0</v>
      </c>
      <c r="H45" s="45"/>
      <c r="I45" s="45"/>
      <c r="J45" s="45"/>
      <c r="K45" s="45"/>
      <c r="L45" s="45"/>
      <c r="M45" s="45"/>
    </row>
    <row r="46" spans="2:13" x14ac:dyDescent="0.3">
      <c r="B46" s="136">
        <f>Temperature!B17</f>
        <v>0</v>
      </c>
      <c r="C46" s="45">
        <f>Temperature!E17</f>
        <v>0</v>
      </c>
      <c r="D46" s="158">
        <f>Temperature!I17</f>
        <v>0</v>
      </c>
      <c r="E46" s="45">
        <f>Temperature!M17</f>
        <v>0</v>
      </c>
      <c r="F46" s="45">
        <f>Temperature!Q17</f>
        <v>0</v>
      </c>
      <c r="G46" s="45">
        <f>Temperature!U17</f>
        <v>0</v>
      </c>
      <c r="H46" s="45"/>
      <c r="I46" s="45"/>
      <c r="J46" s="45"/>
      <c r="K46" s="45"/>
      <c r="L46" s="45"/>
      <c r="M46" s="45"/>
    </row>
    <row r="47" spans="2:13" x14ac:dyDescent="0.3">
      <c r="B47" s="136">
        <f>Temperature!B18</f>
        <v>0</v>
      </c>
      <c r="C47" s="45">
        <f>Temperature!E18</f>
        <v>0</v>
      </c>
      <c r="D47" s="158">
        <f>Temperature!I18</f>
        <v>0</v>
      </c>
      <c r="E47" s="45">
        <f>Temperature!M18</f>
        <v>0</v>
      </c>
      <c r="F47" s="45">
        <f>Temperature!Q18</f>
        <v>0</v>
      </c>
      <c r="G47" s="45">
        <f>Temperature!U18</f>
        <v>0</v>
      </c>
      <c r="H47" s="45"/>
      <c r="I47" s="45"/>
      <c r="J47" s="45"/>
      <c r="K47" s="45"/>
      <c r="L47" s="45"/>
      <c r="M47" s="45"/>
    </row>
    <row r="48" spans="2:13" x14ac:dyDescent="0.3">
      <c r="B48" s="136">
        <f>Temperature!B19</f>
        <v>0</v>
      </c>
      <c r="C48" s="45">
        <f>Temperature!E19</f>
        <v>0</v>
      </c>
      <c r="D48" s="158">
        <f>Temperature!I19</f>
        <v>0</v>
      </c>
      <c r="E48" s="45">
        <f>Temperature!M19</f>
        <v>0</v>
      </c>
      <c r="F48" s="45">
        <f>Temperature!Q19</f>
        <v>0</v>
      </c>
      <c r="G48" s="45">
        <f>Temperature!U19</f>
        <v>0</v>
      </c>
      <c r="H48" s="45"/>
      <c r="I48" s="45"/>
      <c r="J48" s="45"/>
      <c r="K48" s="45"/>
      <c r="L48" s="45"/>
      <c r="M48" s="45"/>
    </row>
    <row r="49" spans="2:13" x14ac:dyDescent="0.3">
      <c r="B49" s="136">
        <f>Temperature!B20</f>
        <v>0</v>
      </c>
      <c r="C49" s="45">
        <f>Temperature!E20</f>
        <v>0</v>
      </c>
      <c r="D49" s="158">
        <f>Temperature!I20</f>
        <v>0</v>
      </c>
      <c r="E49" s="45">
        <f>Temperature!M20</f>
        <v>0</v>
      </c>
      <c r="F49" s="45">
        <f>Temperature!Q20</f>
        <v>0</v>
      </c>
      <c r="G49" s="45">
        <f>Temperature!U20</f>
        <v>0</v>
      </c>
      <c r="H49" s="45"/>
      <c r="I49" s="45"/>
      <c r="J49" s="45"/>
      <c r="K49" s="45"/>
      <c r="L49" s="45"/>
      <c r="M49" s="45"/>
    </row>
    <row r="50" spans="2:13" x14ac:dyDescent="0.3">
      <c r="B50" s="136">
        <f>Temperature!B21</f>
        <v>0</v>
      </c>
      <c r="C50" s="45">
        <f>Temperature!E21</f>
        <v>0</v>
      </c>
      <c r="D50" s="158">
        <f>Temperature!I21</f>
        <v>0</v>
      </c>
      <c r="E50" s="45">
        <f>Temperature!M21</f>
        <v>0</v>
      </c>
      <c r="F50" s="45">
        <f>Temperature!Q21</f>
        <v>0</v>
      </c>
      <c r="G50" s="45">
        <f>Temperature!U21</f>
        <v>0</v>
      </c>
      <c r="H50" s="45"/>
      <c r="I50" s="45"/>
      <c r="J50" s="45"/>
      <c r="K50" s="45"/>
      <c r="L50" s="45"/>
      <c r="M50" s="45"/>
    </row>
    <row r="51" spans="2:13" x14ac:dyDescent="0.3">
      <c r="B51" s="136">
        <f>Temperature!B22</f>
        <v>0</v>
      </c>
      <c r="C51" s="45">
        <f>Temperature!E22</f>
        <v>0</v>
      </c>
      <c r="D51" s="158">
        <f>Temperature!I22</f>
        <v>0</v>
      </c>
      <c r="E51" s="45">
        <f>Temperature!M22</f>
        <v>0</v>
      </c>
      <c r="F51" s="45">
        <f>Temperature!Q22</f>
        <v>0</v>
      </c>
      <c r="G51" s="45">
        <f>Temperature!U22</f>
        <v>0</v>
      </c>
      <c r="H51" s="45"/>
      <c r="I51" s="45"/>
      <c r="J51" s="45"/>
      <c r="K51" s="45"/>
      <c r="L51" s="45"/>
      <c r="M51" s="45"/>
    </row>
    <row r="52" spans="2:13" x14ac:dyDescent="0.3">
      <c r="B52" s="136">
        <f>Temperature!B23</f>
        <v>0</v>
      </c>
      <c r="C52" s="45">
        <f>Temperature!E23</f>
        <v>0</v>
      </c>
      <c r="D52" s="158">
        <f>Temperature!I23</f>
        <v>0</v>
      </c>
      <c r="E52" s="45">
        <f>Temperature!M23</f>
        <v>0</v>
      </c>
      <c r="F52" s="45">
        <f>Temperature!Q23</f>
        <v>0</v>
      </c>
      <c r="G52" s="45">
        <f>Temperature!U23</f>
        <v>0</v>
      </c>
      <c r="H52" s="45"/>
      <c r="I52" s="45"/>
      <c r="J52" s="45"/>
      <c r="K52" s="45"/>
      <c r="L52" s="45"/>
      <c r="M52" s="45"/>
    </row>
    <row r="53" spans="2:13" x14ac:dyDescent="0.3">
      <c r="B53" s="136">
        <f>Temperature!B24</f>
        <v>0</v>
      </c>
      <c r="C53" s="45">
        <f>Temperature!E24</f>
        <v>0</v>
      </c>
      <c r="D53" s="158">
        <f>Temperature!I24</f>
        <v>0</v>
      </c>
      <c r="E53" s="45">
        <f>Temperature!M24</f>
        <v>0</v>
      </c>
      <c r="F53" s="45">
        <f>Temperature!Q24</f>
        <v>0</v>
      </c>
      <c r="G53" s="45">
        <f>Temperature!U24</f>
        <v>0</v>
      </c>
      <c r="H53" s="45"/>
      <c r="I53" s="45"/>
      <c r="J53" s="45"/>
      <c r="K53" s="45"/>
      <c r="L53" s="45"/>
      <c r="M53" s="45"/>
    </row>
    <row r="54" spans="2:13" x14ac:dyDescent="0.3">
      <c r="B54" s="136"/>
      <c r="C54" s="45"/>
      <c r="D54" s="45"/>
      <c r="E54" s="45"/>
      <c r="F54" s="45"/>
      <c r="G54" s="45"/>
      <c r="H54" s="45"/>
      <c r="I54" s="45"/>
      <c r="J54" s="45"/>
      <c r="K54" s="45"/>
      <c r="L54" s="45"/>
      <c r="M54" s="45"/>
    </row>
    <row r="55" spans="2:13" x14ac:dyDescent="0.3">
      <c r="B55" s="172" t="s">
        <v>88</v>
      </c>
      <c r="C55" s="45"/>
      <c r="D55" s="45"/>
      <c r="E55" s="45"/>
      <c r="F55" s="45"/>
      <c r="G55" s="45"/>
      <c r="H55" s="45"/>
      <c r="I55" s="45"/>
      <c r="J55" s="45"/>
      <c r="K55" s="45"/>
      <c r="L55" s="45"/>
      <c r="M55" s="45"/>
    </row>
    <row r="56" spans="2:13" x14ac:dyDescent="0.3">
      <c r="B56" s="136">
        <f t="shared" ref="B56:B75" si="0">B34</f>
        <v>43191</v>
      </c>
      <c r="C56" s="45">
        <v>1</v>
      </c>
      <c r="D56" s="159">
        <v>0</v>
      </c>
      <c r="E56" s="45">
        <f>Temperature!H5</f>
        <v>3</v>
      </c>
      <c r="F56" s="159">
        <f>Temperature!G5*24</f>
        <v>1</v>
      </c>
      <c r="G56" s="45">
        <f>Temperature!L5</f>
        <v>4</v>
      </c>
      <c r="H56" s="159">
        <f>Temperature!K5*24</f>
        <v>6</v>
      </c>
      <c r="I56" s="45">
        <f>Temperature!P5</f>
        <v>5</v>
      </c>
      <c r="J56" s="159">
        <f>Temperature!O5*24</f>
        <v>1</v>
      </c>
      <c r="K56" s="45">
        <f>Temperature!T5</f>
        <v>1</v>
      </c>
      <c r="L56" s="159">
        <f>Temperature!S5*24</f>
        <v>23</v>
      </c>
      <c r="M56" s="45"/>
    </row>
    <row r="57" spans="2:13" x14ac:dyDescent="0.3">
      <c r="B57" s="136">
        <f t="shared" si="0"/>
        <v>0</v>
      </c>
      <c r="C57" s="45">
        <v>1</v>
      </c>
      <c r="D57" s="159">
        <v>0</v>
      </c>
      <c r="E57" s="45">
        <f>Temperature!H6</f>
        <v>3</v>
      </c>
      <c r="F57" s="159">
        <f>Temperature!G6*24</f>
        <v>0</v>
      </c>
      <c r="G57" s="45">
        <f>Temperature!L6</f>
        <v>4</v>
      </c>
      <c r="H57" s="159">
        <f>Temperature!K6*24</f>
        <v>0</v>
      </c>
      <c r="I57" s="45">
        <f>Temperature!P6</f>
        <v>5</v>
      </c>
      <c r="J57" s="159">
        <f>Temperature!O6*24</f>
        <v>0</v>
      </c>
      <c r="K57" s="45">
        <f>Temperature!T6</f>
        <v>1</v>
      </c>
      <c r="L57" s="159">
        <f>Temperature!S6*24</f>
        <v>0</v>
      </c>
      <c r="M57" s="45"/>
    </row>
    <row r="58" spans="2:13" x14ac:dyDescent="0.3">
      <c r="B58" s="136">
        <f t="shared" si="0"/>
        <v>0</v>
      </c>
      <c r="C58" s="45">
        <v>1</v>
      </c>
      <c r="D58" s="159">
        <v>0</v>
      </c>
      <c r="E58" s="45">
        <f>Temperature!H7</f>
        <v>3</v>
      </c>
      <c r="F58" s="159">
        <f>Temperature!G7*24</f>
        <v>0</v>
      </c>
      <c r="G58" s="45">
        <f>Temperature!L7</f>
        <v>4</v>
      </c>
      <c r="H58" s="159">
        <f>Temperature!K7*24</f>
        <v>0</v>
      </c>
      <c r="I58" s="45">
        <f>Temperature!P7</f>
        <v>5</v>
      </c>
      <c r="J58" s="159">
        <f>Temperature!O7*24</f>
        <v>0</v>
      </c>
      <c r="K58" s="45">
        <f>Temperature!T7</f>
        <v>1</v>
      </c>
      <c r="L58" s="159">
        <f>Temperature!S7*24</f>
        <v>0</v>
      </c>
      <c r="M58" s="45"/>
    </row>
    <row r="59" spans="2:13" x14ac:dyDescent="0.3">
      <c r="B59" s="136">
        <f t="shared" si="0"/>
        <v>0</v>
      </c>
      <c r="C59" s="45">
        <v>1</v>
      </c>
      <c r="D59" s="159">
        <v>0</v>
      </c>
      <c r="E59" s="45">
        <f>Temperature!H8</f>
        <v>3</v>
      </c>
      <c r="F59" s="159">
        <f>Temperature!G8*24</f>
        <v>0</v>
      </c>
      <c r="G59" s="45">
        <f>Temperature!L8</f>
        <v>4</v>
      </c>
      <c r="H59" s="159">
        <f>Temperature!K8*24</f>
        <v>0</v>
      </c>
      <c r="I59" s="45">
        <f>Temperature!P8</f>
        <v>5</v>
      </c>
      <c r="J59" s="159">
        <f>Temperature!O8*24</f>
        <v>0</v>
      </c>
      <c r="K59" s="45">
        <f>Temperature!T8</f>
        <v>1</v>
      </c>
      <c r="L59" s="159">
        <f>Temperature!S8*24</f>
        <v>0</v>
      </c>
      <c r="M59" s="45"/>
    </row>
    <row r="60" spans="2:13" x14ac:dyDescent="0.3">
      <c r="B60" s="136">
        <f t="shared" si="0"/>
        <v>0</v>
      </c>
      <c r="C60" s="45">
        <v>1</v>
      </c>
      <c r="D60" s="159">
        <v>0</v>
      </c>
      <c r="E60" s="45">
        <f>Temperature!H9</f>
        <v>2</v>
      </c>
      <c r="F60" s="159">
        <f>Temperature!G9*24</f>
        <v>0</v>
      </c>
      <c r="G60" s="45">
        <f>Temperature!L9</f>
        <v>3</v>
      </c>
      <c r="H60" s="159">
        <f>Temperature!K9*24</f>
        <v>0</v>
      </c>
      <c r="I60" s="45">
        <f>Temperature!P9</f>
        <v>4</v>
      </c>
      <c r="J60" s="159">
        <f>Temperature!O9*24</f>
        <v>0</v>
      </c>
      <c r="K60" s="45">
        <f>Temperature!T9</f>
        <v>5</v>
      </c>
      <c r="L60" s="159">
        <f>Temperature!S9*24</f>
        <v>0</v>
      </c>
      <c r="M60" s="45"/>
    </row>
    <row r="61" spans="2:13" x14ac:dyDescent="0.3">
      <c r="B61" s="136">
        <f t="shared" si="0"/>
        <v>0</v>
      </c>
      <c r="C61" s="45">
        <v>1</v>
      </c>
      <c r="D61" s="159">
        <v>0</v>
      </c>
      <c r="E61" s="45">
        <f>Temperature!H10</f>
        <v>2</v>
      </c>
      <c r="F61" s="159">
        <f>Temperature!G10*24</f>
        <v>0</v>
      </c>
      <c r="G61" s="45">
        <f>Temperature!L10</f>
        <v>3</v>
      </c>
      <c r="H61" s="159">
        <f>Temperature!K10*24</f>
        <v>0</v>
      </c>
      <c r="I61" s="45">
        <f>Temperature!P10</f>
        <v>4</v>
      </c>
      <c r="J61" s="159">
        <f>Temperature!O10*24</f>
        <v>0</v>
      </c>
      <c r="K61" s="45">
        <f>Temperature!T10</f>
        <v>5</v>
      </c>
      <c r="L61" s="159">
        <f>Temperature!S10*24</f>
        <v>0</v>
      </c>
      <c r="M61" s="45"/>
    </row>
    <row r="62" spans="2:13" x14ac:dyDescent="0.3">
      <c r="B62" s="136">
        <f t="shared" si="0"/>
        <v>0</v>
      </c>
      <c r="C62" s="45">
        <v>1</v>
      </c>
      <c r="D62" s="159">
        <v>0</v>
      </c>
      <c r="E62" s="45">
        <f>Temperature!H11</f>
        <v>2</v>
      </c>
      <c r="F62" s="159">
        <f>Temperature!G11*24</f>
        <v>0</v>
      </c>
      <c r="G62" s="45">
        <f>Temperature!L11</f>
        <v>3</v>
      </c>
      <c r="H62" s="159">
        <f>Temperature!K11*24</f>
        <v>0</v>
      </c>
      <c r="I62" s="45">
        <f>Temperature!P11</f>
        <v>4</v>
      </c>
      <c r="J62" s="159">
        <f>Temperature!O11*24</f>
        <v>0</v>
      </c>
      <c r="K62" s="45">
        <f>Temperature!T11</f>
        <v>5</v>
      </c>
      <c r="L62" s="159">
        <f>Temperature!S11*24</f>
        <v>0</v>
      </c>
      <c r="M62" s="45"/>
    </row>
    <row r="63" spans="2:13" x14ac:dyDescent="0.3">
      <c r="B63" s="136">
        <f t="shared" si="0"/>
        <v>0</v>
      </c>
      <c r="C63" s="45">
        <v>1</v>
      </c>
      <c r="D63" s="159">
        <v>0</v>
      </c>
      <c r="E63" s="45">
        <f>Temperature!H12</f>
        <v>2</v>
      </c>
      <c r="F63" s="159">
        <f>Temperature!G12*24</f>
        <v>0</v>
      </c>
      <c r="G63" s="45">
        <f>Temperature!L12</f>
        <v>3</v>
      </c>
      <c r="H63" s="159">
        <f>Temperature!K12*24</f>
        <v>0</v>
      </c>
      <c r="I63" s="45">
        <f>Temperature!P12</f>
        <v>4</v>
      </c>
      <c r="J63" s="159">
        <f>Temperature!O12*24</f>
        <v>0</v>
      </c>
      <c r="K63" s="45">
        <f>Temperature!T12</f>
        <v>5</v>
      </c>
      <c r="L63" s="159">
        <f>Temperature!S12*24</f>
        <v>0</v>
      </c>
      <c r="M63" s="45"/>
    </row>
    <row r="64" spans="2:13" x14ac:dyDescent="0.3">
      <c r="B64" s="136">
        <f t="shared" si="0"/>
        <v>0</v>
      </c>
      <c r="C64" s="45">
        <v>1</v>
      </c>
      <c r="D64" s="159">
        <v>0</v>
      </c>
      <c r="E64" s="45">
        <f>Temperature!H13</f>
        <v>2</v>
      </c>
      <c r="F64" s="159">
        <f>Temperature!G13*24</f>
        <v>0</v>
      </c>
      <c r="G64" s="45">
        <f>Temperature!L13</f>
        <v>3</v>
      </c>
      <c r="H64" s="159">
        <f>Temperature!K13*24</f>
        <v>0</v>
      </c>
      <c r="I64" s="45">
        <f>Temperature!P13</f>
        <v>4</v>
      </c>
      <c r="J64" s="159">
        <f>Temperature!O13*24</f>
        <v>0</v>
      </c>
      <c r="K64" s="45">
        <f>Temperature!T13</f>
        <v>5</v>
      </c>
      <c r="L64" s="159">
        <f>Temperature!S13*24</f>
        <v>0</v>
      </c>
      <c r="M64" s="45"/>
    </row>
    <row r="65" spans="2:13" x14ac:dyDescent="0.3">
      <c r="B65" s="136">
        <f t="shared" si="0"/>
        <v>0</v>
      </c>
      <c r="C65" s="45">
        <v>1</v>
      </c>
      <c r="D65" s="159">
        <v>0</v>
      </c>
      <c r="E65" s="45">
        <f>Temperature!H14</f>
        <v>2</v>
      </c>
      <c r="F65" s="159">
        <f>Temperature!G14*24</f>
        <v>0</v>
      </c>
      <c r="G65" s="45">
        <f>Temperature!L14</f>
        <v>3</v>
      </c>
      <c r="H65" s="159">
        <f>Temperature!K14*24</f>
        <v>0</v>
      </c>
      <c r="I65" s="45">
        <f>Temperature!P14</f>
        <v>4</v>
      </c>
      <c r="J65" s="159">
        <f>Temperature!O14*24</f>
        <v>0</v>
      </c>
      <c r="K65" s="45">
        <f>Temperature!T14</f>
        <v>5</v>
      </c>
      <c r="L65" s="159">
        <f>Temperature!S14*24</f>
        <v>0</v>
      </c>
      <c r="M65" s="45"/>
    </row>
    <row r="66" spans="2:13" x14ac:dyDescent="0.3">
      <c r="B66" s="136">
        <f t="shared" si="0"/>
        <v>0</v>
      </c>
      <c r="C66" s="45">
        <v>1</v>
      </c>
      <c r="D66" s="159">
        <v>0</v>
      </c>
      <c r="E66" s="45">
        <f>Temperature!H15</f>
        <v>2</v>
      </c>
      <c r="F66" s="159">
        <f>Temperature!G15*24</f>
        <v>0</v>
      </c>
      <c r="G66" s="45">
        <f>Temperature!L15</f>
        <v>3</v>
      </c>
      <c r="H66" s="159">
        <f>Temperature!K15*24</f>
        <v>0</v>
      </c>
      <c r="I66" s="45">
        <f>Temperature!P15</f>
        <v>4</v>
      </c>
      <c r="J66" s="159">
        <f>Temperature!O15*24</f>
        <v>0</v>
      </c>
      <c r="K66" s="45">
        <f>Temperature!T15</f>
        <v>5</v>
      </c>
      <c r="L66" s="159">
        <f>Temperature!S15*24</f>
        <v>0</v>
      </c>
      <c r="M66" s="45"/>
    </row>
    <row r="67" spans="2:13" x14ac:dyDescent="0.3">
      <c r="B67" s="136">
        <f t="shared" si="0"/>
        <v>0</v>
      </c>
      <c r="C67" s="45">
        <v>1</v>
      </c>
      <c r="D67" s="159">
        <v>0</v>
      </c>
      <c r="E67" s="45">
        <f>Temperature!H16</f>
        <v>2</v>
      </c>
      <c r="F67" s="159">
        <f>Temperature!G16*24</f>
        <v>0</v>
      </c>
      <c r="G67" s="45">
        <f>Temperature!L16</f>
        <v>3</v>
      </c>
      <c r="H67" s="159">
        <f>Temperature!K16*24</f>
        <v>0</v>
      </c>
      <c r="I67" s="45">
        <f>Temperature!P16</f>
        <v>4</v>
      </c>
      <c r="J67" s="159">
        <f>Temperature!O16*24</f>
        <v>0</v>
      </c>
      <c r="K67" s="45">
        <f>Temperature!T16</f>
        <v>5</v>
      </c>
      <c r="L67" s="159">
        <f>Temperature!S16*24</f>
        <v>0</v>
      </c>
      <c r="M67" s="45"/>
    </row>
    <row r="68" spans="2:13" x14ac:dyDescent="0.3">
      <c r="B68" s="136">
        <f t="shared" si="0"/>
        <v>0</v>
      </c>
      <c r="C68" s="45">
        <v>1</v>
      </c>
      <c r="D68" s="159">
        <v>0</v>
      </c>
      <c r="E68" s="45">
        <f>Temperature!H17</f>
        <v>2</v>
      </c>
      <c r="F68" s="159">
        <f>Temperature!G17*24</f>
        <v>0</v>
      </c>
      <c r="G68" s="45">
        <f>Temperature!L17</f>
        <v>3</v>
      </c>
      <c r="H68" s="159">
        <f>Temperature!K17*24</f>
        <v>0</v>
      </c>
      <c r="I68" s="45">
        <f>Temperature!P17</f>
        <v>4</v>
      </c>
      <c r="J68" s="159">
        <f>Temperature!O17*24</f>
        <v>0</v>
      </c>
      <c r="K68" s="45">
        <f>Temperature!T17</f>
        <v>5</v>
      </c>
      <c r="L68" s="159">
        <f>Temperature!S17*24</f>
        <v>0</v>
      </c>
      <c r="M68" s="45"/>
    </row>
    <row r="69" spans="2:13" x14ac:dyDescent="0.3">
      <c r="B69" s="136">
        <f t="shared" si="0"/>
        <v>0</v>
      </c>
      <c r="C69" s="45">
        <v>1</v>
      </c>
      <c r="D69" s="159">
        <v>0</v>
      </c>
      <c r="E69" s="45">
        <f>Temperature!H18</f>
        <v>2</v>
      </c>
      <c r="F69" s="159">
        <f>Temperature!G18*24</f>
        <v>0</v>
      </c>
      <c r="G69" s="45">
        <f>Temperature!L18</f>
        <v>3</v>
      </c>
      <c r="H69" s="159">
        <f>Temperature!K18*24</f>
        <v>0</v>
      </c>
      <c r="I69" s="45">
        <f>Temperature!P18</f>
        <v>4</v>
      </c>
      <c r="J69" s="159">
        <f>Temperature!O18*24</f>
        <v>0</v>
      </c>
      <c r="K69" s="45">
        <f>Temperature!T18</f>
        <v>5</v>
      </c>
      <c r="L69" s="159">
        <f>Temperature!S18*24</f>
        <v>0</v>
      </c>
      <c r="M69" s="45"/>
    </row>
    <row r="70" spans="2:13" x14ac:dyDescent="0.3">
      <c r="B70" s="136">
        <f t="shared" si="0"/>
        <v>0</v>
      </c>
      <c r="C70" s="45">
        <v>1</v>
      </c>
      <c r="D70" s="159">
        <v>0</v>
      </c>
      <c r="E70" s="45">
        <f>Temperature!H19</f>
        <v>2</v>
      </c>
      <c r="F70" s="159">
        <f>Temperature!G19*24</f>
        <v>0</v>
      </c>
      <c r="G70" s="45">
        <f>Temperature!L19</f>
        <v>3</v>
      </c>
      <c r="H70" s="159">
        <f>Temperature!K19*24</f>
        <v>0</v>
      </c>
      <c r="I70" s="45">
        <f>Temperature!P19</f>
        <v>4</v>
      </c>
      <c r="J70" s="159">
        <f>Temperature!O19*24</f>
        <v>0</v>
      </c>
      <c r="K70" s="45">
        <f>Temperature!T19</f>
        <v>5</v>
      </c>
      <c r="L70" s="159">
        <f>Temperature!S19*24</f>
        <v>0</v>
      </c>
      <c r="M70" s="45"/>
    </row>
    <row r="71" spans="2:13" x14ac:dyDescent="0.3">
      <c r="B71" s="136">
        <f t="shared" si="0"/>
        <v>0</v>
      </c>
      <c r="C71" s="45">
        <v>1</v>
      </c>
      <c r="D71" s="159">
        <v>0</v>
      </c>
      <c r="E71" s="45">
        <f>Temperature!H20</f>
        <v>2</v>
      </c>
      <c r="F71" s="159">
        <f>Temperature!G20*24</f>
        <v>0</v>
      </c>
      <c r="G71" s="45">
        <f>Temperature!L20</f>
        <v>3</v>
      </c>
      <c r="H71" s="159">
        <f>Temperature!K20*24</f>
        <v>0</v>
      </c>
      <c r="I71" s="45">
        <f>Temperature!P20</f>
        <v>4</v>
      </c>
      <c r="J71" s="159">
        <f>Temperature!O20*24</f>
        <v>0</v>
      </c>
      <c r="K71" s="45">
        <f>Temperature!T20</f>
        <v>5</v>
      </c>
      <c r="L71" s="159">
        <f>Temperature!S20*24</f>
        <v>0</v>
      </c>
      <c r="M71" s="45"/>
    </row>
    <row r="72" spans="2:13" x14ac:dyDescent="0.3">
      <c r="B72" s="136">
        <f t="shared" si="0"/>
        <v>0</v>
      </c>
      <c r="C72" s="45">
        <v>1</v>
      </c>
      <c r="D72" s="159">
        <v>0</v>
      </c>
      <c r="E72" s="45">
        <f>Temperature!H21</f>
        <v>2</v>
      </c>
      <c r="F72" s="159">
        <f>Temperature!G21*24</f>
        <v>0</v>
      </c>
      <c r="G72" s="45">
        <f>Temperature!L21</f>
        <v>3</v>
      </c>
      <c r="H72" s="159">
        <f>Temperature!K21*24</f>
        <v>0</v>
      </c>
      <c r="I72" s="45">
        <f>Temperature!P21</f>
        <v>4</v>
      </c>
      <c r="J72" s="159">
        <f>Temperature!O21*24</f>
        <v>0</v>
      </c>
      <c r="K72" s="45">
        <f>Temperature!T21</f>
        <v>5</v>
      </c>
      <c r="L72" s="159">
        <f>Temperature!S21*24</f>
        <v>0</v>
      </c>
      <c r="M72" s="45"/>
    </row>
    <row r="73" spans="2:13" x14ac:dyDescent="0.3">
      <c r="B73" s="136">
        <f t="shared" si="0"/>
        <v>0</v>
      </c>
      <c r="C73" s="45">
        <v>1</v>
      </c>
      <c r="D73" s="159">
        <v>0</v>
      </c>
      <c r="E73" s="45">
        <f>Temperature!H22</f>
        <v>2</v>
      </c>
      <c r="F73" s="159">
        <f>Temperature!G22*24</f>
        <v>0</v>
      </c>
      <c r="G73" s="45">
        <f>Temperature!L22</f>
        <v>3</v>
      </c>
      <c r="H73" s="159">
        <f>Temperature!K22*24</f>
        <v>0</v>
      </c>
      <c r="I73" s="45">
        <f>Temperature!P22</f>
        <v>4</v>
      </c>
      <c r="J73" s="159">
        <f>Temperature!O22*24</f>
        <v>0</v>
      </c>
      <c r="K73" s="45">
        <f>Temperature!T22</f>
        <v>5</v>
      </c>
      <c r="L73" s="159">
        <f>Temperature!S22*24</f>
        <v>0</v>
      </c>
      <c r="M73" s="45"/>
    </row>
    <row r="74" spans="2:13" x14ac:dyDescent="0.3">
      <c r="B74" s="136">
        <f t="shared" si="0"/>
        <v>0</v>
      </c>
      <c r="C74" s="45">
        <v>1</v>
      </c>
      <c r="D74" s="159">
        <v>0</v>
      </c>
      <c r="E74" s="45">
        <f>Temperature!H23</f>
        <v>2</v>
      </c>
      <c r="F74" s="159">
        <f>Temperature!G23*24</f>
        <v>0</v>
      </c>
      <c r="G74" s="45">
        <f>Temperature!L23</f>
        <v>3</v>
      </c>
      <c r="H74" s="159">
        <f>Temperature!K23*24</f>
        <v>0</v>
      </c>
      <c r="I74" s="45">
        <f>Temperature!P23</f>
        <v>4</v>
      </c>
      <c r="J74" s="159">
        <f>Temperature!O23*24</f>
        <v>0</v>
      </c>
      <c r="K74" s="45">
        <f>Temperature!T23</f>
        <v>5</v>
      </c>
      <c r="L74" s="159">
        <f>Temperature!S23*24</f>
        <v>0</v>
      </c>
      <c r="M74" s="45"/>
    </row>
    <row r="75" spans="2:13" x14ac:dyDescent="0.3">
      <c r="B75" s="136">
        <f t="shared" si="0"/>
        <v>0</v>
      </c>
      <c r="C75" s="45">
        <v>1</v>
      </c>
      <c r="D75" s="159">
        <v>0</v>
      </c>
      <c r="E75" s="45">
        <f>Temperature!H24</f>
        <v>2</v>
      </c>
      <c r="F75" s="159">
        <f>Temperature!G24*24</f>
        <v>0</v>
      </c>
      <c r="G75" s="45">
        <f>Temperature!L24</f>
        <v>3</v>
      </c>
      <c r="H75" s="159">
        <f>Temperature!K24*24</f>
        <v>0</v>
      </c>
      <c r="I75" s="45">
        <f>Temperature!P24</f>
        <v>4</v>
      </c>
      <c r="J75" s="159">
        <f>Temperature!O24*24</f>
        <v>0</v>
      </c>
      <c r="K75" s="45">
        <f>Temperature!T24</f>
        <v>5</v>
      </c>
      <c r="L75" s="159">
        <f>Temperature!S24*24</f>
        <v>0</v>
      </c>
      <c r="M75" s="45"/>
    </row>
    <row r="76" spans="2:13" x14ac:dyDescent="0.3">
      <c r="B76" s="136"/>
      <c r="C76" s="45"/>
      <c r="D76" s="45"/>
      <c r="E76" s="45"/>
      <c r="F76" s="45"/>
      <c r="G76" s="45"/>
      <c r="H76" s="119"/>
      <c r="I76" s="119"/>
      <c r="J76" s="119"/>
      <c r="K76" s="121"/>
      <c r="L76" s="121"/>
      <c r="M76" s="122"/>
    </row>
    <row r="77" spans="2:13" x14ac:dyDescent="0.3">
      <c r="B77" s="172" t="s">
        <v>89</v>
      </c>
      <c r="C77" s="45"/>
      <c r="D77" s="45"/>
      <c r="E77" s="45"/>
      <c r="F77" s="45"/>
      <c r="G77" s="45"/>
      <c r="H77" s="119"/>
      <c r="I77" s="119"/>
      <c r="J77" s="119"/>
      <c r="K77" s="121"/>
      <c r="L77" s="121"/>
      <c r="M77" s="122"/>
    </row>
    <row r="78" spans="2:13" x14ac:dyDescent="0.3">
      <c r="B78" s="136">
        <f>Temperature!B28</f>
        <v>43191</v>
      </c>
      <c r="C78" s="45">
        <f>Temperature!E28</f>
        <v>22</v>
      </c>
      <c r="D78" s="45">
        <f>Temperature!I28</f>
        <v>25</v>
      </c>
      <c r="E78" s="45">
        <f>Temperature!M28</f>
        <v>26</v>
      </c>
      <c r="F78" s="45">
        <f>Temperature!Q28</f>
        <v>22</v>
      </c>
      <c r="G78" s="45">
        <f>Temperature!U28</f>
        <v>21</v>
      </c>
      <c r="H78" s="119"/>
      <c r="I78" s="119"/>
      <c r="J78" s="119"/>
      <c r="K78" s="121"/>
      <c r="L78" s="121"/>
      <c r="M78" s="122"/>
    </row>
    <row r="79" spans="2:13" x14ac:dyDescent="0.3">
      <c r="B79" s="136">
        <f>Temperature!B29</f>
        <v>0</v>
      </c>
      <c r="C79" s="45">
        <f>Temperature!E29</f>
        <v>0</v>
      </c>
      <c r="D79" s="45">
        <f>Temperature!I29</f>
        <v>0</v>
      </c>
      <c r="E79" s="45">
        <f>Temperature!M29</f>
        <v>0</v>
      </c>
      <c r="F79" s="45">
        <f>Temperature!Q29</f>
        <v>0</v>
      </c>
      <c r="G79" s="45">
        <f>Temperature!U29</f>
        <v>0</v>
      </c>
      <c r="H79" s="119"/>
      <c r="I79" s="119"/>
      <c r="J79" s="119"/>
      <c r="K79" s="121"/>
      <c r="L79" s="121"/>
      <c r="M79" s="122"/>
    </row>
    <row r="80" spans="2:13" x14ac:dyDescent="0.3">
      <c r="B80" s="136">
        <f>Temperature!B30</f>
        <v>0</v>
      </c>
      <c r="C80" s="45">
        <f>Temperature!E30</f>
        <v>0</v>
      </c>
      <c r="D80" s="45">
        <f>Temperature!I30</f>
        <v>0</v>
      </c>
      <c r="E80" s="45">
        <f>Temperature!M30</f>
        <v>0</v>
      </c>
      <c r="F80" s="45">
        <f>Temperature!Q30</f>
        <v>0</v>
      </c>
      <c r="G80" s="45">
        <f>Temperature!U30</f>
        <v>0</v>
      </c>
      <c r="H80" s="119"/>
      <c r="I80" s="119"/>
      <c r="J80" s="119"/>
      <c r="K80" s="121"/>
      <c r="L80" s="121"/>
      <c r="M80" s="122"/>
    </row>
    <row r="81" spans="2:13" x14ac:dyDescent="0.3">
      <c r="B81" s="136">
        <f>Temperature!B31</f>
        <v>0</v>
      </c>
      <c r="C81" s="45">
        <f>Temperature!E31</f>
        <v>0</v>
      </c>
      <c r="D81" s="45">
        <f>Temperature!I31</f>
        <v>0</v>
      </c>
      <c r="E81" s="45">
        <f>Temperature!M31</f>
        <v>0</v>
      </c>
      <c r="F81" s="45">
        <f>Temperature!Q31</f>
        <v>0</v>
      </c>
      <c r="G81" s="45">
        <f>Temperature!U31</f>
        <v>0</v>
      </c>
      <c r="H81" s="119"/>
      <c r="I81" s="119"/>
      <c r="J81" s="119"/>
      <c r="K81" s="121"/>
      <c r="L81" s="121"/>
      <c r="M81" s="122"/>
    </row>
    <row r="82" spans="2:13" x14ac:dyDescent="0.3">
      <c r="B82" s="136">
        <f>Temperature!B32</f>
        <v>0</v>
      </c>
      <c r="C82" s="45">
        <f>Temperature!E32</f>
        <v>0</v>
      </c>
      <c r="D82" s="45">
        <f>Temperature!I32</f>
        <v>0</v>
      </c>
      <c r="E82" s="45">
        <f>Temperature!M32</f>
        <v>0</v>
      </c>
      <c r="F82" s="45">
        <f>Temperature!Q32</f>
        <v>0</v>
      </c>
      <c r="G82" s="45">
        <f>Temperature!U32</f>
        <v>0</v>
      </c>
      <c r="H82" s="119"/>
      <c r="I82" s="119"/>
      <c r="J82" s="119"/>
      <c r="K82" s="121"/>
      <c r="L82" s="121"/>
      <c r="M82" s="122"/>
    </row>
    <row r="83" spans="2:13" x14ac:dyDescent="0.3">
      <c r="B83" s="136">
        <f>Temperature!B33</f>
        <v>0</v>
      </c>
      <c r="C83" s="45">
        <f>Temperature!E33</f>
        <v>0</v>
      </c>
      <c r="D83" s="45">
        <f>Temperature!I33</f>
        <v>0</v>
      </c>
      <c r="E83" s="45">
        <f>Temperature!M33</f>
        <v>0</v>
      </c>
      <c r="F83" s="45">
        <f>Temperature!Q33</f>
        <v>0</v>
      </c>
      <c r="G83" s="45">
        <f>Temperature!U33</f>
        <v>0</v>
      </c>
      <c r="H83" s="119"/>
      <c r="I83" s="119"/>
      <c r="J83" s="119"/>
      <c r="K83" s="121"/>
      <c r="L83" s="121"/>
      <c r="M83" s="122"/>
    </row>
    <row r="84" spans="2:13" x14ac:dyDescent="0.3">
      <c r="B84" s="136">
        <f>Temperature!B34</f>
        <v>0</v>
      </c>
      <c r="C84" s="45">
        <f>Temperature!E34</f>
        <v>0</v>
      </c>
      <c r="D84" s="45">
        <f>Temperature!I34</f>
        <v>0</v>
      </c>
      <c r="E84" s="45">
        <f>Temperature!M34</f>
        <v>0</v>
      </c>
      <c r="F84" s="45">
        <f>Temperature!Q34</f>
        <v>0</v>
      </c>
      <c r="G84" s="45">
        <f>Temperature!U34</f>
        <v>0</v>
      </c>
      <c r="H84" s="119"/>
      <c r="I84" s="119"/>
      <c r="J84" s="119"/>
      <c r="K84" s="121"/>
      <c r="L84" s="121"/>
      <c r="M84" s="122"/>
    </row>
    <row r="85" spans="2:13" x14ac:dyDescent="0.3">
      <c r="B85" s="136">
        <f>Temperature!B35</f>
        <v>0</v>
      </c>
      <c r="C85" s="45">
        <f>Temperature!E35</f>
        <v>0</v>
      </c>
      <c r="D85" s="45">
        <f>Temperature!I35</f>
        <v>0</v>
      </c>
      <c r="E85" s="45">
        <f>Temperature!M35</f>
        <v>0</v>
      </c>
      <c r="F85" s="45">
        <f>Temperature!Q35</f>
        <v>0</v>
      </c>
      <c r="G85" s="45">
        <f>Temperature!U35</f>
        <v>0</v>
      </c>
      <c r="H85" s="119"/>
      <c r="I85" s="119"/>
      <c r="J85" s="119"/>
      <c r="K85" s="121"/>
      <c r="L85" s="121"/>
      <c r="M85" s="122"/>
    </row>
    <row r="86" spans="2:13" x14ac:dyDescent="0.3">
      <c r="B86" s="136">
        <f>Temperature!B36</f>
        <v>0</v>
      </c>
      <c r="C86" s="45">
        <f>Temperature!E36</f>
        <v>0</v>
      </c>
      <c r="D86" s="45">
        <f>Temperature!I36</f>
        <v>0</v>
      </c>
      <c r="E86" s="45">
        <f>Temperature!M36</f>
        <v>0</v>
      </c>
      <c r="F86" s="45">
        <f>Temperature!Q36</f>
        <v>0</v>
      </c>
      <c r="G86" s="45">
        <f>Temperature!U36</f>
        <v>0</v>
      </c>
      <c r="H86" s="119"/>
      <c r="I86" s="119"/>
      <c r="J86" s="119"/>
      <c r="K86" s="121"/>
      <c r="L86" s="121"/>
      <c r="M86" s="122"/>
    </row>
    <row r="87" spans="2:13" x14ac:dyDescent="0.3">
      <c r="B87" s="136">
        <f>Temperature!B37</f>
        <v>0</v>
      </c>
      <c r="C87" s="45">
        <f>Temperature!E37</f>
        <v>0</v>
      </c>
      <c r="D87" s="45">
        <f>Temperature!I37</f>
        <v>0</v>
      </c>
      <c r="E87" s="45">
        <f>Temperature!M37</f>
        <v>0</v>
      </c>
      <c r="F87" s="45">
        <f>Temperature!Q37</f>
        <v>0</v>
      </c>
      <c r="G87" s="45">
        <f>Temperature!U37</f>
        <v>0</v>
      </c>
      <c r="H87" s="119"/>
      <c r="I87" s="119"/>
      <c r="J87" s="119"/>
      <c r="K87" s="121"/>
      <c r="L87" s="121"/>
      <c r="M87" s="122"/>
    </row>
    <row r="88" spans="2:13" x14ac:dyDescent="0.3">
      <c r="B88" s="136">
        <f>Temperature!B38</f>
        <v>0</v>
      </c>
      <c r="C88" s="45">
        <f>Temperature!E38</f>
        <v>0</v>
      </c>
      <c r="D88" s="45">
        <f>Temperature!I38</f>
        <v>0</v>
      </c>
      <c r="E88" s="45">
        <f>Temperature!M38</f>
        <v>0</v>
      </c>
      <c r="F88" s="45">
        <f>Temperature!Q38</f>
        <v>0</v>
      </c>
      <c r="G88" s="45">
        <f>Temperature!U38</f>
        <v>0</v>
      </c>
      <c r="H88" s="119"/>
      <c r="I88" s="119"/>
      <c r="J88" s="119"/>
      <c r="K88" s="121"/>
      <c r="L88" s="121"/>
      <c r="M88" s="122"/>
    </row>
    <row r="89" spans="2:13" x14ac:dyDescent="0.3">
      <c r="B89" s="136">
        <f>Temperature!B39</f>
        <v>0</v>
      </c>
      <c r="C89" s="45">
        <f>Temperature!E39</f>
        <v>0</v>
      </c>
      <c r="D89" s="45">
        <f>Temperature!I39</f>
        <v>0</v>
      </c>
      <c r="E89" s="45">
        <f>Temperature!M39</f>
        <v>0</v>
      </c>
      <c r="F89" s="45">
        <f>Temperature!Q39</f>
        <v>0</v>
      </c>
      <c r="G89" s="45">
        <f>Temperature!U39</f>
        <v>0</v>
      </c>
      <c r="H89" s="119"/>
      <c r="I89" s="119"/>
      <c r="J89" s="119"/>
      <c r="K89" s="121"/>
      <c r="L89" s="121"/>
      <c r="M89" s="122"/>
    </row>
    <row r="90" spans="2:13" x14ac:dyDescent="0.3">
      <c r="B90" s="136">
        <f>Temperature!B40</f>
        <v>0</v>
      </c>
      <c r="C90" s="45">
        <f>Temperature!E40</f>
        <v>0</v>
      </c>
      <c r="D90" s="45">
        <f>Temperature!I40</f>
        <v>0</v>
      </c>
      <c r="E90" s="45">
        <f>Temperature!M40</f>
        <v>0</v>
      </c>
      <c r="F90" s="45">
        <f>Temperature!Q40</f>
        <v>0</v>
      </c>
      <c r="G90" s="45">
        <f>Temperature!U40</f>
        <v>0</v>
      </c>
      <c r="H90" s="119"/>
      <c r="I90" s="119"/>
      <c r="J90" s="119"/>
      <c r="K90" s="121"/>
      <c r="L90" s="121"/>
      <c r="M90" s="122"/>
    </row>
    <row r="91" spans="2:13" x14ac:dyDescent="0.3">
      <c r="B91" s="136">
        <f>Temperature!B41</f>
        <v>0</v>
      </c>
      <c r="C91" s="45">
        <f>Temperature!E41</f>
        <v>0</v>
      </c>
      <c r="D91" s="45">
        <f>Temperature!I41</f>
        <v>0</v>
      </c>
      <c r="E91" s="45">
        <f>Temperature!M41</f>
        <v>0</v>
      </c>
      <c r="F91" s="45">
        <f>Temperature!Q41</f>
        <v>0</v>
      </c>
      <c r="G91" s="45">
        <f>Temperature!U41</f>
        <v>0</v>
      </c>
      <c r="H91" s="119"/>
      <c r="I91" s="119"/>
      <c r="J91" s="119"/>
      <c r="K91" s="121"/>
      <c r="L91" s="121"/>
      <c r="M91" s="122"/>
    </row>
    <row r="92" spans="2:13" x14ac:dyDescent="0.3">
      <c r="B92" s="136">
        <f>Temperature!B42</f>
        <v>0</v>
      </c>
      <c r="C92" s="45">
        <f>Temperature!E42</f>
        <v>0</v>
      </c>
      <c r="D92" s="45">
        <f>Temperature!I42</f>
        <v>0</v>
      </c>
      <c r="E92" s="45">
        <f>Temperature!M42</f>
        <v>0</v>
      </c>
      <c r="F92" s="45">
        <f>Temperature!Q42</f>
        <v>0</v>
      </c>
      <c r="G92" s="45">
        <f>Temperature!U42</f>
        <v>0</v>
      </c>
      <c r="H92" s="119"/>
      <c r="I92" s="119"/>
      <c r="J92" s="119"/>
      <c r="K92" s="121"/>
      <c r="L92" s="121"/>
      <c r="M92" s="122"/>
    </row>
    <row r="93" spans="2:13" x14ac:dyDescent="0.3">
      <c r="B93" s="136">
        <f>Temperature!B43</f>
        <v>0</v>
      </c>
      <c r="C93" s="45">
        <f>Temperature!E43</f>
        <v>0</v>
      </c>
      <c r="D93" s="45">
        <f>Temperature!I43</f>
        <v>0</v>
      </c>
      <c r="E93" s="45">
        <f>Temperature!M43</f>
        <v>0</v>
      </c>
      <c r="F93" s="45">
        <f>Temperature!Q43</f>
        <v>0</v>
      </c>
      <c r="G93" s="45">
        <f>Temperature!U43</f>
        <v>0</v>
      </c>
      <c r="H93" s="119"/>
      <c r="I93" s="119"/>
      <c r="J93" s="119"/>
      <c r="K93" s="121"/>
      <c r="L93" s="121"/>
      <c r="M93" s="122"/>
    </row>
    <row r="94" spans="2:13" x14ac:dyDescent="0.3">
      <c r="B94" s="136">
        <f>Temperature!B44</f>
        <v>0</v>
      </c>
      <c r="C94" s="45">
        <f>Temperature!E44</f>
        <v>0</v>
      </c>
      <c r="D94" s="45">
        <f>Temperature!I44</f>
        <v>0</v>
      </c>
      <c r="E94" s="45">
        <f>Temperature!M44</f>
        <v>0</v>
      </c>
      <c r="F94" s="45">
        <f>Temperature!Q44</f>
        <v>0</v>
      </c>
      <c r="G94" s="45">
        <f>Temperature!U44</f>
        <v>0</v>
      </c>
      <c r="H94" s="119"/>
      <c r="I94" s="119"/>
      <c r="J94" s="119"/>
      <c r="K94" s="121"/>
      <c r="L94" s="121"/>
      <c r="M94" s="122"/>
    </row>
    <row r="95" spans="2:13" x14ac:dyDescent="0.3">
      <c r="B95" s="136">
        <f>Temperature!B45</f>
        <v>0</v>
      </c>
      <c r="C95" s="45">
        <f>Temperature!E45</f>
        <v>0</v>
      </c>
      <c r="D95" s="45">
        <f>Temperature!I45</f>
        <v>0</v>
      </c>
      <c r="E95" s="45">
        <f>Temperature!M45</f>
        <v>0</v>
      </c>
      <c r="F95" s="45">
        <f>Temperature!Q45</f>
        <v>0</v>
      </c>
      <c r="G95" s="45">
        <f>Temperature!U45</f>
        <v>0</v>
      </c>
      <c r="H95" s="119"/>
      <c r="I95" s="119"/>
      <c r="J95" s="119"/>
      <c r="K95" s="121"/>
      <c r="L95" s="121"/>
      <c r="M95" s="122"/>
    </row>
    <row r="96" spans="2:13" x14ac:dyDescent="0.3">
      <c r="B96" s="136">
        <f>Temperature!B46</f>
        <v>0</v>
      </c>
      <c r="C96" s="45">
        <f>Temperature!E46</f>
        <v>0</v>
      </c>
      <c r="D96" s="45">
        <f>Temperature!I46</f>
        <v>0</v>
      </c>
      <c r="E96" s="45">
        <f>Temperature!M46</f>
        <v>0</v>
      </c>
      <c r="F96" s="45">
        <f>Temperature!Q46</f>
        <v>0</v>
      </c>
      <c r="G96" s="45">
        <f>Temperature!U46</f>
        <v>0</v>
      </c>
      <c r="H96" s="119"/>
      <c r="I96" s="119"/>
      <c r="J96" s="119"/>
      <c r="K96" s="121"/>
      <c r="L96" s="121"/>
      <c r="M96" s="122"/>
    </row>
    <row r="97" spans="2:13" x14ac:dyDescent="0.3">
      <c r="B97" s="136">
        <f>Temperature!B47</f>
        <v>0</v>
      </c>
      <c r="C97" s="45">
        <f>Temperature!E47</f>
        <v>0</v>
      </c>
      <c r="D97" s="45">
        <f>Temperature!I47</f>
        <v>0</v>
      </c>
      <c r="E97" s="45">
        <f>Temperature!M47</f>
        <v>0</v>
      </c>
      <c r="F97" s="45">
        <f>Temperature!Q47</f>
        <v>0</v>
      </c>
      <c r="G97" s="45">
        <f>Temperature!U47</f>
        <v>0</v>
      </c>
      <c r="H97" s="119"/>
      <c r="I97" s="119"/>
      <c r="J97" s="119"/>
      <c r="K97" s="121"/>
      <c r="L97" s="121"/>
      <c r="M97" s="122"/>
    </row>
    <row r="98" spans="2:13" x14ac:dyDescent="0.3">
      <c r="B98" s="136"/>
      <c r="C98" s="45"/>
      <c r="D98" s="45"/>
      <c r="E98" s="45"/>
      <c r="F98" s="45"/>
      <c r="G98" s="45"/>
      <c r="H98" s="119"/>
      <c r="I98" s="119"/>
      <c r="J98" s="119"/>
      <c r="K98" s="121"/>
      <c r="L98" s="121"/>
      <c r="M98" s="122"/>
    </row>
    <row r="99" spans="2:13" x14ac:dyDescent="0.3">
      <c r="B99" s="172" t="s">
        <v>90</v>
      </c>
      <c r="C99" s="45"/>
      <c r="D99" s="45"/>
      <c r="E99" s="45"/>
      <c r="F99" s="45"/>
      <c r="G99" s="45"/>
      <c r="H99" s="119"/>
      <c r="I99" s="119"/>
      <c r="J99" s="119"/>
      <c r="K99" s="121"/>
      <c r="L99" s="121"/>
      <c r="M99" s="122"/>
    </row>
    <row r="100" spans="2:13" x14ac:dyDescent="0.3">
      <c r="B100" s="136">
        <f t="shared" ref="B100:B119" si="1">B78</f>
        <v>43191</v>
      </c>
      <c r="C100" s="45">
        <v>1</v>
      </c>
      <c r="D100" s="159">
        <v>0</v>
      </c>
      <c r="E100" s="45">
        <f>Temperature!H28</f>
        <v>3</v>
      </c>
      <c r="F100" s="159">
        <f>Temperature!G28*24</f>
        <v>1</v>
      </c>
      <c r="G100" s="45">
        <f>Temperature!L28</f>
        <v>3</v>
      </c>
      <c r="H100" s="159">
        <f>Temperature!K28*24</f>
        <v>4</v>
      </c>
      <c r="I100" s="45">
        <f>Temperature!P28</f>
        <v>5</v>
      </c>
      <c r="J100" s="159">
        <f>Temperature!O28*24</f>
        <v>0.5</v>
      </c>
      <c r="K100" s="45">
        <f>Temperature!T28</f>
        <v>1</v>
      </c>
      <c r="L100" s="159">
        <f>Temperature!S28*24</f>
        <v>22</v>
      </c>
      <c r="M100" s="122"/>
    </row>
    <row r="101" spans="2:13" x14ac:dyDescent="0.3">
      <c r="B101" s="136">
        <f t="shared" si="1"/>
        <v>0</v>
      </c>
      <c r="C101" s="45">
        <v>1</v>
      </c>
      <c r="D101" s="159">
        <v>0</v>
      </c>
      <c r="E101" s="45">
        <f>Temperature!H29</f>
        <v>3</v>
      </c>
      <c r="F101" s="159">
        <f>Temperature!G29*24</f>
        <v>0</v>
      </c>
      <c r="G101" s="45">
        <f>Temperature!L29</f>
        <v>3</v>
      </c>
      <c r="H101" s="159">
        <f>Temperature!K29*24</f>
        <v>0</v>
      </c>
      <c r="I101" s="45">
        <f>Temperature!P29</f>
        <v>5</v>
      </c>
      <c r="J101" s="159">
        <f>Temperature!O29*24</f>
        <v>0</v>
      </c>
      <c r="K101" s="45">
        <f>Temperature!T29</f>
        <v>1</v>
      </c>
      <c r="L101" s="159">
        <f>Temperature!S29*24</f>
        <v>0</v>
      </c>
      <c r="M101" s="122"/>
    </row>
    <row r="102" spans="2:13" x14ac:dyDescent="0.3">
      <c r="B102" s="136">
        <f t="shared" si="1"/>
        <v>0</v>
      </c>
      <c r="C102" s="45">
        <v>1</v>
      </c>
      <c r="D102" s="159">
        <v>0</v>
      </c>
      <c r="E102" s="45">
        <f>Temperature!H30</f>
        <v>2</v>
      </c>
      <c r="F102" s="159">
        <f>Temperature!G30*24</f>
        <v>0</v>
      </c>
      <c r="G102" s="45">
        <f>Temperature!L30</f>
        <v>3</v>
      </c>
      <c r="H102" s="159">
        <f>Temperature!K30*24</f>
        <v>0</v>
      </c>
      <c r="I102" s="45">
        <f>Temperature!P30</f>
        <v>4</v>
      </c>
      <c r="J102" s="159">
        <f>Temperature!O30*24</f>
        <v>0</v>
      </c>
      <c r="K102" s="45">
        <f>Temperature!T30</f>
        <v>5</v>
      </c>
      <c r="L102" s="159">
        <f>Temperature!S30*24</f>
        <v>0</v>
      </c>
      <c r="M102" s="122"/>
    </row>
    <row r="103" spans="2:13" x14ac:dyDescent="0.3">
      <c r="B103" s="136">
        <f t="shared" si="1"/>
        <v>0</v>
      </c>
      <c r="C103" s="45">
        <v>1</v>
      </c>
      <c r="D103" s="159">
        <v>0</v>
      </c>
      <c r="E103" s="45">
        <f>Temperature!H31</f>
        <v>2</v>
      </c>
      <c r="F103" s="159">
        <f>Temperature!G31*24</f>
        <v>0</v>
      </c>
      <c r="G103" s="45">
        <f>Temperature!L31</f>
        <v>3</v>
      </c>
      <c r="H103" s="159">
        <f>Temperature!K31*24</f>
        <v>0</v>
      </c>
      <c r="I103" s="45">
        <f>Temperature!P31</f>
        <v>4</v>
      </c>
      <c r="J103" s="159">
        <f>Temperature!O31*24</f>
        <v>0</v>
      </c>
      <c r="K103" s="45">
        <f>Temperature!T31</f>
        <v>5</v>
      </c>
      <c r="L103" s="159">
        <f>Temperature!S31*24</f>
        <v>0</v>
      </c>
      <c r="M103" s="122"/>
    </row>
    <row r="104" spans="2:13" x14ac:dyDescent="0.3">
      <c r="B104" s="136">
        <f t="shared" si="1"/>
        <v>0</v>
      </c>
      <c r="C104" s="45">
        <v>1</v>
      </c>
      <c r="D104" s="159">
        <v>0</v>
      </c>
      <c r="E104" s="45">
        <f>Temperature!H32</f>
        <v>2</v>
      </c>
      <c r="F104" s="159">
        <f>Temperature!G32*24</f>
        <v>0</v>
      </c>
      <c r="G104" s="45">
        <f>Temperature!L32</f>
        <v>3</v>
      </c>
      <c r="H104" s="159">
        <f>Temperature!K32*24</f>
        <v>0</v>
      </c>
      <c r="I104" s="45">
        <f>Temperature!P32</f>
        <v>4</v>
      </c>
      <c r="J104" s="159">
        <f>Temperature!O32*24</f>
        <v>0</v>
      </c>
      <c r="K104" s="45">
        <f>Temperature!T32</f>
        <v>5</v>
      </c>
      <c r="L104" s="159">
        <f>Temperature!S32*24</f>
        <v>0</v>
      </c>
      <c r="M104" s="122"/>
    </row>
    <row r="105" spans="2:13" x14ac:dyDescent="0.3">
      <c r="B105" s="136">
        <f t="shared" si="1"/>
        <v>0</v>
      </c>
      <c r="C105" s="45">
        <v>1</v>
      </c>
      <c r="D105" s="159">
        <v>0</v>
      </c>
      <c r="E105" s="45">
        <f>Temperature!H33</f>
        <v>2</v>
      </c>
      <c r="F105" s="159">
        <f>Temperature!G33*24</f>
        <v>0</v>
      </c>
      <c r="G105" s="45">
        <f>Temperature!L33</f>
        <v>3</v>
      </c>
      <c r="H105" s="159">
        <f>Temperature!K33*24</f>
        <v>0</v>
      </c>
      <c r="I105" s="45">
        <f>Temperature!P33</f>
        <v>4</v>
      </c>
      <c r="J105" s="159">
        <f>Temperature!O33*24</f>
        <v>0</v>
      </c>
      <c r="K105" s="45">
        <f>Temperature!T33</f>
        <v>5</v>
      </c>
      <c r="L105" s="159">
        <f>Temperature!S33*24</f>
        <v>0</v>
      </c>
      <c r="M105" s="122"/>
    </row>
    <row r="106" spans="2:13" x14ac:dyDescent="0.3">
      <c r="B106" s="136">
        <f t="shared" si="1"/>
        <v>0</v>
      </c>
      <c r="C106" s="45">
        <v>1</v>
      </c>
      <c r="D106" s="159">
        <v>0</v>
      </c>
      <c r="E106" s="45">
        <f>Temperature!H34</f>
        <v>2</v>
      </c>
      <c r="F106" s="159">
        <f>Temperature!G34*24</f>
        <v>0</v>
      </c>
      <c r="G106" s="45">
        <f>Temperature!L34</f>
        <v>3</v>
      </c>
      <c r="H106" s="159">
        <f>Temperature!K34*24</f>
        <v>0</v>
      </c>
      <c r="I106" s="45">
        <f>Temperature!P34</f>
        <v>4</v>
      </c>
      <c r="J106" s="159">
        <f>Temperature!O34*24</f>
        <v>0</v>
      </c>
      <c r="K106" s="45">
        <f>Temperature!T34</f>
        <v>5</v>
      </c>
      <c r="L106" s="159">
        <f>Temperature!S34*24</f>
        <v>0</v>
      </c>
      <c r="M106" s="122"/>
    </row>
    <row r="107" spans="2:13" x14ac:dyDescent="0.3">
      <c r="B107" s="136">
        <f t="shared" si="1"/>
        <v>0</v>
      </c>
      <c r="C107" s="45">
        <v>1</v>
      </c>
      <c r="D107" s="159">
        <v>0</v>
      </c>
      <c r="E107" s="45">
        <f>Temperature!H35</f>
        <v>2</v>
      </c>
      <c r="F107" s="159">
        <f>Temperature!G35*24</f>
        <v>0</v>
      </c>
      <c r="G107" s="45">
        <f>Temperature!L35</f>
        <v>3</v>
      </c>
      <c r="H107" s="159">
        <f>Temperature!K35*24</f>
        <v>0</v>
      </c>
      <c r="I107" s="45">
        <f>Temperature!P35</f>
        <v>4</v>
      </c>
      <c r="J107" s="159">
        <f>Temperature!O35*24</f>
        <v>0</v>
      </c>
      <c r="K107" s="45">
        <f>Temperature!T35</f>
        <v>5</v>
      </c>
      <c r="L107" s="159">
        <f>Temperature!S35*24</f>
        <v>0</v>
      </c>
      <c r="M107" s="122"/>
    </row>
    <row r="108" spans="2:13" x14ac:dyDescent="0.3">
      <c r="B108" s="136">
        <f t="shared" si="1"/>
        <v>0</v>
      </c>
      <c r="C108" s="45">
        <v>1</v>
      </c>
      <c r="D108" s="159">
        <v>0</v>
      </c>
      <c r="E108" s="45">
        <f>Temperature!H36</f>
        <v>2</v>
      </c>
      <c r="F108" s="159">
        <f>Temperature!G36*24</f>
        <v>0</v>
      </c>
      <c r="G108" s="45">
        <f>Temperature!L36</f>
        <v>3</v>
      </c>
      <c r="H108" s="159">
        <f>Temperature!K36*24</f>
        <v>0</v>
      </c>
      <c r="I108" s="45">
        <f>Temperature!P36</f>
        <v>4</v>
      </c>
      <c r="J108" s="159">
        <f>Temperature!O36*24</f>
        <v>0</v>
      </c>
      <c r="K108" s="45">
        <f>Temperature!T36</f>
        <v>5</v>
      </c>
      <c r="L108" s="159">
        <f>Temperature!S36*24</f>
        <v>0</v>
      </c>
      <c r="M108" s="122"/>
    </row>
    <row r="109" spans="2:13" x14ac:dyDescent="0.3">
      <c r="B109" s="136">
        <f t="shared" si="1"/>
        <v>0</v>
      </c>
      <c r="C109" s="45">
        <v>1</v>
      </c>
      <c r="D109" s="159">
        <v>0</v>
      </c>
      <c r="E109" s="45">
        <f>Temperature!H37</f>
        <v>2</v>
      </c>
      <c r="F109" s="159">
        <f>Temperature!G37*24</f>
        <v>0</v>
      </c>
      <c r="G109" s="45">
        <f>Temperature!L37</f>
        <v>3</v>
      </c>
      <c r="H109" s="159">
        <f>Temperature!K37*24</f>
        <v>0</v>
      </c>
      <c r="I109" s="45">
        <f>Temperature!P37</f>
        <v>4</v>
      </c>
      <c r="J109" s="159">
        <f>Temperature!O37*24</f>
        <v>0</v>
      </c>
      <c r="K109" s="45">
        <f>Temperature!T37</f>
        <v>5</v>
      </c>
      <c r="L109" s="159">
        <f>Temperature!S37*24</f>
        <v>0</v>
      </c>
      <c r="M109" s="122"/>
    </row>
    <row r="110" spans="2:13" x14ac:dyDescent="0.3">
      <c r="B110" s="136">
        <f t="shared" si="1"/>
        <v>0</v>
      </c>
      <c r="C110" s="45">
        <v>1</v>
      </c>
      <c r="D110" s="159">
        <v>0</v>
      </c>
      <c r="E110" s="45">
        <f>Temperature!H38</f>
        <v>2</v>
      </c>
      <c r="F110" s="159">
        <f>Temperature!G38*24</f>
        <v>0</v>
      </c>
      <c r="G110" s="45">
        <f>Temperature!L38</f>
        <v>3</v>
      </c>
      <c r="H110" s="159">
        <f>Temperature!K38*24</f>
        <v>0</v>
      </c>
      <c r="I110" s="45">
        <f>Temperature!P38</f>
        <v>4</v>
      </c>
      <c r="J110" s="159">
        <f>Temperature!O38*24</f>
        <v>0</v>
      </c>
      <c r="K110" s="45">
        <f>Temperature!T38</f>
        <v>5</v>
      </c>
      <c r="L110" s="159">
        <f>Temperature!S38*24</f>
        <v>0</v>
      </c>
      <c r="M110" s="122"/>
    </row>
    <row r="111" spans="2:13" x14ac:dyDescent="0.3">
      <c r="B111" s="136">
        <f t="shared" si="1"/>
        <v>0</v>
      </c>
      <c r="C111" s="45">
        <v>1</v>
      </c>
      <c r="D111" s="159">
        <v>0</v>
      </c>
      <c r="E111" s="45">
        <f>Temperature!H39</f>
        <v>2</v>
      </c>
      <c r="F111" s="159">
        <f>Temperature!G39*24</f>
        <v>0</v>
      </c>
      <c r="G111" s="45">
        <f>Temperature!L39</f>
        <v>3</v>
      </c>
      <c r="H111" s="159">
        <f>Temperature!K39*24</f>
        <v>0</v>
      </c>
      <c r="I111" s="45">
        <f>Temperature!P39</f>
        <v>4</v>
      </c>
      <c r="J111" s="159">
        <f>Temperature!O39*24</f>
        <v>0</v>
      </c>
      <c r="K111" s="45">
        <f>Temperature!T39</f>
        <v>5</v>
      </c>
      <c r="L111" s="159">
        <f>Temperature!S39*24</f>
        <v>0</v>
      </c>
      <c r="M111" s="122"/>
    </row>
    <row r="112" spans="2:13" x14ac:dyDescent="0.3">
      <c r="B112" s="136">
        <f t="shared" si="1"/>
        <v>0</v>
      </c>
      <c r="C112" s="45">
        <v>1</v>
      </c>
      <c r="D112" s="159">
        <v>0</v>
      </c>
      <c r="E112" s="45">
        <f>Temperature!H40</f>
        <v>2</v>
      </c>
      <c r="F112" s="159">
        <f>Temperature!G40*24</f>
        <v>0</v>
      </c>
      <c r="G112" s="45">
        <f>Temperature!L40</f>
        <v>3</v>
      </c>
      <c r="H112" s="159">
        <f>Temperature!K40*24</f>
        <v>0</v>
      </c>
      <c r="I112" s="45">
        <f>Temperature!P40</f>
        <v>4</v>
      </c>
      <c r="J112" s="159">
        <f>Temperature!O40*24</f>
        <v>0</v>
      </c>
      <c r="K112" s="45">
        <f>Temperature!T40</f>
        <v>5</v>
      </c>
      <c r="L112" s="159">
        <f>Temperature!S40*24</f>
        <v>0</v>
      </c>
      <c r="M112" s="122"/>
    </row>
    <row r="113" spans="2:13" x14ac:dyDescent="0.3">
      <c r="B113" s="136">
        <f t="shared" si="1"/>
        <v>0</v>
      </c>
      <c r="C113" s="45">
        <v>1</v>
      </c>
      <c r="D113" s="159">
        <v>0</v>
      </c>
      <c r="E113" s="45">
        <f>Temperature!H41</f>
        <v>2</v>
      </c>
      <c r="F113" s="159">
        <f>Temperature!G41*24</f>
        <v>0</v>
      </c>
      <c r="G113" s="45">
        <f>Temperature!L41</f>
        <v>3</v>
      </c>
      <c r="H113" s="159">
        <f>Temperature!K41*24</f>
        <v>0</v>
      </c>
      <c r="I113" s="45">
        <f>Temperature!P41</f>
        <v>4</v>
      </c>
      <c r="J113" s="159">
        <f>Temperature!O41*24</f>
        <v>0</v>
      </c>
      <c r="K113" s="45">
        <f>Temperature!T41</f>
        <v>5</v>
      </c>
      <c r="L113" s="159">
        <f>Temperature!S41*24</f>
        <v>0</v>
      </c>
      <c r="M113" s="122"/>
    </row>
    <row r="114" spans="2:13" x14ac:dyDescent="0.3">
      <c r="B114" s="136">
        <f t="shared" si="1"/>
        <v>0</v>
      </c>
      <c r="C114" s="45">
        <v>1</v>
      </c>
      <c r="D114" s="159">
        <v>0</v>
      </c>
      <c r="E114" s="45">
        <f>Temperature!H42</f>
        <v>2</v>
      </c>
      <c r="F114" s="159">
        <f>Temperature!G42*24</f>
        <v>0</v>
      </c>
      <c r="G114" s="45">
        <f>Temperature!L42</f>
        <v>3</v>
      </c>
      <c r="H114" s="159">
        <f>Temperature!K42*24</f>
        <v>0</v>
      </c>
      <c r="I114" s="45">
        <f>Temperature!P42</f>
        <v>4</v>
      </c>
      <c r="J114" s="159">
        <f>Temperature!O42*24</f>
        <v>0</v>
      </c>
      <c r="K114" s="45">
        <f>Temperature!T42</f>
        <v>5</v>
      </c>
      <c r="L114" s="159">
        <f>Temperature!S42*24</f>
        <v>0</v>
      </c>
      <c r="M114" s="122"/>
    </row>
    <row r="115" spans="2:13" x14ac:dyDescent="0.3">
      <c r="B115" s="136">
        <f t="shared" si="1"/>
        <v>0</v>
      </c>
      <c r="C115" s="45">
        <v>1</v>
      </c>
      <c r="D115" s="159">
        <v>0</v>
      </c>
      <c r="E115" s="45">
        <f>Temperature!H43</f>
        <v>2</v>
      </c>
      <c r="F115" s="159">
        <f>Temperature!G43*24</f>
        <v>0</v>
      </c>
      <c r="G115" s="45">
        <f>Temperature!L43</f>
        <v>3</v>
      </c>
      <c r="H115" s="159">
        <f>Temperature!K43*24</f>
        <v>0</v>
      </c>
      <c r="I115" s="45">
        <f>Temperature!P43</f>
        <v>4</v>
      </c>
      <c r="J115" s="159">
        <f>Temperature!O43*24</f>
        <v>0</v>
      </c>
      <c r="K115" s="45">
        <f>Temperature!T43</f>
        <v>5</v>
      </c>
      <c r="L115" s="159">
        <f>Temperature!S43*24</f>
        <v>0</v>
      </c>
      <c r="M115" s="122"/>
    </row>
    <row r="116" spans="2:13" x14ac:dyDescent="0.3">
      <c r="B116" s="136">
        <f t="shared" si="1"/>
        <v>0</v>
      </c>
      <c r="C116" s="45">
        <v>1</v>
      </c>
      <c r="D116" s="159">
        <v>0</v>
      </c>
      <c r="E116" s="45">
        <f>Temperature!H44</f>
        <v>2</v>
      </c>
      <c r="F116" s="159">
        <f>Temperature!G44*24</f>
        <v>0</v>
      </c>
      <c r="G116" s="45">
        <f>Temperature!L44</f>
        <v>3</v>
      </c>
      <c r="H116" s="159">
        <f>Temperature!K44*24</f>
        <v>0</v>
      </c>
      <c r="I116" s="45">
        <f>Temperature!P44</f>
        <v>4</v>
      </c>
      <c r="J116" s="159">
        <f>Temperature!O44*24</f>
        <v>0</v>
      </c>
      <c r="K116" s="45">
        <f>Temperature!T44</f>
        <v>5</v>
      </c>
      <c r="L116" s="159">
        <f>Temperature!S44*24</f>
        <v>0</v>
      </c>
      <c r="M116" s="122"/>
    </row>
    <row r="117" spans="2:13" x14ac:dyDescent="0.3">
      <c r="B117" s="136">
        <f t="shared" si="1"/>
        <v>0</v>
      </c>
      <c r="C117" s="45">
        <v>1</v>
      </c>
      <c r="D117" s="159">
        <v>0</v>
      </c>
      <c r="E117" s="45">
        <f>Temperature!H45</f>
        <v>2</v>
      </c>
      <c r="F117" s="159">
        <f>Temperature!G45*24</f>
        <v>0</v>
      </c>
      <c r="G117" s="45">
        <f>Temperature!L45</f>
        <v>3</v>
      </c>
      <c r="H117" s="159">
        <f>Temperature!K45*24</f>
        <v>0</v>
      </c>
      <c r="I117" s="45">
        <f>Temperature!P45</f>
        <v>4</v>
      </c>
      <c r="J117" s="159">
        <f>Temperature!O45*24</f>
        <v>0</v>
      </c>
      <c r="K117" s="45">
        <f>Temperature!T45</f>
        <v>5</v>
      </c>
      <c r="L117" s="159">
        <f>Temperature!S45*24</f>
        <v>0</v>
      </c>
      <c r="M117" s="122"/>
    </row>
    <row r="118" spans="2:13" x14ac:dyDescent="0.3">
      <c r="B118" s="136">
        <f t="shared" si="1"/>
        <v>0</v>
      </c>
      <c r="C118" s="45">
        <v>1</v>
      </c>
      <c r="D118" s="159">
        <v>0</v>
      </c>
      <c r="E118" s="45">
        <f>Temperature!H46</f>
        <v>2</v>
      </c>
      <c r="F118" s="159">
        <f>Temperature!G46*24</f>
        <v>0</v>
      </c>
      <c r="G118" s="45">
        <f>Temperature!L46</f>
        <v>3</v>
      </c>
      <c r="H118" s="159">
        <f>Temperature!K46*24</f>
        <v>0</v>
      </c>
      <c r="I118" s="45">
        <f>Temperature!P46</f>
        <v>4</v>
      </c>
      <c r="J118" s="159">
        <f>Temperature!O46*24</f>
        <v>0</v>
      </c>
      <c r="K118" s="45">
        <f>Temperature!T46</f>
        <v>5</v>
      </c>
      <c r="L118" s="159">
        <f>Temperature!S46*24</f>
        <v>0</v>
      </c>
      <c r="M118" s="122"/>
    </row>
    <row r="119" spans="2:13" x14ac:dyDescent="0.3">
      <c r="B119" s="136">
        <f t="shared" si="1"/>
        <v>0</v>
      </c>
      <c r="C119" s="45">
        <v>1</v>
      </c>
      <c r="D119" s="159">
        <v>0</v>
      </c>
      <c r="E119" s="45">
        <f>Temperature!H47</f>
        <v>2</v>
      </c>
      <c r="F119" s="159">
        <f>Temperature!G47*24</f>
        <v>0</v>
      </c>
      <c r="G119" s="45">
        <f>Temperature!L47</f>
        <v>3</v>
      </c>
      <c r="H119" s="159">
        <f>Temperature!K47*24</f>
        <v>0</v>
      </c>
      <c r="I119" s="45">
        <f>Temperature!P47</f>
        <v>4</v>
      </c>
      <c r="J119" s="159">
        <f>Temperature!O47*24</f>
        <v>0</v>
      </c>
      <c r="K119" s="45">
        <f>Temperature!T47</f>
        <v>5</v>
      </c>
      <c r="L119" s="159">
        <f>Temperature!S47*24</f>
        <v>0</v>
      </c>
      <c r="M119" s="122"/>
    </row>
    <row r="120" spans="2:13" x14ac:dyDescent="0.3">
      <c r="B120" s="136"/>
      <c r="C120" s="45"/>
      <c r="D120" s="45"/>
      <c r="E120" s="45"/>
      <c r="F120" s="45"/>
      <c r="G120" s="45"/>
      <c r="H120" s="119"/>
      <c r="I120" s="119"/>
      <c r="J120" s="119"/>
      <c r="K120" s="121"/>
      <c r="L120" s="121"/>
      <c r="M120" s="122"/>
    </row>
    <row r="121" spans="2:13" x14ac:dyDescent="0.3">
      <c r="B121" s="173" t="s">
        <v>91</v>
      </c>
      <c r="C121" s="45"/>
      <c r="D121" s="45"/>
      <c r="E121" s="45"/>
      <c r="F121" s="45"/>
      <c r="G121" s="45"/>
      <c r="H121" s="119"/>
      <c r="I121" s="119"/>
      <c r="J121" s="119"/>
      <c r="K121" s="121"/>
      <c r="L121" s="121"/>
      <c r="M121" s="122"/>
    </row>
    <row r="122" spans="2:13" x14ac:dyDescent="0.3">
      <c r="B122" s="173">
        <f>Temperature!X34</f>
        <v>43191</v>
      </c>
      <c r="C122" s="45">
        <f>Temperature!Z34</f>
        <v>100</v>
      </c>
      <c r="D122" s="45"/>
      <c r="E122" s="45"/>
      <c r="F122" s="45"/>
      <c r="G122" s="45"/>
      <c r="H122" s="119"/>
      <c r="I122" s="119"/>
      <c r="J122" s="119"/>
      <c r="K122" s="121"/>
      <c r="L122" s="121"/>
      <c r="M122" s="122"/>
    </row>
    <row r="123" spans="2:13" x14ac:dyDescent="0.3">
      <c r="B123" s="173">
        <f>Temperature!X35</f>
        <v>0</v>
      </c>
      <c r="C123" s="45">
        <f>Temperature!Z35</f>
        <v>0</v>
      </c>
      <c r="D123" s="45"/>
      <c r="E123" s="45"/>
      <c r="F123" s="45"/>
      <c r="G123" s="45"/>
      <c r="H123" s="119"/>
      <c r="I123" s="119"/>
      <c r="J123" s="119"/>
      <c r="K123" s="121"/>
      <c r="L123" s="121"/>
      <c r="M123" s="122"/>
    </row>
    <row r="124" spans="2:13" x14ac:dyDescent="0.3">
      <c r="B124" s="173">
        <f>Temperature!X36</f>
        <v>0</v>
      </c>
      <c r="C124" s="45">
        <f>Temperature!Z36</f>
        <v>0</v>
      </c>
      <c r="D124" s="45"/>
      <c r="E124" s="45"/>
      <c r="F124" s="45"/>
      <c r="G124" s="45"/>
      <c r="H124" s="119"/>
      <c r="I124" s="119"/>
      <c r="J124" s="119"/>
      <c r="K124" s="121"/>
      <c r="L124" s="121"/>
      <c r="M124" s="122"/>
    </row>
    <row r="125" spans="2:13" x14ac:dyDescent="0.3">
      <c r="B125" s="173">
        <f>Temperature!X37</f>
        <v>0</v>
      </c>
      <c r="C125" s="45">
        <f>Temperature!Z37</f>
        <v>0</v>
      </c>
      <c r="D125" s="45"/>
      <c r="E125" s="45"/>
      <c r="F125" s="45"/>
      <c r="G125" s="45"/>
      <c r="H125" s="119"/>
      <c r="I125" s="119"/>
      <c r="J125" s="119"/>
      <c r="K125" s="121"/>
      <c r="L125" s="121"/>
      <c r="M125" s="122"/>
    </row>
    <row r="126" spans="2:13" x14ac:dyDescent="0.3">
      <c r="B126" s="173">
        <f>Temperature!X38</f>
        <v>0</v>
      </c>
      <c r="C126" s="45">
        <f>Temperature!Z38</f>
        <v>0</v>
      </c>
      <c r="D126" s="45"/>
      <c r="E126" s="45"/>
      <c r="F126" s="45"/>
      <c r="G126" s="45"/>
      <c r="H126" s="119"/>
      <c r="I126" s="119"/>
      <c r="J126" s="119"/>
      <c r="K126" s="121"/>
      <c r="L126" s="121"/>
      <c r="M126" s="122"/>
    </row>
    <row r="127" spans="2:13" x14ac:dyDescent="0.3">
      <c r="B127" s="173">
        <f>Temperature!X39</f>
        <v>0</v>
      </c>
      <c r="C127" s="45">
        <f>Temperature!Z39</f>
        <v>0</v>
      </c>
      <c r="D127" s="45"/>
      <c r="E127" s="45"/>
      <c r="F127" s="45"/>
      <c r="G127" s="45"/>
      <c r="H127" s="119"/>
      <c r="I127" s="119"/>
      <c r="J127" s="119"/>
      <c r="K127" s="121"/>
      <c r="L127" s="121"/>
      <c r="M127" s="122"/>
    </row>
    <row r="128" spans="2:13" x14ac:dyDescent="0.3">
      <c r="B128" s="173">
        <f>Temperature!X40</f>
        <v>0</v>
      </c>
      <c r="C128" s="45">
        <f>Temperature!Z40</f>
        <v>0</v>
      </c>
      <c r="D128" s="45"/>
      <c r="E128" s="45"/>
      <c r="F128" s="45"/>
      <c r="G128" s="45"/>
      <c r="H128" s="119"/>
      <c r="I128" s="119"/>
      <c r="J128" s="119"/>
      <c r="K128" s="121"/>
      <c r="L128" s="121"/>
      <c r="M128" s="122"/>
    </row>
    <row r="129" spans="2:13" x14ac:dyDescent="0.3">
      <c r="B129" s="173"/>
      <c r="C129" s="45"/>
      <c r="D129" s="45"/>
      <c r="E129" s="45"/>
      <c r="F129" s="45"/>
      <c r="G129" s="45"/>
      <c r="H129" s="119"/>
      <c r="I129" s="119"/>
      <c r="J129" s="119"/>
      <c r="K129" s="121"/>
      <c r="L129" s="121"/>
      <c r="M129" s="122"/>
    </row>
    <row r="130" spans="2:13" x14ac:dyDescent="0.3">
      <c r="B130" s="173" t="s">
        <v>92</v>
      </c>
      <c r="C130" s="142"/>
      <c r="D130" s="142"/>
      <c r="E130" s="142"/>
      <c r="F130" s="142"/>
      <c r="G130" s="142"/>
      <c r="H130" s="166"/>
      <c r="I130" s="166"/>
      <c r="J130" s="166"/>
      <c r="K130" s="169"/>
      <c r="L130" s="169"/>
      <c r="M130" s="170"/>
    </row>
    <row r="131" spans="2:13" x14ac:dyDescent="0.3">
      <c r="B131" s="173">
        <f t="shared" ref="B131:B137" si="2">B122</f>
        <v>43191</v>
      </c>
      <c r="C131" s="142">
        <f>Temperature!AA34</f>
        <v>300</v>
      </c>
      <c r="D131" s="142"/>
      <c r="E131" s="142"/>
      <c r="F131" s="142"/>
      <c r="G131" s="142"/>
      <c r="H131" s="166"/>
      <c r="I131" s="166"/>
      <c r="J131" s="166"/>
      <c r="K131" s="169"/>
      <c r="L131" s="169"/>
      <c r="M131" s="170"/>
    </row>
    <row r="132" spans="2:13" x14ac:dyDescent="0.3">
      <c r="B132" s="173">
        <f t="shared" si="2"/>
        <v>0</v>
      </c>
      <c r="C132" s="142">
        <f>Temperature!AA35</f>
        <v>0</v>
      </c>
      <c r="D132" s="142"/>
      <c r="E132" s="142"/>
      <c r="F132" s="142"/>
      <c r="G132" s="142"/>
      <c r="H132" s="166"/>
      <c r="I132" s="166"/>
      <c r="J132" s="166"/>
      <c r="K132" s="169"/>
      <c r="L132" s="169"/>
      <c r="M132" s="170"/>
    </row>
    <row r="133" spans="2:13" x14ac:dyDescent="0.3">
      <c r="B133" s="173">
        <f t="shared" si="2"/>
        <v>0</v>
      </c>
      <c r="C133" s="142">
        <f>Temperature!AA36</f>
        <v>0</v>
      </c>
      <c r="D133" s="142"/>
      <c r="E133" s="142"/>
      <c r="F133" s="142"/>
      <c r="G133" s="142"/>
      <c r="H133" s="166"/>
      <c r="I133" s="166"/>
      <c r="J133" s="166"/>
      <c r="K133" s="169"/>
      <c r="L133" s="169"/>
      <c r="M133" s="170"/>
    </row>
    <row r="134" spans="2:13" x14ac:dyDescent="0.3">
      <c r="B134" s="173">
        <f t="shared" si="2"/>
        <v>0</v>
      </c>
      <c r="C134" s="142">
        <f>Temperature!AA37</f>
        <v>0</v>
      </c>
      <c r="D134" s="142"/>
      <c r="E134" s="142"/>
      <c r="F134" s="142"/>
      <c r="G134" s="142"/>
      <c r="H134" s="166"/>
      <c r="I134" s="166"/>
      <c r="J134" s="166"/>
      <c r="K134" s="169"/>
      <c r="L134" s="169"/>
      <c r="M134" s="170"/>
    </row>
    <row r="135" spans="2:13" x14ac:dyDescent="0.3">
      <c r="B135" s="173">
        <f t="shared" si="2"/>
        <v>0</v>
      </c>
      <c r="C135" s="142">
        <f>Temperature!AA38</f>
        <v>0</v>
      </c>
      <c r="D135" s="142"/>
      <c r="E135" s="142"/>
      <c r="F135" s="142"/>
      <c r="G135" s="142"/>
      <c r="H135" s="166"/>
      <c r="I135" s="166"/>
      <c r="J135" s="166"/>
      <c r="K135" s="169"/>
      <c r="L135" s="169"/>
      <c r="M135" s="170"/>
    </row>
    <row r="136" spans="2:13" x14ac:dyDescent="0.3">
      <c r="B136" s="173">
        <f t="shared" si="2"/>
        <v>0</v>
      </c>
      <c r="C136" s="142">
        <f>Temperature!AA39</f>
        <v>0</v>
      </c>
      <c r="D136" s="142"/>
      <c r="E136" s="142"/>
      <c r="F136" s="142"/>
      <c r="G136" s="142"/>
      <c r="H136" s="166"/>
      <c r="I136" s="166"/>
      <c r="J136" s="166"/>
      <c r="K136" s="169"/>
      <c r="L136" s="169"/>
      <c r="M136" s="170"/>
    </row>
    <row r="137" spans="2:13" x14ac:dyDescent="0.3">
      <c r="B137" s="173">
        <f t="shared" si="2"/>
        <v>0</v>
      </c>
      <c r="C137" s="142">
        <f>Temperature!AA40</f>
        <v>0</v>
      </c>
      <c r="D137" s="142"/>
      <c r="E137" s="142"/>
      <c r="F137" s="142"/>
      <c r="G137" s="142"/>
      <c r="H137" s="166"/>
      <c r="I137" s="166"/>
      <c r="J137" s="166"/>
      <c r="K137" s="169"/>
      <c r="L137" s="169"/>
      <c r="M137" s="170"/>
    </row>
    <row r="138" spans="2:13" x14ac:dyDescent="0.3">
      <c r="B138" s="173"/>
      <c r="C138" s="142"/>
      <c r="D138" s="142"/>
      <c r="E138" s="142"/>
      <c r="F138" s="142"/>
      <c r="G138" s="142"/>
      <c r="H138" s="166"/>
      <c r="I138" s="166"/>
      <c r="J138" s="166"/>
      <c r="K138" s="169"/>
      <c r="L138" s="169"/>
      <c r="M138" s="170"/>
    </row>
    <row r="139" spans="2:13" x14ac:dyDescent="0.3">
      <c r="B139" s="173" t="s">
        <v>93</v>
      </c>
      <c r="C139" s="45"/>
      <c r="D139" s="45"/>
      <c r="E139" s="45"/>
      <c r="F139" s="45"/>
      <c r="G139" s="45"/>
      <c r="H139" s="119"/>
      <c r="I139" s="119"/>
      <c r="J139" s="119"/>
      <c r="K139" s="121"/>
      <c r="L139" s="121"/>
      <c r="M139" s="122"/>
    </row>
    <row r="140" spans="2:13" x14ac:dyDescent="0.3">
      <c r="B140" s="173">
        <f t="shared" ref="B140:B146" si="3">B122</f>
        <v>43191</v>
      </c>
      <c r="C140" s="45">
        <f>Temperature!AB34</f>
        <v>2</v>
      </c>
      <c r="D140" s="45"/>
      <c r="E140" s="45"/>
      <c r="F140" s="45"/>
      <c r="G140" s="45"/>
      <c r="H140" s="119"/>
      <c r="I140" s="119"/>
      <c r="J140" s="119"/>
      <c r="K140" s="121"/>
      <c r="L140" s="121"/>
      <c r="M140" s="122"/>
    </row>
    <row r="141" spans="2:13" x14ac:dyDescent="0.3">
      <c r="B141" s="173">
        <f t="shared" si="3"/>
        <v>0</v>
      </c>
      <c r="C141" s="45">
        <f>Temperature!AB35</f>
        <v>0</v>
      </c>
      <c r="D141" s="45"/>
      <c r="E141" s="45"/>
      <c r="F141" s="45"/>
      <c r="G141" s="45"/>
      <c r="H141" s="119"/>
      <c r="I141" s="119"/>
      <c r="J141" s="119"/>
      <c r="K141" s="121"/>
      <c r="L141" s="121"/>
      <c r="M141" s="122"/>
    </row>
    <row r="142" spans="2:13" x14ac:dyDescent="0.3">
      <c r="B142" s="173">
        <f t="shared" si="3"/>
        <v>0</v>
      </c>
      <c r="C142" s="45">
        <f>Temperature!AB36</f>
        <v>0</v>
      </c>
      <c r="D142" s="45"/>
      <c r="E142" s="45"/>
      <c r="F142" s="45"/>
      <c r="G142" s="45"/>
      <c r="H142" s="119"/>
      <c r="I142" s="119"/>
      <c r="J142" s="119"/>
      <c r="K142" s="121"/>
      <c r="L142" s="121"/>
      <c r="M142" s="122"/>
    </row>
    <row r="143" spans="2:13" x14ac:dyDescent="0.3">
      <c r="B143" s="173">
        <f t="shared" si="3"/>
        <v>0</v>
      </c>
      <c r="C143" s="45">
        <f>Temperature!AB37</f>
        <v>0</v>
      </c>
      <c r="D143" s="45"/>
      <c r="E143" s="45"/>
      <c r="F143" s="45"/>
      <c r="G143" s="45"/>
      <c r="H143" s="119"/>
      <c r="I143" s="119"/>
      <c r="J143" s="119"/>
      <c r="K143" s="121"/>
      <c r="L143" s="121"/>
      <c r="M143" s="122"/>
    </row>
    <row r="144" spans="2:13" x14ac:dyDescent="0.3">
      <c r="B144" s="173">
        <f t="shared" si="3"/>
        <v>0</v>
      </c>
      <c r="C144" s="45">
        <f>Temperature!AB38</f>
        <v>0</v>
      </c>
      <c r="D144" s="45"/>
      <c r="E144" s="45"/>
      <c r="F144" s="45"/>
      <c r="G144" s="45"/>
      <c r="H144" s="119"/>
      <c r="I144" s="119"/>
      <c r="J144" s="119"/>
      <c r="K144" s="121"/>
      <c r="L144" s="121"/>
      <c r="M144" s="122"/>
    </row>
    <row r="145" spans="2:13" x14ac:dyDescent="0.3">
      <c r="B145" s="173">
        <f t="shared" si="3"/>
        <v>0</v>
      </c>
      <c r="C145" s="45">
        <f>Temperature!AB39</f>
        <v>0</v>
      </c>
      <c r="D145" s="45"/>
      <c r="E145" s="45"/>
      <c r="F145" s="45"/>
      <c r="G145" s="45"/>
      <c r="H145" s="119"/>
      <c r="I145" s="119"/>
      <c r="J145" s="119"/>
      <c r="K145" s="121"/>
      <c r="L145" s="121"/>
      <c r="M145" s="122"/>
    </row>
    <row r="146" spans="2:13" x14ac:dyDescent="0.3">
      <c r="B146" s="173">
        <f t="shared" si="3"/>
        <v>0</v>
      </c>
      <c r="C146" s="45">
        <f>Temperature!AB40</f>
        <v>0</v>
      </c>
      <c r="D146" s="45"/>
      <c r="E146" s="45"/>
      <c r="F146" s="45"/>
      <c r="G146" s="45"/>
      <c r="H146" s="119"/>
      <c r="I146" s="119"/>
      <c r="J146" s="119"/>
      <c r="K146" s="121"/>
      <c r="L146" s="121"/>
      <c r="M146" s="122"/>
    </row>
    <row r="147" spans="2:13" x14ac:dyDescent="0.3">
      <c r="B147" s="173"/>
      <c r="C147" s="45"/>
      <c r="D147" s="45"/>
      <c r="E147" s="45"/>
      <c r="F147" s="45"/>
      <c r="G147" s="45"/>
      <c r="H147" s="119"/>
      <c r="I147" s="119"/>
      <c r="J147" s="119"/>
      <c r="K147" s="121"/>
      <c r="L147" s="121"/>
      <c r="M147" s="122"/>
    </row>
    <row r="148" spans="2:13" x14ac:dyDescent="0.3">
      <c r="B148" s="172" t="s">
        <v>94</v>
      </c>
      <c r="C148" s="45"/>
      <c r="D148" s="45"/>
      <c r="E148" s="45"/>
      <c r="F148" s="45"/>
      <c r="G148" s="45"/>
      <c r="H148" s="119"/>
      <c r="I148" s="119"/>
      <c r="J148" s="119"/>
      <c r="K148" s="121"/>
      <c r="L148" s="121"/>
      <c r="M148" s="122"/>
    </row>
    <row r="149" spans="2:13" x14ac:dyDescent="0.3">
      <c r="B149" s="136">
        <f t="shared" ref="B149:B155" si="4">B140</f>
        <v>43191</v>
      </c>
      <c r="C149" s="45">
        <f>Temperature!AC34</f>
        <v>3</v>
      </c>
      <c r="D149" s="45"/>
      <c r="E149" s="45"/>
      <c r="F149" s="45"/>
      <c r="G149" s="45"/>
      <c r="H149" s="119"/>
      <c r="I149" s="119"/>
      <c r="J149" s="119"/>
      <c r="K149" s="121"/>
      <c r="L149" s="121"/>
      <c r="M149" s="122"/>
    </row>
    <row r="150" spans="2:13" x14ac:dyDescent="0.3">
      <c r="B150" s="136">
        <f t="shared" si="4"/>
        <v>0</v>
      </c>
      <c r="C150" s="45">
        <f>Temperature!AC35</f>
        <v>0</v>
      </c>
      <c r="D150" s="45"/>
      <c r="E150" s="45"/>
      <c r="F150" s="45"/>
      <c r="G150" s="45"/>
      <c r="H150" s="119"/>
      <c r="I150" s="119"/>
      <c r="J150" s="119"/>
      <c r="K150" s="121"/>
      <c r="L150" s="121"/>
      <c r="M150" s="122"/>
    </row>
    <row r="151" spans="2:13" x14ac:dyDescent="0.3">
      <c r="B151" s="136">
        <f t="shared" si="4"/>
        <v>0</v>
      </c>
      <c r="C151" s="45">
        <f>Temperature!AC36</f>
        <v>0</v>
      </c>
      <c r="D151" s="45"/>
      <c r="E151" s="45"/>
      <c r="F151" s="45"/>
      <c r="G151" s="45"/>
      <c r="H151" s="119"/>
      <c r="I151" s="119"/>
      <c r="J151" s="119"/>
      <c r="K151" s="121"/>
      <c r="L151" s="121"/>
      <c r="M151" s="122"/>
    </row>
    <row r="152" spans="2:13" x14ac:dyDescent="0.3">
      <c r="B152" s="136">
        <f t="shared" si="4"/>
        <v>0</v>
      </c>
      <c r="C152" s="45">
        <f>Temperature!AC37</f>
        <v>0</v>
      </c>
      <c r="D152" s="45"/>
      <c r="E152" s="45"/>
      <c r="F152" s="45"/>
      <c r="G152" s="45"/>
      <c r="H152" s="119"/>
      <c r="I152" s="119"/>
      <c r="J152" s="119"/>
      <c r="K152" s="121"/>
      <c r="L152" s="121"/>
      <c r="M152" s="122"/>
    </row>
    <row r="153" spans="2:13" x14ac:dyDescent="0.3">
      <c r="B153" s="136">
        <f t="shared" si="4"/>
        <v>0</v>
      </c>
      <c r="C153" s="45">
        <f>Temperature!AC38</f>
        <v>0</v>
      </c>
      <c r="D153" s="45"/>
      <c r="E153" s="45"/>
      <c r="F153" s="45"/>
      <c r="G153" s="45"/>
      <c r="H153" s="119"/>
      <c r="I153" s="119"/>
      <c r="J153" s="119"/>
      <c r="K153" s="121"/>
      <c r="L153" s="121"/>
      <c r="M153" s="122"/>
    </row>
    <row r="154" spans="2:13" x14ac:dyDescent="0.3">
      <c r="B154" s="136">
        <f t="shared" si="4"/>
        <v>0</v>
      </c>
      <c r="C154" s="45">
        <f>Temperature!AC39</f>
        <v>0</v>
      </c>
      <c r="D154" s="45"/>
      <c r="E154" s="45"/>
      <c r="F154" s="45"/>
      <c r="G154" s="45"/>
      <c r="H154" s="119"/>
      <c r="I154" s="119"/>
      <c r="J154" s="119"/>
      <c r="K154" s="121"/>
      <c r="L154" s="121"/>
      <c r="M154" s="122"/>
    </row>
    <row r="155" spans="2:13" x14ac:dyDescent="0.3">
      <c r="B155" s="136">
        <f t="shared" si="4"/>
        <v>0</v>
      </c>
      <c r="C155" s="45">
        <f>Temperature!AC40</f>
        <v>0</v>
      </c>
      <c r="D155" s="45"/>
      <c r="E155" s="45"/>
      <c r="F155" s="45"/>
      <c r="G155" s="45"/>
      <c r="H155" s="119"/>
      <c r="I155" s="119"/>
      <c r="J155" s="119"/>
      <c r="K155" s="121"/>
      <c r="L155" s="121"/>
      <c r="M155" s="122"/>
    </row>
    <row r="157" spans="2:13" x14ac:dyDescent="0.3">
      <c r="B157" s="161" t="s">
        <v>74</v>
      </c>
      <c r="C157" s="60">
        <f>OtherSettings!F16</f>
        <v>150</v>
      </c>
      <c r="D157" s="60"/>
      <c r="E157" s="60"/>
      <c r="F157" s="60"/>
    </row>
    <row r="158" spans="2:13" x14ac:dyDescent="0.3">
      <c r="B158" s="161" t="s">
        <v>85</v>
      </c>
      <c r="C158" s="60"/>
      <c r="D158" s="60"/>
      <c r="E158" s="60"/>
      <c r="F158" s="60"/>
    </row>
    <row r="159" spans="2:13" x14ac:dyDescent="0.3">
      <c r="B159" s="161">
        <f>OtherSettings!B22</f>
        <v>43191</v>
      </c>
      <c r="C159" s="70">
        <f>OtherSettings!F22</f>
        <v>800</v>
      </c>
      <c r="D159" s="60">
        <f>OtherSettings!J22</f>
        <v>400</v>
      </c>
      <c r="E159" s="60"/>
      <c r="F159" s="60"/>
    </row>
    <row r="160" spans="2:13" x14ac:dyDescent="0.3">
      <c r="B160" s="161">
        <f>OtherSettings!B23</f>
        <v>0</v>
      </c>
      <c r="C160" s="70">
        <f>OtherSettings!F23</f>
        <v>0</v>
      </c>
      <c r="D160" s="60">
        <f>OtherSettings!J23</f>
        <v>0</v>
      </c>
      <c r="E160" s="60"/>
      <c r="F160" s="60"/>
    </row>
    <row r="161" spans="2:6" x14ac:dyDescent="0.3">
      <c r="B161" s="161">
        <f>OtherSettings!B24</f>
        <v>0</v>
      </c>
      <c r="C161" s="70">
        <f>OtherSettings!F24</f>
        <v>0</v>
      </c>
      <c r="D161" s="60">
        <f>OtherSettings!J24</f>
        <v>0</v>
      </c>
      <c r="E161" s="60"/>
      <c r="F161" s="60"/>
    </row>
    <row r="162" spans="2:6" x14ac:dyDescent="0.3">
      <c r="B162" s="161">
        <f>OtherSettings!B25</f>
        <v>0</v>
      </c>
      <c r="C162" s="70">
        <f>OtherSettings!F25</f>
        <v>0</v>
      </c>
      <c r="D162" s="60">
        <f>OtherSettings!J25</f>
        <v>0</v>
      </c>
      <c r="E162" s="60"/>
      <c r="F162" s="60"/>
    </row>
    <row r="163" spans="2:6" x14ac:dyDescent="0.3">
      <c r="B163" s="161"/>
      <c r="C163" s="155"/>
      <c r="D163" s="60"/>
      <c r="E163" s="60"/>
      <c r="F163" s="60"/>
    </row>
    <row r="164" spans="2:6" x14ac:dyDescent="0.3">
      <c r="B164" s="161" t="s">
        <v>86</v>
      </c>
      <c r="C164" s="60"/>
      <c r="D164" s="60"/>
      <c r="E164" s="60"/>
      <c r="F164" s="60"/>
    </row>
    <row r="165" spans="2:6" x14ac:dyDescent="0.3">
      <c r="B165" s="161">
        <f>B159</f>
        <v>43191</v>
      </c>
      <c r="C165" s="60">
        <f>OtherSettings!E22+1</f>
        <v>2</v>
      </c>
      <c r="D165" s="69">
        <f>OtherSettings!D22*24</f>
        <v>1.5</v>
      </c>
      <c r="E165" s="60">
        <f>OtherSettings!I22+3</f>
        <v>4</v>
      </c>
      <c r="F165" s="69">
        <f>OtherSettings!H22*24</f>
        <v>1</v>
      </c>
    </row>
    <row r="166" spans="2:6" x14ac:dyDescent="0.3">
      <c r="B166" s="161">
        <f>B160</f>
        <v>0</v>
      </c>
      <c r="C166" s="60">
        <f>OtherSettings!E23+1</f>
        <v>3</v>
      </c>
      <c r="D166" s="69">
        <f>OtherSettings!D23*24</f>
        <v>0</v>
      </c>
      <c r="E166" s="60">
        <f>OtherSettings!I23+3</f>
        <v>4</v>
      </c>
      <c r="F166" s="69">
        <f>OtherSettings!H23*24</f>
        <v>0</v>
      </c>
    </row>
    <row r="167" spans="2:6" x14ac:dyDescent="0.3">
      <c r="B167" s="161">
        <f>B161</f>
        <v>0</v>
      </c>
      <c r="C167" s="60">
        <f>OtherSettings!E24+1</f>
        <v>3</v>
      </c>
      <c r="D167" s="69">
        <f>OtherSettings!D24*24</f>
        <v>0</v>
      </c>
      <c r="E167" s="60">
        <f>OtherSettings!I24+3</f>
        <v>4</v>
      </c>
      <c r="F167" s="69">
        <f>OtherSettings!H24*24</f>
        <v>0</v>
      </c>
    </row>
    <row r="168" spans="2:6" x14ac:dyDescent="0.3">
      <c r="B168" s="161">
        <f>B162</f>
        <v>0</v>
      </c>
      <c r="C168" s="60">
        <f>OtherSettings!E25+1</f>
        <v>3</v>
      </c>
      <c r="D168" s="69">
        <f>OtherSettings!D25*24</f>
        <v>0</v>
      </c>
      <c r="E168" s="60">
        <f>OtherSettings!I25+3</f>
        <v>4</v>
      </c>
      <c r="F168" s="69">
        <f>OtherSettings!H25*24</f>
        <v>0</v>
      </c>
    </row>
    <row r="169" spans="2:6" x14ac:dyDescent="0.3">
      <c r="B169" s="161"/>
      <c r="C169" s="60"/>
      <c r="D169" s="60"/>
      <c r="E169" s="60"/>
      <c r="F169" s="60"/>
    </row>
    <row r="170" spans="2:6" x14ac:dyDescent="0.3">
      <c r="B170" s="161" t="s">
        <v>69</v>
      </c>
      <c r="C170" s="145">
        <f>ROUND(OtherSettings!I3,0)</f>
        <v>108</v>
      </c>
      <c r="D170" s="60"/>
      <c r="E170" s="60"/>
      <c r="F170" s="60"/>
    </row>
    <row r="171" spans="2:6" x14ac:dyDescent="0.3">
      <c r="B171" s="161" t="s">
        <v>70</v>
      </c>
      <c r="C171" s="60"/>
      <c r="D171" s="60"/>
      <c r="E171" s="60"/>
      <c r="F171" s="60"/>
    </row>
    <row r="172" spans="2:6" x14ac:dyDescent="0.3">
      <c r="B172" s="162">
        <f>OtherSettings!B7</f>
        <v>43191</v>
      </c>
      <c r="C172" s="146">
        <f>IF(OtherSettings!AB7&gt;0,1,0)</f>
        <v>0</v>
      </c>
      <c r="D172" s="60"/>
      <c r="E172" s="60"/>
      <c r="F172" s="60"/>
    </row>
    <row r="173" spans="2:6" x14ac:dyDescent="0.3">
      <c r="B173" s="163">
        <f>OtherSettings!B8</f>
        <v>43225</v>
      </c>
      <c r="C173" s="144">
        <f>IF(OtherSettings!AB8&gt;0,1,0)</f>
        <v>1</v>
      </c>
      <c r="D173" s="60"/>
      <c r="E173" s="60"/>
      <c r="F173" s="60"/>
    </row>
    <row r="174" spans="2:6" x14ac:dyDescent="0.3">
      <c r="B174" s="163">
        <f>OtherSettings!B9</f>
        <v>0</v>
      </c>
      <c r="C174" s="144">
        <f>IF(OtherSettings!AB9&gt;0,1,0)</f>
        <v>0</v>
      </c>
      <c r="D174" s="60"/>
      <c r="E174" s="60"/>
      <c r="F174" s="60"/>
    </row>
    <row r="175" spans="2:6" x14ac:dyDescent="0.3">
      <c r="B175" s="163">
        <f>OtherSettings!B9</f>
        <v>0</v>
      </c>
      <c r="C175" s="144">
        <f>IF(OtherSettings!AB9&gt;0,1,0)</f>
        <v>0</v>
      </c>
      <c r="D175" s="60"/>
      <c r="E175" s="60"/>
      <c r="F175" s="60"/>
    </row>
    <row r="176" spans="2:6" x14ac:dyDescent="0.3">
      <c r="B176" s="164">
        <f>OtherSettings!B10</f>
        <v>0</v>
      </c>
      <c r="C176" s="147">
        <f>IF(OtherSettings!AB10&gt;0,1,0)</f>
        <v>0</v>
      </c>
      <c r="D176" s="60"/>
      <c r="E176" s="60"/>
      <c r="F176" s="60"/>
    </row>
    <row r="177" spans="2:6" x14ac:dyDescent="0.3">
      <c r="B177" s="165"/>
      <c r="C177" s="50"/>
      <c r="D177" s="60"/>
      <c r="E177" s="60"/>
      <c r="F177" s="60"/>
    </row>
    <row r="178" spans="2:6" x14ac:dyDescent="0.3">
      <c r="B178" s="161" t="s">
        <v>71</v>
      </c>
      <c r="C178" s="60"/>
      <c r="D178" s="60"/>
      <c r="E178" s="60"/>
      <c r="F178" s="60"/>
    </row>
    <row r="179" spans="2:6" x14ac:dyDescent="0.3">
      <c r="B179" s="162">
        <f>B172</f>
        <v>43191</v>
      </c>
      <c r="C179" s="148" t="str">
        <f>IF(OtherSettings!I7&gt;0,OtherSettings!G7 &amp; ";"&amp;OtherSettings!I7,OtherSettings!G7)</f>
        <v>80;120</v>
      </c>
      <c r="D179" s="60"/>
      <c r="E179" s="60"/>
      <c r="F179" s="60"/>
    </row>
    <row r="180" spans="2:6" x14ac:dyDescent="0.3">
      <c r="B180" s="163">
        <f>B173</f>
        <v>43225</v>
      </c>
      <c r="C180" s="144">
        <f>IF(OtherSettings!I8&gt;0,OtherSettings!G8 &amp; ";"&amp;OtherSettings!I8,OtherSettings!G8)</f>
        <v>100</v>
      </c>
      <c r="D180" s="60"/>
      <c r="E180" s="60"/>
      <c r="F180" s="60"/>
    </row>
    <row r="181" spans="2:6" x14ac:dyDescent="0.3">
      <c r="B181" s="163">
        <f>B174</f>
        <v>0</v>
      </c>
      <c r="C181" s="144">
        <f>IF(OtherSettings!I9&gt;0,OtherSettings!G9 &amp; ";"&amp;OtherSettings!I9,OtherSettings!G9)</f>
        <v>0</v>
      </c>
      <c r="D181" s="60"/>
      <c r="E181" s="60"/>
      <c r="F181" s="60"/>
    </row>
    <row r="182" spans="2:6" x14ac:dyDescent="0.3">
      <c r="B182" s="163">
        <f>B175</f>
        <v>0</v>
      </c>
      <c r="C182" s="144">
        <f>IF(OtherSettings!I9&gt;0,OtherSettings!G9 &amp; ";"&amp;OtherSettings!I9,OtherSettings!G9)</f>
        <v>0</v>
      </c>
      <c r="D182" s="60"/>
      <c r="E182" s="60"/>
      <c r="F182" s="60"/>
    </row>
    <row r="183" spans="2:6" x14ac:dyDescent="0.3">
      <c r="B183" s="164">
        <f>B176</f>
        <v>0</v>
      </c>
      <c r="C183" s="147">
        <f>IF(OtherSettings!I10&gt;0,OtherSettings!G10 &amp; ";"&amp;OtherSettings!I10,OtherSettings!G10)</f>
        <v>0</v>
      </c>
      <c r="D183" s="60"/>
      <c r="E183" s="60"/>
      <c r="F183" s="60"/>
    </row>
    <row r="184" spans="2:6" x14ac:dyDescent="0.3">
      <c r="B184" s="165"/>
      <c r="C184" s="50"/>
      <c r="D184" s="60"/>
      <c r="E184" s="60"/>
      <c r="F184" s="60"/>
    </row>
    <row r="185" spans="2:6" x14ac:dyDescent="0.3">
      <c r="B185" s="161" t="s">
        <v>72</v>
      </c>
      <c r="C185" s="60"/>
      <c r="D185" s="60"/>
      <c r="E185" s="60"/>
      <c r="F185" s="60"/>
    </row>
    <row r="186" spans="2:6" x14ac:dyDescent="0.3">
      <c r="B186" s="162">
        <f>B179</f>
        <v>43191</v>
      </c>
      <c r="C186" s="149">
        <f>OtherSettings!E7*24</f>
        <v>0</v>
      </c>
      <c r="D186" s="60"/>
      <c r="E186" s="60"/>
      <c r="F186" s="60"/>
    </row>
    <row r="187" spans="2:6" x14ac:dyDescent="0.3">
      <c r="B187" s="163">
        <f>B180</f>
        <v>43225</v>
      </c>
      <c r="C187" s="150">
        <f>OtherSettings!E8*24</f>
        <v>20</v>
      </c>
      <c r="D187" s="60"/>
      <c r="E187" s="60"/>
      <c r="F187" s="60"/>
    </row>
    <row r="188" spans="2:6" x14ac:dyDescent="0.3">
      <c r="B188" s="163">
        <f>B181</f>
        <v>0</v>
      </c>
      <c r="C188" s="150">
        <f>OtherSettings!E9*24</f>
        <v>0</v>
      </c>
      <c r="D188" s="60"/>
      <c r="E188" s="60"/>
      <c r="F188" s="60"/>
    </row>
    <row r="189" spans="2:6" x14ac:dyDescent="0.3">
      <c r="B189" s="163">
        <f>B182</f>
        <v>0</v>
      </c>
      <c r="C189" s="150">
        <f>OtherSettings!E9*24</f>
        <v>0</v>
      </c>
      <c r="D189" s="60"/>
      <c r="E189" s="60"/>
      <c r="F189" s="60"/>
    </row>
    <row r="190" spans="2:6" x14ac:dyDescent="0.3">
      <c r="B190" s="164">
        <f>B183</f>
        <v>0</v>
      </c>
      <c r="C190" s="151">
        <f>OtherSettings!E10*24</f>
        <v>0</v>
      </c>
      <c r="D190" s="60"/>
      <c r="E190" s="60"/>
      <c r="F190" s="60"/>
    </row>
    <row r="191" spans="2:6" x14ac:dyDescent="0.3">
      <c r="B191" s="165"/>
      <c r="C191" s="160"/>
      <c r="D191" s="60"/>
      <c r="E191" s="60"/>
      <c r="F191" s="60"/>
    </row>
    <row r="192" spans="2:6" x14ac:dyDescent="0.3">
      <c r="B192" s="161" t="s">
        <v>73</v>
      </c>
      <c r="C192" s="60"/>
      <c r="D192" s="60"/>
      <c r="E192" s="60"/>
      <c r="F192" s="60"/>
    </row>
    <row r="193" spans="2:6" x14ac:dyDescent="0.3">
      <c r="B193" s="162">
        <f>B186</f>
        <v>43191</v>
      </c>
      <c r="C193" s="152">
        <f>OtherSettings!AB7</f>
        <v>0</v>
      </c>
      <c r="D193" s="60"/>
      <c r="E193" s="60"/>
      <c r="F193" s="60"/>
    </row>
    <row r="194" spans="2:6" x14ac:dyDescent="0.3">
      <c r="B194" s="163">
        <f>B187</f>
        <v>43225</v>
      </c>
      <c r="C194" s="153">
        <f>OtherSettings!AB8</f>
        <v>4</v>
      </c>
      <c r="D194" s="60"/>
      <c r="E194" s="60"/>
      <c r="F194" s="60"/>
    </row>
    <row r="195" spans="2:6" x14ac:dyDescent="0.3">
      <c r="B195" s="163">
        <f>B188</f>
        <v>0</v>
      </c>
      <c r="C195" s="153">
        <f>OtherSettings!AB9</f>
        <v>0</v>
      </c>
      <c r="D195" s="60"/>
      <c r="E195" s="60"/>
      <c r="F195" s="60"/>
    </row>
    <row r="196" spans="2:6" x14ac:dyDescent="0.3">
      <c r="B196" s="163">
        <f>B189</f>
        <v>0</v>
      </c>
      <c r="C196" s="153">
        <f>OtherSettings!AB10</f>
        <v>0</v>
      </c>
      <c r="D196" s="60"/>
      <c r="E196" s="60"/>
      <c r="F196" s="60"/>
    </row>
    <row r="197" spans="2:6" x14ac:dyDescent="0.3">
      <c r="B197" s="164">
        <f>B190</f>
        <v>0</v>
      </c>
      <c r="C197" s="154">
        <f>OtherSettings!AB11</f>
        <v>0</v>
      </c>
      <c r="D197" s="60"/>
      <c r="E197" s="60"/>
      <c r="F197" s="60"/>
    </row>
    <row r="198" spans="2:6" x14ac:dyDescent="0.3">
      <c r="B198" s="145"/>
      <c r="C198" s="60"/>
      <c r="D198" s="60"/>
      <c r="E198" s="60"/>
      <c r="F198" s="60"/>
    </row>
    <row r="199" spans="2:6" x14ac:dyDescent="0.3">
      <c r="B199" s="70" t="s">
        <v>75</v>
      </c>
      <c r="C199" s="136">
        <f ca="1">IF(C200="No_screen",0,1)</f>
        <v>1</v>
      </c>
      <c r="D199" s="60"/>
      <c r="E199" s="60"/>
      <c r="F199" s="60"/>
    </row>
    <row r="200" spans="2:6" x14ac:dyDescent="0.3">
      <c r="B200" s="70" t="s">
        <v>76</v>
      </c>
      <c r="C200" s="60" t="str">
        <f ca="1">OtherSettings!G33</f>
        <v>LUXOUS_1347_FR</v>
      </c>
      <c r="D200" s="60"/>
      <c r="E200" s="60"/>
      <c r="F200" s="60"/>
    </row>
    <row r="201" spans="2:6" x14ac:dyDescent="0.3">
      <c r="B201" s="70" t="s">
        <v>79</v>
      </c>
      <c r="C201" s="60">
        <f>OtherSettings!H35</f>
        <v>12</v>
      </c>
      <c r="D201" s="60"/>
      <c r="E201" s="60"/>
      <c r="F201" s="60"/>
    </row>
    <row r="202" spans="2:6" x14ac:dyDescent="0.3">
      <c r="B202" s="142" t="s">
        <v>80</v>
      </c>
      <c r="C202" s="60" t="str">
        <f>"(-20#"&amp;OtherSettings!K37&amp;");("&amp;OtherSettings!J38&amp;"#"&amp;OtherSettings!K38&amp;");("&amp;OtherSettings!J39&amp;"#"&amp;OtherSettings!K39&amp;");("&amp;OtherSettings!J40&amp;"#"&amp;OtherSettings!K40&amp;");("&amp;OtherSettings!J41&amp;"#"&amp;OtherSettings!K41&amp;")"</f>
        <v>(-20#200);(-5#200);(8#50);(10#5);(12#0)</v>
      </c>
      <c r="D202" s="60"/>
      <c r="E202" s="60"/>
      <c r="F202" s="60"/>
    </row>
    <row r="203" spans="2:6" x14ac:dyDescent="0.3">
      <c r="B203" s="70" t="s">
        <v>82</v>
      </c>
      <c r="C203" s="136">
        <f ca="1">IF(C204="No_screen",0,1)</f>
        <v>0</v>
      </c>
      <c r="D203" s="60"/>
      <c r="E203" s="60"/>
      <c r="F203" s="60"/>
    </row>
    <row r="204" spans="2:6" x14ac:dyDescent="0.3">
      <c r="B204" s="70" t="s">
        <v>83</v>
      </c>
      <c r="C204" s="60" t="str">
        <f ca="1">OtherSettings!G47</f>
        <v>No_Screen</v>
      </c>
      <c r="D204" s="60"/>
      <c r="E204" s="60"/>
      <c r="F204" s="60"/>
    </row>
    <row r="205" spans="2:6" x14ac:dyDescent="0.3">
      <c r="B205" s="70" t="s">
        <v>84</v>
      </c>
      <c r="C205" s="70">
        <f>OtherSettings!H49</f>
        <v>12</v>
      </c>
      <c r="D205" s="60"/>
      <c r="E205" s="60"/>
      <c r="F205" s="60"/>
    </row>
    <row r="206" spans="2:6" x14ac:dyDescent="0.3">
      <c r="B206" s="70" t="s">
        <v>81</v>
      </c>
      <c r="C206" s="60" t="str">
        <f>"(-20#"&amp;OtherSettings!K51&amp;");("&amp;OtherSettings!J52&amp;"#"&amp;OtherSettings!K52&amp;");("&amp;OtherSettings!J53&amp;"#"&amp;OtherSettings!K53&amp;");("&amp;OtherSettings!J54&amp;"#"&amp;OtherSettings!K54&amp;");("&amp;OtherSettings!J55&amp;"#"&amp;OtherSettings!K55&amp;")"</f>
        <v>(-20#200);(-5#200);(8#50);(10#5);(12#0)</v>
      </c>
      <c r="D206" s="60"/>
      <c r="E206" s="60"/>
      <c r="F206" s="60"/>
    </row>
    <row r="207" spans="2:6" x14ac:dyDescent="0.3">
      <c r="B207" s="70" t="str">
        <f>IF(OtherSettings!V58,"ScreenCloseAbove2:","nothing")</f>
        <v>ScreenCloseAbove2:</v>
      </c>
      <c r="C207" s="60" t="str">
        <f>"("&amp;OtherSettings!J59&amp;"#"&amp;OtherSettings!K59&amp;");("&amp;OtherSettings!J60&amp;"#"&amp;OtherSettings!K60&amp;");("&amp;OtherSettings!J61&amp;"#"&amp;OtherSettings!K61&amp;")"</f>
        <v>(400#50);(600#70);(800#90)</v>
      </c>
      <c r="D207" s="60"/>
      <c r="E207" s="60"/>
      <c r="F207" s="60"/>
    </row>
  </sheetData>
  <sheetProtection selectLockedCells="1" selectUn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3:D368"/>
  <sheetViews>
    <sheetView topLeftCell="A69" workbookViewId="0">
      <selection activeCell="F86" sqref="F86"/>
    </sheetView>
  </sheetViews>
  <sheetFormatPr defaultColWidth="8.6640625" defaultRowHeight="14.4" x14ac:dyDescent="0.3"/>
  <cols>
    <col min="3" max="4" width="8.6640625" style="1"/>
  </cols>
  <sheetData>
    <row r="3" spans="2:4" x14ac:dyDescent="0.3">
      <c r="B3" t="s">
        <v>0</v>
      </c>
      <c r="C3" s="1" t="s">
        <v>3</v>
      </c>
      <c r="D3" s="1" t="s">
        <v>4</v>
      </c>
    </row>
    <row r="4" spans="2:4" x14ac:dyDescent="0.3">
      <c r="B4" s="2">
        <v>43101</v>
      </c>
      <c r="C4" s="1">
        <v>0.368394</v>
      </c>
      <c r="D4" s="1">
        <v>0.685948</v>
      </c>
    </row>
    <row r="5" spans="2:4" x14ac:dyDescent="0.3">
      <c r="B5" s="2">
        <v>43102</v>
      </c>
      <c r="C5" s="1">
        <v>0.36826300000000001</v>
      </c>
      <c r="D5" s="1">
        <v>0.68669800000000003</v>
      </c>
    </row>
    <row r="6" spans="2:4" x14ac:dyDescent="0.3">
      <c r="B6" s="2">
        <v>43103</v>
      </c>
      <c r="C6" s="1">
        <v>0.36809399999999998</v>
      </c>
      <c r="D6" s="1">
        <v>0.68747999999999998</v>
      </c>
    </row>
    <row r="7" spans="2:4" x14ac:dyDescent="0.3">
      <c r="B7" s="2">
        <v>43104</v>
      </c>
      <c r="C7" s="1">
        <v>0.36788599999999999</v>
      </c>
      <c r="D7" s="1">
        <v>0.68829399999999996</v>
      </c>
    </row>
    <row r="8" spans="2:4" x14ac:dyDescent="0.3">
      <c r="B8" s="2">
        <v>43105</v>
      </c>
      <c r="C8" s="1">
        <v>0.36764000000000002</v>
      </c>
      <c r="D8" s="1">
        <v>0.68913899999999995</v>
      </c>
    </row>
    <row r="9" spans="2:4" x14ac:dyDescent="0.3">
      <c r="B9" s="2">
        <v>43106</v>
      </c>
      <c r="C9" s="1">
        <v>0.36735699999999999</v>
      </c>
      <c r="D9" s="1">
        <v>0.69001400000000002</v>
      </c>
    </row>
    <row r="10" spans="2:4" x14ac:dyDescent="0.3">
      <c r="B10" s="2">
        <v>43107</v>
      </c>
      <c r="C10" s="1">
        <v>0.367037</v>
      </c>
      <c r="D10" s="1">
        <v>0.69091800000000003</v>
      </c>
    </row>
    <row r="11" spans="2:4" x14ac:dyDescent="0.3">
      <c r="B11" s="2">
        <v>43108</v>
      </c>
      <c r="C11" s="1">
        <v>0.36667899999999998</v>
      </c>
      <c r="D11" s="1">
        <v>0.69184900000000005</v>
      </c>
    </row>
    <row r="12" spans="2:4" x14ac:dyDescent="0.3">
      <c r="B12" s="2">
        <v>43109</v>
      </c>
      <c r="C12" s="1">
        <v>0.366286</v>
      </c>
      <c r="D12" s="1">
        <v>0.69280799999999998</v>
      </c>
    </row>
    <row r="13" spans="2:4" x14ac:dyDescent="0.3">
      <c r="B13" s="2">
        <v>43110</v>
      </c>
      <c r="C13" s="1">
        <v>0.36585600000000001</v>
      </c>
      <c r="D13" s="1">
        <v>0.69379199999999996</v>
      </c>
    </row>
    <row r="14" spans="2:4" x14ac:dyDescent="0.3">
      <c r="B14" s="2">
        <v>43111</v>
      </c>
      <c r="C14" s="1">
        <v>0.36539199999999999</v>
      </c>
      <c r="D14" s="1">
        <v>0.694801</v>
      </c>
    </row>
    <row r="15" spans="2:4" x14ac:dyDescent="0.3">
      <c r="B15" s="2">
        <v>43112</v>
      </c>
      <c r="C15" s="1">
        <v>0.36489199999999999</v>
      </c>
      <c r="D15" s="1">
        <v>0.69583399999999995</v>
      </c>
    </row>
    <row r="16" spans="2:4" x14ac:dyDescent="0.3">
      <c r="B16" s="2">
        <v>43113</v>
      </c>
      <c r="C16" s="1">
        <v>0.36435899999999999</v>
      </c>
      <c r="D16" s="1">
        <v>0.69688899999999998</v>
      </c>
    </row>
    <row r="17" spans="2:4" x14ac:dyDescent="0.3">
      <c r="B17" s="2">
        <v>43114</v>
      </c>
      <c r="C17" s="1">
        <v>0.363792</v>
      </c>
      <c r="D17" s="1">
        <v>0.697967</v>
      </c>
    </row>
    <row r="18" spans="2:4" x14ac:dyDescent="0.3">
      <c r="B18" s="2">
        <v>43115</v>
      </c>
      <c r="C18" s="1">
        <v>0.36319200000000001</v>
      </c>
      <c r="D18" s="1">
        <v>0.69906500000000005</v>
      </c>
    </row>
    <row r="19" spans="2:4" x14ac:dyDescent="0.3">
      <c r="B19" s="2">
        <v>43116</v>
      </c>
      <c r="C19" s="1">
        <v>0.36255900000000002</v>
      </c>
      <c r="D19" s="1">
        <v>0.700183</v>
      </c>
    </row>
    <row r="20" spans="2:4" x14ac:dyDescent="0.3">
      <c r="B20" s="2">
        <v>43117</v>
      </c>
      <c r="C20" s="1">
        <v>0.36189500000000002</v>
      </c>
      <c r="D20" s="1">
        <v>0.70131900000000003</v>
      </c>
    </row>
    <row r="21" spans="2:4" x14ac:dyDescent="0.3">
      <c r="B21" s="2">
        <v>43118</v>
      </c>
      <c r="C21" s="1">
        <v>0.36120000000000002</v>
      </c>
      <c r="D21" s="1">
        <v>0.70247400000000004</v>
      </c>
    </row>
    <row r="22" spans="2:4" x14ac:dyDescent="0.3">
      <c r="B22" s="2">
        <v>43119</v>
      </c>
      <c r="C22" s="1">
        <v>0.36047400000000002</v>
      </c>
      <c r="D22" s="1">
        <v>0.70364400000000005</v>
      </c>
    </row>
    <row r="23" spans="2:4" x14ac:dyDescent="0.3">
      <c r="B23" s="2">
        <v>43120</v>
      </c>
      <c r="C23" s="1">
        <v>0.35971799999999998</v>
      </c>
      <c r="D23" s="1">
        <v>0.70483099999999999</v>
      </c>
    </row>
    <row r="24" spans="2:4" x14ac:dyDescent="0.3">
      <c r="B24" s="2">
        <v>43121</v>
      </c>
      <c r="C24" s="1">
        <v>0.35893199999999997</v>
      </c>
      <c r="D24" s="1">
        <v>0.70603199999999999</v>
      </c>
    </row>
    <row r="25" spans="2:4" x14ac:dyDescent="0.3">
      <c r="B25" s="2">
        <v>43122</v>
      </c>
      <c r="C25" s="1">
        <v>0.35811799999999999</v>
      </c>
      <c r="D25" s="1">
        <v>0.70724600000000004</v>
      </c>
    </row>
    <row r="26" spans="2:4" x14ac:dyDescent="0.3">
      <c r="B26" s="2">
        <v>43123</v>
      </c>
      <c r="C26" s="1">
        <v>0.35727599999999998</v>
      </c>
      <c r="D26" s="1">
        <v>0.70847400000000005</v>
      </c>
    </row>
    <row r="27" spans="2:4" x14ac:dyDescent="0.3">
      <c r="B27" s="2">
        <v>43124</v>
      </c>
      <c r="C27" s="1">
        <v>0.35640699999999997</v>
      </c>
      <c r="D27" s="1">
        <v>0.70971300000000004</v>
      </c>
    </row>
    <row r="28" spans="2:4" x14ac:dyDescent="0.3">
      <c r="B28" s="2">
        <v>43125</v>
      </c>
      <c r="C28" s="1">
        <v>0.35551100000000002</v>
      </c>
      <c r="D28" s="1">
        <v>0.71096300000000001</v>
      </c>
    </row>
    <row r="29" spans="2:4" x14ac:dyDescent="0.3">
      <c r="B29" s="2">
        <v>43126</v>
      </c>
      <c r="C29" s="1">
        <v>0.35458800000000001</v>
      </c>
      <c r="D29" s="1">
        <v>0.71222300000000005</v>
      </c>
    </row>
    <row r="30" spans="2:4" x14ac:dyDescent="0.3">
      <c r="B30" s="2">
        <v>43127</v>
      </c>
      <c r="C30" s="1">
        <v>0.35364000000000001</v>
      </c>
      <c r="D30" s="1">
        <v>0.71349200000000002</v>
      </c>
    </row>
    <row r="31" spans="2:4" x14ac:dyDescent="0.3">
      <c r="B31" s="2">
        <v>43128</v>
      </c>
      <c r="C31" s="1">
        <v>0.35266700000000001</v>
      </c>
      <c r="D31" s="1">
        <v>0.71476899999999999</v>
      </c>
    </row>
    <row r="32" spans="2:4" x14ac:dyDescent="0.3">
      <c r="B32" s="2">
        <v>43129</v>
      </c>
      <c r="C32" s="1">
        <v>0.35166999999999998</v>
      </c>
      <c r="D32" s="1">
        <v>0.71605300000000005</v>
      </c>
    </row>
    <row r="33" spans="2:4" x14ac:dyDescent="0.3">
      <c r="B33" s="2">
        <v>43130</v>
      </c>
      <c r="C33" s="1">
        <v>0.35064899999999999</v>
      </c>
      <c r="D33" s="1">
        <v>0.71734500000000001</v>
      </c>
    </row>
    <row r="34" spans="2:4" x14ac:dyDescent="0.3">
      <c r="B34" s="2">
        <v>43131</v>
      </c>
      <c r="C34" s="1">
        <v>0.349605</v>
      </c>
      <c r="D34" s="1">
        <v>0.718642</v>
      </c>
    </row>
    <row r="35" spans="2:4" x14ac:dyDescent="0.3">
      <c r="B35" s="2">
        <v>43132</v>
      </c>
      <c r="C35" s="1">
        <v>0.34853800000000001</v>
      </c>
      <c r="D35" s="1">
        <v>0.71994400000000003</v>
      </c>
    </row>
    <row r="36" spans="2:4" x14ac:dyDescent="0.3">
      <c r="B36" s="2">
        <v>43133</v>
      </c>
      <c r="C36" s="1">
        <v>0.34744999999999998</v>
      </c>
      <c r="D36" s="1">
        <v>0.72124999999999995</v>
      </c>
    </row>
    <row r="37" spans="2:4" x14ac:dyDescent="0.3">
      <c r="B37" s="2">
        <v>43134</v>
      </c>
      <c r="C37" s="1">
        <v>0.34633999999999998</v>
      </c>
      <c r="D37" s="1">
        <v>0.72255999999999998</v>
      </c>
    </row>
    <row r="38" spans="2:4" x14ac:dyDescent="0.3">
      <c r="B38" s="2">
        <v>43135</v>
      </c>
      <c r="C38" s="1">
        <v>0.34520899999999999</v>
      </c>
      <c r="D38" s="1">
        <v>0.72387299999999999</v>
      </c>
    </row>
    <row r="39" spans="2:4" x14ac:dyDescent="0.3">
      <c r="B39" s="2">
        <v>43136</v>
      </c>
      <c r="C39" s="1">
        <v>0.34405799999999997</v>
      </c>
      <c r="D39" s="1">
        <v>0.72518899999999997</v>
      </c>
    </row>
    <row r="40" spans="2:4" x14ac:dyDescent="0.3">
      <c r="B40" s="2">
        <v>43137</v>
      </c>
      <c r="C40" s="1">
        <v>0.342887</v>
      </c>
      <c r="D40" s="1">
        <v>0.72650599999999999</v>
      </c>
    </row>
    <row r="41" spans="2:4" x14ac:dyDescent="0.3">
      <c r="B41" s="2">
        <v>43138</v>
      </c>
      <c r="C41" s="1">
        <v>0.34169699999999997</v>
      </c>
      <c r="D41" s="1">
        <v>0.72782400000000003</v>
      </c>
    </row>
    <row r="42" spans="2:4" x14ac:dyDescent="0.3">
      <c r="B42" s="2">
        <v>43139</v>
      </c>
      <c r="C42" s="1">
        <v>0.34048800000000001</v>
      </c>
      <c r="D42" s="1">
        <v>0.72914299999999999</v>
      </c>
    </row>
    <row r="43" spans="2:4" x14ac:dyDescent="0.3">
      <c r="B43" s="2">
        <v>43140</v>
      </c>
      <c r="C43" s="1">
        <v>0.33926099999999998</v>
      </c>
      <c r="D43" s="1">
        <v>0.73046199999999994</v>
      </c>
    </row>
    <row r="44" spans="2:4" x14ac:dyDescent="0.3">
      <c r="B44" s="2">
        <v>43141</v>
      </c>
      <c r="C44" s="1">
        <v>0.33801700000000001</v>
      </c>
      <c r="D44" s="1">
        <v>0.73178100000000001</v>
      </c>
    </row>
    <row r="45" spans="2:4" x14ac:dyDescent="0.3">
      <c r="B45" s="2">
        <v>43142</v>
      </c>
      <c r="C45" s="1">
        <v>0.33675500000000003</v>
      </c>
      <c r="D45" s="1">
        <v>0.73309899999999995</v>
      </c>
    </row>
    <row r="46" spans="2:4" x14ac:dyDescent="0.3">
      <c r="B46" s="2">
        <v>43143</v>
      </c>
      <c r="C46" s="1">
        <v>0.33547700000000003</v>
      </c>
      <c r="D46" s="1">
        <v>0.73441500000000004</v>
      </c>
    </row>
    <row r="47" spans="2:4" x14ac:dyDescent="0.3">
      <c r="B47" s="2">
        <v>43144</v>
      </c>
      <c r="C47" s="1">
        <v>0.33418300000000001</v>
      </c>
      <c r="D47" s="1">
        <v>0.73573</v>
      </c>
    </row>
    <row r="48" spans="2:4" x14ac:dyDescent="0.3">
      <c r="B48" s="2">
        <v>43145</v>
      </c>
      <c r="C48" s="1">
        <v>0.33287299999999997</v>
      </c>
      <c r="D48" s="1">
        <v>0.737043</v>
      </c>
    </row>
    <row r="49" spans="2:4" x14ac:dyDescent="0.3">
      <c r="B49" s="2">
        <v>43146</v>
      </c>
      <c r="C49" s="1">
        <v>0.33154800000000001</v>
      </c>
      <c r="D49" s="1">
        <v>0.73835300000000004</v>
      </c>
    </row>
    <row r="50" spans="2:4" x14ac:dyDescent="0.3">
      <c r="B50" s="2">
        <v>43147</v>
      </c>
      <c r="C50" s="1">
        <v>0.330208</v>
      </c>
      <c r="D50" s="1">
        <v>0.73965999999999998</v>
      </c>
    </row>
    <row r="51" spans="2:4" x14ac:dyDescent="0.3">
      <c r="B51" s="2">
        <v>43148</v>
      </c>
      <c r="C51" s="1">
        <v>0.32885399999999998</v>
      </c>
      <c r="D51" s="1">
        <v>0.74096499999999998</v>
      </c>
    </row>
    <row r="52" spans="2:4" x14ac:dyDescent="0.3">
      <c r="B52" s="2">
        <v>43149</v>
      </c>
      <c r="C52" s="1">
        <v>0.327486</v>
      </c>
      <c r="D52" s="1">
        <v>0.74226499999999995</v>
      </c>
    </row>
    <row r="53" spans="2:4" x14ac:dyDescent="0.3">
      <c r="B53" s="2">
        <v>43150</v>
      </c>
      <c r="C53" s="1">
        <v>0.32610499999999998</v>
      </c>
      <c r="D53" s="1">
        <v>0.74356299999999997</v>
      </c>
    </row>
    <row r="54" spans="2:4" x14ac:dyDescent="0.3">
      <c r="B54" s="2">
        <v>43151</v>
      </c>
      <c r="C54" s="1">
        <v>0.32471</v>
      </c>
      <c r="D54" s="1">
        <v>0.74485599999999996</v>
      </c>
    </row>
    <row r="55" spans="2:4" x14ac:dyDescent="0.3">
      <c r="B55" s="2">
        <v>43152</v>
      </c>
      <c r="C55" s="1">
        <v>0.32330399999999998</v>
      </c>
      <c r="D55" s="1">
        <v>0.74614499999999995</v>
      </c>
    </row>
    <row r="56" spans="2:4" x14ac:dyDescent="0.3">
      <c r="B56" s="2">
        <v>43153</v>
      </c>
      <c r="C56" s="1">
        <v>0.32188499999999998</v>
      </c>
      <c r="D56" s="1">
        <v>0.74743000000000004</v>
      </c>
    </row>
    <row r="57" spans="2:4" x14ac:dyDescent="0.3">
      <c r="B57" s="2">
        <v>43154</v>
      </c>
      <c r="C57" s="1">
        <v>0.32045499999999999</v>
      </c>
      <c r="D57" s="1">
        <v>0.74871100000000002</v>
      </c>
    </row>
    <row r="58" spans="2:4" x14ac:dyDescent="0.3">
      <c r="B58" s="2">
        <v>43155</v>
      </c>
      <c r="C58" s="1">
        <v>0.31901400000000002</v>
      </c>
      <c r="D58" s="1">
        <v>0.74998699999999996</v>
      </c>
    </row>
    <row r="59" spans="2:4" x14ac:dyDescent="0.3">
      <c r="B59" s="2">
        <v>43156</v>
      </c>
      <c r="C59" s="1">
        <v>0.31756099999999998</v>
      </c>
      <c r="D59" s="1">
        <v>0.75125799999999998</v>
      </c>
    </row>
    <row r="60" spans="2:4" x14ac:dyDescent="0.3">
      <c r="B60" s="2">
        <v>43157</v>
      </c>
      <c r="C60" s="1">
        <v>0.31609900000000002</v>
      </c>
      <c r="D60" s="1">
        <v>0.752525</v>
      </c>
    </row>
    <row r="61" spans="2:4" x14ac:dyDescent="0.3">
      <c r="B61" s="2">
        <v>43158</v>
      </c>
      <c r="C61" s="1">
        <v>0.31462600000000002</v>
      </c>
      <c r="D61" s="1">
        <v>0.75378699999999998</v>
      </c>
    </row>
    <row r="62" spans="2:4" x14ac:dyDescent="0.3">
      <c r="B62" s="2">
        <v>43159</v>
      </c>
      <c r="C62" s="1">
        <v>0.31314399999999998</v>
      </c>
      <c r="D62" s="1">
        <v>0.75504300000000002</v>
      </c>
    </row>
    <row r="63" spans="2:4" x14ac:dyDescent="0.3">
      <c r="B63" s="2">
        <v>43160</v>
      </c>
      <c r="C63" s="1">
        <v>0.31165300000000001</v>
      </c>
      <c r="D63" s="1">
        <v>0.75629500000000005</v>
      </c>
    </row>
    <row r="64" spans="2:4" x14ac:dyDescent="0.3">
      <c r="B64" s="2">
        <v>43161</v>
      </c>
      <c r="C64" s="1">
        <v>0.31015300000000001</v>
      </c>
      <c r="D64" s="1">
        <v>0.75754200000000005</v>
      </c>
    </row>
    <row r="65" spans="2:4" x14ac:dyDescent="0.3">
      <c r="B65" s="2">
        <v>43162</v>
      </c>
      <c r="C65" s="1">
        <v>0.30864399999999997</v>
      </c>
      <c r="D65" s="1">
        <v>0.75878400000000001</v>
      </c>
    </row>
    <row r="66" spans="2:4" x14ac:dyDescent="0.3">
      <c r="B66" s="2">
        <v>43163</v>
      </c>
      <c r="C66" s="1">
        <v>0.30712800000000001</v>
      </c>
      <c r="D66" s="1">
        <v>0.76002099999999995</v>
      </c>
    </row>
    <row r="67" spans="2:4" x14ac:dyDescent="0.3">
      <c r="B67" s="2">
        <v>43164</v>
      </c>
      <c r="C67" s="1">
        <v>0.30560399999999999</v>
      </c>
      <c r="D67" s="1">
        <v>0.76125299999999996</v>
      </c>
    </row>
    <row r="68" spans="2:4" x14ac:dyDescent="0.3">
      <c r="B68" s="2">
        <v>43165</v>
      </c>
      <c r="C68" s="1">
        <v>0.30407200000000001</v>
      </c>
      <c r="D68" s="1">
        <v>0.76248000000000005</v>
      </c>
    </row>
    <row r="69" spans="2:4" x14ac:dyDescent="0.3">
      <c r="B69" s="2">
        <v>43166</v>
      </c>
      <c r="C69" s="1">
        <v>0.30253400000000003</v>
      </c>
      <c r="D69" s="1">
        <v>0.76370199999999999</v>
      </c>
    </row>
    <row r="70" spans="2:4" x14ac:dyDescent="0.3">
      <c r="B70" s="2">
        <v>43167</v>
      </c>
      <c r="C70" s="1">
        <v>0.30098900000000001</v>
      </c>
      <c r="D70" s="1">
        <v>0.76491900000000002</v>
      </c>
    </row>
    <row r="71" spans="2:4" x14ac:dyDescent="0.3">
      <c r="B71" s="2">
        <v>43168</v>
      </c>
      <c r="C71" s="1">
        <v>0.29943900000000001</v>
      </c>
      <c r="D71" s="1">
        <v>0.76613200000000004</v>
      </c>
    </row>
    <row r="72" spans="2:4" x14ac:dyDescent="0.3">
      <c r="B72" s="2">
        <v>43169</v>
      </c>
      <c r="C72" s="1">
        <v>0.29788199999999998</v>
      </c>
      <c r="D72" s="1">
        <v>0.76734000000000002</v>
      </c>
    </row>
    <row r="73" spans="2:4" x14ac:dyDescent="0.3">
      <c r="B73" s="2">
        <v>43170</v>
      </c>
      <c r="C73" s="1">
        <v>0.296321</v>
      </c>
      <c r="D73" s="1">
        <v>0.768544</v>
      </c>
    </row>
    <row r="74" spans="2:4" x14ac:dyDescent="0.3">
      <c r="B74" s="2">
        <v>43171</v>
      </c>
      <c r="C74" s="1">
        <v>0.29475400000000002</v>
      </c>
      <c r="D74" s="1">
        <v>0.76974299999999996</v>
      </c>
    </row>
    <row r="75" spans="2:4" x14ac:dyDescent="0.3">
      <c r="B75" s="2">
        <v>43172</v>
      </c>
      <c r="C75" s="1">
        <v>0.29318300000000003</v>
      </c>
      <c r="D75" s="1">
        <v>0.77093800000000001</v>
      </c>
    </row>
    <row r="76" spans="2:4" x14ac:dyDescent="0.3">
      <c r="B76" s="2">
        <v>43173</v>
      </c>
      <c r="C76" s="1">
        <v>0.29160700000000001</v>
      </c>
      <c r="D76" s="1">
        <v>0.77212899999999995</v>
      </c>
    </row>
    <row r="77" spans="2:4" x14ac:dyDescent="0.3">
      <c r="B77" s="2">
        <v>43174</v>
      </c>
      <c r="C77" s="1">
        <v>0.29002800000000001</v>
      </c>
      <c r="D77" s="1">
        <v>0.773316</v>
      </c>
    </row>
    <row r="78" spans="2:4" x14ac:dyDescent="0.3">
      <c r="B78" s="2">
        <v>43175</v>
      </c>
      <c r="C78" s="1">
        <v>0.28844500000000001</v>
      </c>
      <c r="D78" s="1">
        <v>0.77449900000000005</v>
      </c>
    </row>
    <row r="79" spans="2:4" x14ac:dyDescent="0.3">
      <c r="B79" s="2">
        <v>43176</v>
      </c>
      <c r="C79" s="1">
        <v>0.28685899999999998</v>
      </c>
      <c r="D79" s="1">
        <v>0.77567900000000001</v>
      </c>
    </row>
    <row r="80" spans="2:4" x14ac:dyDescent="0.3">
      <c r="B80" s="2">
        <v>43177</v>
      </c>
      <c r="C80" s="1">
        <v>0.28527000000000002</v>
      </c>
      <c r="D80" s="1">
        <v>0.77685499999999996</v>
      </c>
    </row>
    <row r="81" spans="2:4" x14ac:dyDescent="0.3">
      <c r="B81" s="2">
        <v>43178</v>
      </c>
      <c r="C81" s="1">
        <v>0.28367900000000001</v>
      </c>
      <c r="D81" s="1">
        <v>0.77802700000000002</v>
      </c>
    </row>
    <row r="82" spans="2:4" x14ac:dyDescent="0.3">
      <c r="B82" s="2">
        <v>43179</v>
      </c>
      <c r="C82" s="1">
        <v>0.282086</v>
      </c>
      <c r="D82" s="1">
        <v>0.77919700000000003</v>
      </c>
    </row>
    <row r="83" spans="2:4" x14ac:dyDescent="0.3">
      <c r="B83" s="2">
        <v>43180</v>
      </c>
      <c r="C83" s="1">
        <v>0.28049099999999999</v>
      </c>
      <c r="D83" s="1">
        <v>0.78036300000000003</v>
      </c>
    </row>
    <row r="84" spans="2:4" x14ac:dyDescent="0.3">
      <c r="B84" s="2">
        <v>43181</v>
      </c>
      <c r="C84" s="1">
        <v>0.278895</v>
      </c>
      <c r="D84" s="1">
        <v>0.78152699999999997</v>
      </c>
    </row>
    <row r="85" spans="2:4" x14ac:dyDescent="0.3">
      <c r="B85" s="2">
        <v>43182</v>
      </c>
      <c r="C85" s="1">
        <v>0.27729799999999999</v>
      </c>
      <c r="D85" s="1">
        <v>0.78268800000000005</v>
      </c>
    </row>
    <row r="86" spans="2:4" x14ac:dyDescent="0.3">
      <c r="B86" s="2">
        <v>43183</v>
      </c>
      <c r="C86" s="1">
        <v>0.2757</v>
      </c>
      <c r="D86" s="1">
        <v>0.78384699999999996</v>
      </c>
    </row>
    <row r="87" spans="2:4" x14ac:dyDescent="0.3">
      <c r="B87" s="2">
        <v>43184</v>
      </c>
      <c r="C87" s="1">
        <v>0.27410299999999999</v>
      </c>
      <c r="D87" s="1">
        <v>0.78500300000000001</v>
      </c>
    </row>
    <row r="88" spans="2:4" x14ac:dyDescent="0.3">
      <c r="B88" s="2">
        <v>43185</v>
      </c>
      <c r="C88" s="1">
        <v>0.272505</v>
      </c>
      <c r="D88" s="1">
        <v>0.78615800000000002</v>
      </c>
    </row>
    <row r="89" spans="2:4" x14ac:dyDescent="0.3">
      <c r="B89" s="2">
        <v>43186</v>
      </c>
      <c r="C89" s="1">
        <v>0.27090799999999998</v>
      </c>
      <c r="D89" s="1">
        <v>0.78730999999999995</v>
      </c>
    </row>
    <row r="90" spans="2:4" x14ac:dyDescent="0.3">
      <c r="B90" s="2">
        <v>43187</v>
      </c>
      <c r="C90" s="1">
        <v>0.269312</v>
      </c>
      <c r="D90" s="1">
        <v>0.78846099999999997</v>
      </c>
    </row>
    <row r="91" spans="2:4" x14ac:dyDescent="0.3">
      <c r="B91" s="2">
        <v>43188</v>
      </c>
      <c r="C91" s="1">
        <v>0.26771800000000001</v>
      </c>
      <c r="D91" s="1">
        <v>0.78961099999999995</v>
      </c>
    </row>
    <row r="92" spans="2:4" x14ac:dyDescent="0.3">
      <c r="B92" s="2">
        <v>43189</v>
      </c>
      <c r="C92" s="1">
        <v>0.266125</v>
      </c>
      <c r="D92" s="1">
        <v>0.79075899999999999</v>
      </c>
    </row>
    <row r="93" spans="2:4" x14ac:dyDescent="0.3">
      <c r="B93" s="2">
        <v>43190</v>
      </c>
      <c r="C93" s="1">
        <v>0.26453399999999999</v>
      </c>
      <c r="D93" s="1">
        <v>0.79190499999999997</v>
      </c>
    </row>
    <row r="94" spans="2:4" x14ac:dyDescent="0.3">
      <c r="B94" s="2">
        <v>43191</v>
      </c>
      <c r="C94" s="1">
        <v>0.26294600000000001</v>
      </c>
      <c r="D94" s="1">
        <v>0.79305099999999995</v>
      </c>
    </row>
    <row r="95" spans="2:4" x14ac:dyDescent="0.3">
      <c r="B95" s="2">
        <v>43192</v>
      </c>
      <c r="C95" s="1">
        <v>0.26135999999999998</v>
      </c>
      <c r="D95" s="1">
        <v>0.79419600000000001</v>
      </c>
    </row>
    <row r="96" spans="2:4" x14ac:dyDescent="0.3">
      <c r="B96" s="2">
        <v>43193</v>
      </c>
      <c r="C96" s="1">
        <v>0.25977800000000001</v>
      </c>
      <c r="D96" s="1">
        <v>0.79534000000000005</v>
      </c>
    </row>
    <row r="97" spans="2:4" x14ac:dyDescent="0.3">
      <c r="B97" s="2">
        <v>43194</v>
      </c>
      <c r="C97" s="1">
        <v>0.25819900000000001</v>
      </c>
      <c r="D97" s="1">
        <v>0.79648399999999997</v>
      </c>
    </row>
    <row r="98" spans="2:4" x14ac:dyDescent="0.3">
      <c r="B98" s="2">
        <v>43195</v>
      </c>
      <c r="C98" s="1">
        <v>0.25662400000000002</v>
      </c>
      <c r="D98" s="1">
        <v>0.79762699999999997</v>
      </c>
    </row>
    <row r="99" spans="2:4" x14ac:dyDescent="0.3">
      <c r="B99" s="2">
        <v>43196</v>
      </c>
      <c r="C99" s="1">
        <v>0.25505299999999997</v>
      </c>
      <c r="D99" s="1">
        <v>0.79876999999999998</v>
      </c>
    </row>
    <row r="100" spans="2:4" x14ac:dyDescent="0.3">
      <c r="B100" s="2">
        <v>43197</v>
      </c>
      <c r="C100" s="1">
        <v>0.25348799999999999</v>
      </c>
      <c r="D100" s="1">
        <v>0.79991299999999999</v>
      </c>
    </row>
    <row r="101" spans="2:4" x14ac:dyDescent="0.3">
      <c r="B101" s="2">
        <v>43198</v>
      </c>
      <c r="C101" s="1">
        <v>0.25192700000000001</v>
      </c>
      <c r="D101" s="1">
        <v>0.80105499999999996</v>
      </c>
    </row>
    <row r="102" spans="2:4" x14ac:dyDescent="0.3">
      <c r="B102" s="2">
        <v>43199</v>
      </c>
      <c r="C102" s="1">
        <v>0.25037199999999998</v>
      </c>
      <c r="D102" s="1">
        <v>0.80219799999999997</v>
      </c>
    </row>
    <row r="103" spans="2:4" x14ac:dyDescent="0.3">
      <c r="B103" s="2">
        <v>43200</v>
      </c>
      <c r="C103" s="1">
        <v>0.24882299999999999</v>
      </c>
      <c r="D103" s="1">
        <v>0.80334099999999997</v>
      </c>
    </row>
    <row r="104" spans="2:4" x14ac:dyDescent="0.3">
      <c r="B104" s="2">
        <v>43201</v>
      </c>
      <c r="C104" s="1">
        <v>0.24728</v>
      </c>
      <c r="D104" s="1">
        <v>0.80448399999999998</v>
      </c>
    </row>
    <row r="105" spans="2:4" x14ac:dyDescent="0.3">
      <c r="B105" s="2">
        <v>43202</v>
      </c>
      <c r="C105" s="1">
        <v>0.24574299999999999</v>
      </c>
      <c r="D105" s="1">
        <v>0.80562699999999998</v>
      </c>
    </row>
    <row r="106" spans="2:4" x14ac:dyDescent="0.3">
      <c r="B106" s="2">
        <v>43203</v>
      </c>
      <c r="C106" s="1">
        <v>0.24421399999999999</v>
      </c>
      <c r="D106" s="1">
        <v>0.80677100000000002</v>
      </c>
    </row>
    <row r="107" spans="2:4" x14ac:dyDescent="0.3">
      <c r="B107" s="2">
        <v>43204</v>
      </c>
      <c r="C107" s="1">
        <v>0.24269199999999999</v>
      </c>
      <c r="D107" s="1">
        <v>0.80791500000000005</v>
      </c>
    </row>
    <row r="108" spans="2:4" x14ac:dyDescent="0.3">
      <c r="B108" s="2">
        <v>43205</v>
      </c>
      <c r="C108" s="1">
        <v>0.241179</v>
      </c>
      <c r="D108" s="1">
        <v>0.80905899999999997</v>
      </c>
    </row>
    <row r="109" spans="2:4" x14ac:dyDescent="0.3">
      <c r="B109" s="2">
        <v>43206</v>
      </c>
      <c r="C109" s="1">
        <v>0.239673</v>
      </c>
      <c r="D109" s="1">
        <v>0.81020400000000004</v>
      </c>
    </row>
    <row r="110" spans="2:4" x14ac:dyDescent="0.3">
      <c r="B110" s="2">
        <v>43207</v>
      </c>
      <c r="C110" s="1">
        <v>0.238176</v>
      </c>
      <c r="D110" s="1">
        <v>0.81134799999999996</v>
      </c>
    </row>
    <row r="111" spans="2:4" x14ac:dyDescent="0.3">
      <c r="B111" s="2">
        <v>43208</v>
      </c>
      <c r="C111" s="1">
        <v>0.23668900000000001</v>
      </c>
      <c r="D111" s="1">
        <v>0.81249400000000005</v>
      </c>
    </row>
    <row r="112" spans="2:4" x14ac:dyDescent="0.3">
      <c r="B112" s="2">
        <v>43209</v>
      </c>
      <c r="C112" s="1">
        <v>0.23521</v>
      </c>
      <c r="D112" s="1">
        <v>0.813639</v>
      </c>
    </row>
    <row r="113" spans="2:4" x14ac:dyDescent="0.3">
      <c r="B113" s="2">
        <v>43210</v>
      </c>
      <c r="C113" s="1">
        <v>0.23374200000000001</v>
      </c>
      <c r="D113" s="1">
        <v>0.81478499999999998</v>
      </c>
    </row>
    <row r="114" spans="2:4" x14ac:dyDescent="0.3">
      <c r="B114" s="2">
        <v>43211</v>
      </c>
      <c r="C114" s="1">
        <v>0.23228499999999999</v>
      </c>
      <c r="D114" s="1">
        <v>0.81593099999999996</v>
      </c>
    </row>
    <row r="115" spans="2:4" x14ac:dyDescent="0.3">
      <c r="B115" s="2">
        <v>43212</v>
      </c>
      <c r="C115" s="1">
        <v>0.23083799999999999</v>
      </c>
      <c r="D115" s="1">
        <v>0.81707700000000005</v>
      </c>
    </row>
    <row r="116" spans="2:4" x14ac:dyDescent="0.3">
      <c r="B116" s="2">
        <v>43213</v>
      </c>
      <c r="C116" s="1">
        <v>0.22940199999999999</v>
      </c>
      <c r="D116" s="1">
        <v>0.81822300000000003</v>
      </c>
    </row>
    <row r="117" spans="2:4" x14ac:dyDescent="0.3">
      <c r="B117" s="2">
        <v>43214</v>
      </c>
      <c r="C117" s="1">
        <v>0.22797799999999999</v>
      </c>
      <c r="D117" s="1">
        <v>0.81936799999999999</v>
      </c>
    </row>
    <row r="118" spans="2:4" x14ac:dyDescent="0.3">
      <c r="B118" s="2">
        <v>43215</v>
      </c>
      <c r="C118" s="1">
        <v>0.22656599999999999</v>
      </c>
      <c r="D118" s="1">
        <v>0.82051399999999997</v>
      </c>
    </row>
    <row r="119" spans="2:4" x14ac:dyDescent="0.3">
      <c r="B119" s="2">
        <v>43216</v>
      </c>
      <c r="C119" s="1">
        <v>0.22516700000000001</v>
      </c>
      <c r="D119" s="1">
        <v>0.821658</v>
      </c>
    </row>
    <row r="120" spans="2:4" x14ac:dyDescent="0.3">
      <c r="B120" s="2">
        <v>43217</v>
      </c>
      <c r="C120" s="1">
        <v>0.22378000000000001</v>
      </c>
      <c r="D120" s="1">
        <v>0.82280200000000003</v>
      </c>
    </row>
    <row r="121" spans="2:4" x14ac:dyDescent="0.3">
      <c r="B121" s="2">
        <v>43218</v>
      </c>
      <c r="C121" s="1">
        <v>0.22240799999999999</v>
      </c>
      <c r="D121" s="1">
        <v>0.82394500000000004</v>
      </c>
    </row>
    <row r="122" spans="2:4" x14ac:dyDescent="0.3">
      <c r="B122" s="2">
        <v>43219</v>
      </c>
      <c r="C122" s="1">
        <v>0.221049</v>
      </c>
      <c r="D122" s="1">
        <v>0.82508599999999999</v>
      </c>
    </row>
    <row r="123" spans="2:4" x14ac:dyDescent="0.3">
      <c r="B123" s="2">
        <v>43220</v>
      </c>
      <c r="C123" s="1">
        <v>0.21970500000000001</v>
      </c>
      <c r="D123" s="1">
        <v>0.82622600000000002</v>
      </c>
    </row>
    <row r="124" spans="2:4" x14ac:dyDescent="0.3">
      <c r="B124" s="2">
        <v>43221</v>
      </c>
      <c r="C124" s="1">
        <v>0.21837500000000001</v>
      </c>
      <c r="D124" s="1">
        <v>0.82736500000000002</v>
      </c>
    </row>
    <row r="125" spans="2:4" x14ac:dyDescent="0.3">
      <c r="B125" s="2">
        <v>43222</v>
      </c>
      <c r="C125" s="1">
        <v>0.217061</v>
      </c>
      <c r="D125" s="1">
        <v>0.82850100000000004</v>
      </c>
    </row>
    <row r="126" spans="2:4" x14ac:dyDescent="0.3">
      <c r="B126" s="2">
        <v>43223</v>
      </c>
      <c r="C126" s="1">
        <v>0.21576300000000001</v>
      </c>
      <c r="D126" s="1">
        <v>0.82963399999999998</v>
      </c>
    </row>
    <row r="127" spans="2:4" x14ac:dyDescent="0.3">
      <c r="B127" s="2">
        <v>43224</v>
      </c>
      <c r="C127" s="1">
        <v>0.214481</v>
      </c>
      <c r="D127" s="1">
        <v>0.83076499999999998</v>
      </c>
    </row>
    <row r="128" spans="2:4" x14ac:dyDescent="0.3">
      <c r="B128" s="2">
        <v>43225</v>
      </c>
      <c r="C128" s="1">
        <v>0.21321599999999999</v>
      </c>
      <c r="D128" s="1">
        <v>0.83189199999999996</v>
      </c>
    </row>
    <row r="129" spans="2:4" x14ac:dyDescent="0.3">
      <c r="B129" s="2">
        <v>43226</v>
      </c>
      <c r="C129" s="1">
        <v>0.21196799999999999</v>
      </c>
      <c r="D129" s="1">
        <v>0.83301599999999998</v>
      </c>
    </row>
    <row r="130" spans="2:4" x14ac:dyDescent="0.3">
      <c r="B130" s="2">
        <v>43227</v>
      </c>
      <c r="C130" s="1">
        <v>0.21073800000000001</v>
      </c>
      <c r="D130" s="1">
        <v>0.83413499999999996</v>
      </c>
    </row>
    <row r="131" spans="2:4" x14ac:dyDescent="0.3">
      <c r="B131" s="2">
        <v>43228</v>
      </c>
      <c r="C131" s="1">
        <v>0.20952699999999999</v>
      </c>
      <c r="D131" s="1">
        <v>0.83525000000000005</v>
      </c>
    </row>
    <row r="132" spans="2:4" x14ac:dyDescent="0.3">
      <c r="B132" s="2">
        <v>43229</v>
      </c>
      <c r="C132" s="1">
        <v>0.20833399999999999</v>
      </c>
      <c r="D132" s="1">
        <v>0.83635999999999999</v>
      </c>
    </row>
    <row r="133" spans="2:4" x14ac:dyDescent="0.3">
      <c r="B133" s="2">
        <v>43230</v>
      </c>
      <c r="C133" s="1">
        <v>0.20716100000000001</v>
      </c>
      <c r="D133" s="1">
        <v>0.83746500000000001</v>
      </c>
    </row>
    <row r="134" spans="2:4" x14ac:dyDescent="0.3">
      <c r="B134" s="2">
        <v>43231</v>
      </c>
      <c r="C134" s="1">
        <v>0.206007</v>
      </c>
      <c r="D134" s="1">
        <v>0.83856299999999995</v>
      </c>
    </row>
    <row r="135" spans="2:4" x14ac:dyDescent="0.3">
      <c r="B135" s="2">
        <v>43232</v>
      </c>
      <c r="C135" s="1">
        <v>0.204874</v>
      </c>
      <c r="D135" s="1">
        <v>0.83965500000000004</v>
      </c>
    </row>
    <row r="136" spans="2:4" x14ac:dyDescent="0.3">
      <c r="B136" s="2">
        <v>43233</v>
      </c>
      <c r="C136" s="1">
        <v>0.203762</v>
      </c>
      <c r="D136" s="1">
        <v>0.84074000000000004</v>
      </c>
    </row>
    <row r="137" spans="2:4" x14ac:dyDescent="0.3">
      <c r="B137" s="2">
        <v>43234</v>
      </c>
      <c r="C137" s="1">
        <v>0.20267199999999999</v>
      </c>
      <c r="D137" s="1">
        <v>0.84181600000000001</v>
      </c>
    </row>
    <row r="138" spans="2:4" x14ac:dyDescent="0.3">
      <c r="B138" s="2">
        <v>43235</v>
      </c>
      <c r="C138" s="1">
        <v>0.20160400000000001</v>
      </c>
      <c r="D138" s="1">
        <v>0.842885</v>
      </c>
    </row>
    <row r="139" spans="2:4" x14ac:dyDescent="0.3">
      <c r="B139" s="2">
        <v>43236</v>
      </c>
      <c r="C139" s="1">
        <v>0.20055799999999999</v>
      </c>
      <c r="D139" s="1">
        <v>0.84394400000000003</v>
      </c>
    </row>
    <row r="140" spans="2:4" x14ac:dyDescent="0.3">
      <c r="B140" s="2">
        <v>43237</v>
      </c>
      <c r="C140" s="1">
        <v>0.19953499999999999</v>
      </c>
      <c r="D140" s="1">
        <v>0.84499299999999999</v>
      </c>
    </row>
    <row r="141" spans="2:4" x14ac:dyDescent="0.3">
      <c r="B141" s="2">
        <v>43238</v>
      </c>
      <c r="C141" s="1">
        <v>0.19853599999999999</v>
      </c>
      <c r="D141" s="1">
        <v>0.84603200000000001</v>
      </c>
    </row>
    <row r="142" spans="2:4" x14ac:dyDescent="0.3">
      <c r="B142" s="2">
        <v>43239</v>
      </c>
      <c r="C142" s="1">
        <v>0.19756199999999999</v>
      </c>
      <c r="D142" s="1">
        <v>0.84706000000000004</v>
      </c>
    </row>
    <row r="143" spans="2:4" x14ac:dyDescent="0.3">
      <c r="B143" s="2">
        <v>43240</v>
      </c>
      <c r="C143" s="1">
        <v>0.19661200000000001</v>
      </c>
      <c r="D143" s="1">
        <v>0.84807600000000005</v>
      </c>
    </row>
    <row r="144" spans="2:4" x14ac:dyDescent="0.3">
      <c r="B144" s="2">
        <v>43241</v>
      </c>
      <c r="C144" s="1">
        <v>0.195687</v>
      </c>
      <c r="D144" s="1">
        <v>0.84907999999999995</v>
      </c>
    </row>
    <row r="145" spans="2:4" x14ac:dyDescent="0.3">
      <c r="B145" s="2">
        <v>43242</v>
      </c>
      <c r="C145" s="1">
        <v>0.19478799999999999</v>
      </c>
      <c r="D145" s="1">
        <v>0.85006999999999999</v>
      </c>
    </row>
    <row r="146" spans="2:4" x14ac:dyDescent="0.3">
      <c r="B146" s="2">
        <v>43243</v>
      </c>
      <c r="C146" s="1">
        <v>0.19391600000000001</v>
      </c>
      <c r="D146" s="1">
        <v>0.85104599999999997</v>
      </c>
    </row>
    <row r="147" spans="2:4" x14ac:dyDescent="0.3">
      <c r="B147" s="2">
        <v>43244</v>
      </c>
      <c r="C147" s="1">
        <v>0.19307099999999999</v>
      </c>
      <c r="D147" s="1">
        <v>0.85200699999999996</v>
      </c>
    </row>
    <row r="148" spans="2:4" x14ac:dyDescent="0.3">
      <c r="B148" s="2">
        <v>43245</v>
      </c>
      <c r="C148" s="1">
        <v>0.19225300000000001</v>
      </c>
      <c r="D148" s="1">
        <v>0.85295299999999996</v>
      </c>
    </row>
    <row r="149" spans="2:4" x14ac:dyDescent="0.3">
      <c r="B149" s="2">
        <v>43246</v>
      </c>
      <c r="C149" s="1">
        <v>0.19146299999999999</v>
      </c>
      <c r="D149" s="1">
        <v>0.85388200000000003</v>
      </c>
    </row>
    <row r="150" spans="2:4" x14ac:dyDescent="0.3">
      <c r="B150" s="2">
        <v>43247</v>
      </c>
      <c r="C150" s="1">
        <v>0.19070200000000001</v>
      </c>
      <c r="D150" s="1">
        <v>0.85479300000000003</v>
      </c>
    </row>
    <row r="151" spans="2:4" x14ac:dyDescent="0.3">
      <c r="B151" s="2">
        <v>43248</v>
      </c>
      <c r="C151" s="1">
        <v>0.18997</v>
      </c>
      <c r="D151" s="1">
        <v>0.85568699999999998</v>
      </c>
    </row>
    <row r="152" spans="2:4" x14ac:dyDescent="0.3">
      <c r="B152" s="2">
        <v>43249</v>
      </c>
      <c r="C152" s="1">
        <v>0.18926699999999999</v>
      </c>
      <c r="D152" s="1">
        <v>0.85656200000000005</v>
      </c>
    </row>
    <row r="153" spans="2:4" x14ac:dyDescent="0.3">
      <c r="B153" s="2">
        <v>43250</v>
      </c>
      <c r="C153" s="1">
        <v>0.18859500000000001</v>
      </c>
      <c r="D153" s="1">
        <v>0.85741699999999998</v>
      </c>
    </row>
    <row r="154" spans="2:4" x14ac:dyDescent="0.3">
      <c r="B154" s="2">
        <v>43251</v>
      </c>
      <c r="C154" s="1">
        <v>0.18795300000000001</v>
      </c>
      <c r="D154" s="1">
        <v>0.85825099999999999</v>
      </c>
    </row>
    <row r="155" spans="2:4" x14ac:dyDescent="0.3">
      <c r="B155" s="2">
        <v>43252</v>
      </c>
      <c r="C155" s="1">
        <v>0.18734200000000001</v>
      </c>
      <c r="D155" s="1">
        <v>0.85906400000000005</v>
      </c>
    </row>
    <row r="156" spans="2:4" x14ac:dyDescent="0.3">
      <c r="B156" s="2">
        <v>43253</v>
      </c>
      <c r="C156" s="1">
        <v>0.18676300000000001</v>
      </c>
      <c r="D156" s="1">
        <v>0.85985500000000004</v>
      </c>
    </row>
    <row r="157" spans="2:4" x14ac:dyDescent="0.3">
      <c r="B157" s="2">
        <v>43254</v>
      </c>
      <c r="C157" s="1">
        <v>0.18621599999999999</v>
      </c>
      <c r="D157" s="1">
        <v>0.860622</v>
      </c>
    </row>
    <row r="158" spans="2:4" x14ac:dyDescent="0.3">
      <c r="B158" s="2">
        <v>43255</v>
      </c>
      <c r="C158" s="1">
        <v>0.185701</v>
      </c>
      <c r="D158" s="1">
        <v>0.86136599999999997</v>
      </c>
    </row>
    <row r="159" spans="2:4" x14ac:dyDescent="0.3">
      <c r="B159" s="2">
        <v>43256</v>
      </c>
      <c r="C159" s="1">
        <v>0.18521799999999999</v>
      </c>
      <c r="D159" s="1">
        <v>0.86208499999999999</v>
      </c>
    </row>
    <row r="160" spans="2:4" x14ac:dyDescent="0.3">
      <c r="B160" s="2">
        <v>43257</v>
      </c>
      <c r="C160" s="1">
        <v>0.18476899999999999</v>
      </c>
      <c r="D160" s="1">
        <v>0.86277899999999996</v>
      </c>
    </row>
    <row r="161" spans="2:4" x14ac:dyDescent="0.3">
      <c r="B161" s="2">
        <v>43258</v>
      </c>
      <c r="C161" s="1">
        <v>0.18435399999999999</v>
      </c>
      <c r="D161" s="1">
        <v>0.86344600000000005</v>
      </c>
    </row>
    <row r="162" spans="2:4" x14ac:dyDescent="0.3">
      <c r="B162" s="2">
        <v>43259</v>
      </c>
      <c r="C162" s="1">
        <v>0.183972</v>
      </c>
      <c r="D162" s="1">
        <v>0.86408700000000005</v>
      </c>
    </row>
    <row r="163" spans="2:4" x14ac:dyDescent="0.3">
      <c r="B163" s="2">
        <v>43260</v>
      </c>
      <c r="C163" s="1">
        <v>0.18362500000000001</v>
      </c>
      <c r="D163" s="1">
        <v>0.864699</v>
      </c>
    </row>
    <row r="164" spans="2:4" x14ac:dyDescent="0.3">
      <c r="B164" s="2">
        <v>43261</v>
      </c>
      <c r="C164" s="1">
        <v>0.183312</v>
      </c>
      <c r="D164" s="1">
        <v>0.86528300000000002</v>
      </c>
    </row>
    <row r="165" spans="2:4" x14ac:dyDescent="0.3">
      <c r="B165" s="2">
        <v>43262</v>
      </c>
      <c r="C165" s="1">
        <v>0.183033</v>
      </c>
      <c r="D165" s="1">
        <v>0.865838</v>
      </c>
    </row>
    <row r="166" spans="2:4" x14ac:dyDescent="0.3">
      <c r="B166" s="2">
        <v>43263</v>
      </c>
      <c r="C166" s="1">
        <v>0.18279000000000001</v>
      </c>
      <c r="D166" s="1">
        <v>0.86636299999999999</v>
      </c>
    </row>
    <row r="167" spans="2:4" x14ac:dyDescent="0.3">
      <c r="B167" s="2">
        <v>43264</v>
      </c>
      <c r="C167" s="1">
        <v>0.18258099999999999</v>
      </c>
      <c r="D167" s="1">
        <v>0.86685699999999999</v>
      </c>
    </row>
    <row r="168" spans="2:4" x14ac:dyDescent="0.3">
      <c r="B168" s="2">
        <v>43265</v>
      </c>
      <c r="C168" s="1">
        <v>0.18240799999999999</v>
      </c>
      <c r="D168" s="1">
        <v>0.86731999999999998</v>
      </c>
    </row>
    <row r="169" spans="2:4" x14ac:dyDescent="0.3">
      <c r="B169" s="2">
        <v>43266</v>
      </c>
      <c r="C169" s="1">
        <v>0.18226999999999999</v>
      </c>
      <c r="D169" s="1">
        <v>0.86775100000000005</v>
      </c>
    </row>
    <row r="170" spans="2:4" x14ac:dyDescent="0.3">
      <c r="B170" s="2">
        <v>43267</v>
      </c>
      <c r="C170" s="1">
        <v>0.182168</v>
      </c>
      <c r="D170" s="1">
        <v>0.86814999999999998</v>
      </c>
    </row>
    <row r="171" spans="2:4" x14ac:dyDescent="0.3">
      <c r="B171" s="2">
        <v>43268</v>
      </c>
      <c r="C171" s="1">
        <v>0.18210100000000001</v>
      </c>
      <c r="D171" s="1">
        <v>0.86851599999999995</v>
      </c>
    </row>
    <row r="172" spans="2:4" x14ac:dyDescent="0.3">
      <c r="B172" s="2">
        <v>43269</v>
      </c>
      <c r="C172" s="1">
        <v>0.18206900000000001</v>
      </c>
      <c r="D172" s="1">
        <v>0.86884899999999998</v>
      </c>
    </row>
    <row r="173" spans="2:4" x14ac:dyDescent="0.3">
      <c r="B173" s="2">
        <v>43270</v>
      </c>
      <c r="C173" s="1">
        <v>0.18207300000000001</v>
      </c>
      <c r="D173" s="1">
        <v>0.869147</v>
      </c>
    </row>
    <row r="174" spans="2:4" x14ac:dyDescent="0.3">
      <c r="B174" s="2">
        <v>43271</v>
      </c>
      <c r="C174" s="1">
        <v>0.182112</v>
      </c>
      <c r="D174" s="1">
        <v>0.86941199999999996</v>
      </c>
    </row>
    <row r="175" spans="2:4" x14ac:dyDescent="0.3">
      <c r="B175" s="2">
        <v>43272</v>
      </c>
      <c r="C175" s="1">
        <v>0.18218599999999999</v>
      </c>
      <c r="D175" s="1">
        <v>0.86964200000000003</v>
      </c>
    </row>
    <row r="176" spans="2:4" x14ac:dyDescent="0.3">
      <c r="B176" s="2">
        <v>43273</v>
      </c>
      <c r="C176" s="1">
        <v>0.18229600000000001</v>
      </c>
      <c r="D176" s="1">
        <v>0.86983600000000005</v>
      </c>
    </row>
    <row r="177" spans="2:4" x14ac:dyDescent="0.3">
      <c r="B177" s="2">
        <v>43274</v>
      </c>
      <c r="C177" s="1">
        <v>0.18243999999999999</v>
      </c>
      <c r="D177" s="1">
        <v>0.86999499999999996</v>
      </c>
    </row>
    <row r="178" spans="2:4" x14ac:dyDescent="0.3">
      <c r="B178" s="2">
        <v>43275</v>
      </c>
      <c r="C178" s="1">
        <v>0.182619</v>
      </c>
      <c r="D178" s="1">
        <v>0.87011899999999998</v>
      </c>
    </row>
    <row r="179" spans="2:4" x14ac:dyDescent="0.3">
      <c r="B179" s="2">
        <v>43276</v>
      </c>
      <c r="C179" s="1">
        <v>0.18283199999999999</v>
      </c>
      <c r="D179" s="1">
        <v>0.87020699999999995</v>
      </c>
    </row>
    <row r="180" spans="2:4" x14ac:dyDescent="0.3">
      <c r="B180" s="2">
        <v>43277</v>
      </c>
      <c r="C180" s="1">
        <v>0.18307899999999999</v>
      </c>
      <c r="D180" s="1">
        <v>0.87025799999999998</v>
      </c>
    </row>
    <row r="181" spans="2:4" x14ac:dyDescent="0.3">
      <c r="B181" s="2">
        <v>43278</v>
      </c>
      <c r="C181" s="1">
        <v>0.18336</v>
      </c>
      <c r="D181" s="1">
        <v>0.87027399999999999</v>
      </c>
    </row>
    <row r="182" spans="2:4" x14ac:dyDescent="0.3">
      <c r="B182" s="2">
        <v>43279</v>
      </c>
      <c r="C182" s="1">
        <v>0.183674</v>
      </c>
      <c r="D182" s="1">
        <v>0.87025300000000005</v>
      </c>
    </row>
    <row r="183" spans="2:4" x14ac:dyDescent="0.3">
      <c r="B183" s="2">
        <v>43280</v>
      </c>
      <c r="C183" s="1">
        <v>0.18402099999999999</v>
      </c>
      <c r="D183" s="1">
        <v>0.87019500000000005</v>
      </c>
    </row>
    <row r="184" spans="2:4" x14ac:dyDescent="0.3">
      <c r="B184" s="2">
        <v>43281</v>
      </c>
      <c r="C184" s="1">
        <v>0.18440100000000001</v>
      </c>
      <c r="D184" s="1">
        <v>0.87010100000000001</v>
      </c>
    </row>
    <row r="185" spans="2:4" x14ac:dyDescent="0.3">
      <c r="B185" s="2">
        <v>43282</v>
      </c>
      <c r="C185" s="1">
        <v>0.184812</v>
      </c>
      <c r="D185" s="1">
        <v>0.86997100000000005</v>
      </c>
    </row>
    <row r="186" spans="2:4" x14ac:dyDescent="0.3">
      <c r="B186" s="2">
        <v>43283</v>
      </c>
      <c r="C186" s="1">
        <v>0.185254</v>
      </c>
      <c r="D186" s="1">
        <v>0.86980500000000005</v>
      </c>
    </row>
    <row r="187" spans="2:4" x14ac:dyDescent="0.3">
      <c r="B187" s="2">
        <v>43284</v>
      </c>
      <c r="C187" s="1">
        <v>0.185728</v>
      </c>
      <c r="D187" s="1">
        <v>0.86960199999999999</v>
      </c>
    </row>
    <row r="188" spans="2:4" x14ac:dyDescent="0.3">
      <c r="B188" s="2">
        <v>43285</v>
      </c>
      <c r="C188" s="1">
        <v>0.18623100000000001</v>
      </c>
      <c r="D188" s="1">
        <v>0.869363</v>
      </c>
    </row>
    <row r="189" spans="2:4" x14ac:dyDescent="0.3">
      <c r="B189" s="2">
        <v>43286</v>
      </c>
      <c r="C189" s="1">
        <v>0.18676400000000001</v>
      </c>
      <c r="D189" s="1">
        <v>0.86908799999999997</v>
      </c>
    </row>
    <row r="190" spans="2:4" x14ac:dyDescent="0.3">
      <c r="B190" s="2">
        <v>43287</v>
      </c>
      <c r="C190" s="1">
        <v>0.18732599999999999</v>
      </c>
      <c r="D190" s="1">
        <v>0.86877700000000002</v>
      </c>
    </row>
    <row r="191" spans="2:4" x14ac:dyDescent="0.3">
      <c r="B191" s="2">
        <v>43288</v>
      </c>
      <c r="C191" s="1">
        <v>0.187916</v>
      </c>
      <c r="D191" s="1">
        <v>0.86843000000000004</v>
      </c>
    </row>
    <row r="192" spans="2:4" x14ac:dyDescent="0.3">
      <c r="B192" s="2">
        <v>43289</v>
      </c>
      <c r="C192" s="1">
        <v>0.18853400000000001</v>
      </c>
      <c r="D192" s="1">
        <v>0.86804800000000004</v>
      </c>
    </row>
    <row r="193" spans="2:4" x14ac:dyDescent="0.3">
      <c r="B193" s="2">
        <v>43290</v>
      </c>
      <c r="C193" s="1">
        <v>0.18917800000000001</v>
      </c>
      <c r="D193" s="1">
        <v>0.86763100000000004</v>
      </c>
    </row>
    <row r="194" spans="2:4" x14ac:dyDescent="0.3">
      <c r="B194" s="2">
        <v>43291</v>
      </c>
      <c r="C194" s="1">
        <v>0.18984799999999999</v>
      </c>
      <c r="D194" s="1">
        <v>0.86717999999999995</v>
      </c>
    </row>
    <row r="195" spans="2:4" x14ac:dyDescent="0.3">
      <c r="B195" s="2">
        <v>43292</v>
      </c>
      <c r="C195" s="1">
        <v>0.19054399999999999</v>
      </c>
      <c r="D195" s="1">
        <v>0.86669399999999996</v>
      </c>
    </row>
    <row r="196" spans="2:4" x14ac:dyDescent="0.3">
      <c r="B196" s="2">
        <v>43293</v>
      </c>
      <c r="C196" s="1">
        <v>0.19126399999999999</v>
      </c>
      <c r="D196" s="1">
        <v>0.866174</v>
      </c>
    </row>
    <row r="197" spans="2:4" x14ac:dyDescent="0.3">
      <c r="B197" s="2">
        <v>43294</v>
      </c>
      <c r="C197" s="1">
        <v>0.19200800000000001</v>
      </c>
      <c r="D197" s="1">
        <v>0.86561999999999995</v>
      </c>
    </row>
    <row r="198" spans="2:4" x14ac:dyDescent="0.3">
      <c r="B198" s="2">
        <v>43295</v>
      </c>
      <c r="C198" s="1">
        <v>0.192775</v>
      </c>
      <c r="D198" s="1">
        <v>0.86503300000000005</v>
      </c>
    </row>
    <row r="199" spans="2:4" x14ac:dyDescent="0.3">
      <c r="B199" s="2">
        <v>43296</v>
      </c>
      <c r="C199" s="1">
        <v>0.19356400000000001</v>
      </c>
      <c r="D199" s="1">
        <v>0.86441299999999999</v>
      </c>
    </row>
    <row r="200" spans="2:4" x14ac:dyDescent="0.3">
      <c r="B200" s="2">
        <v>43297</v>
      </c>
      <c r="C200" s="1">
        <v>0.19437399999999999</v>
      </c>
      <c r="D200" s="1">
        <v>0.863761</v>
      </c>
    </row>
    <row r="201" spans="2:4" x14ac:dyDescent="0.3">
      <c r="B201" s="2">
        <v>43298</v>
      </c>
      <c r="C201" s="1">
        <v>0.19520499999999999</v>
      </c>
      <c r="D201" s="1">
        <v>0.86307699999999998</v>
      </c>
    </row>
    <row r="202" spans="2:4" x14ac:dyDescent="0.3">
      <c r="B202" s="2">
        <v>43299</v>
      </c>
      <c r="C202" s="1">
        <v>0.19605500000000001</v>
      </c>
      <c r="D202" s="1">
        <v>0.86236199999999996</v>
      </c>
    </row>
    <row r="203" spans="2:4" x14ac:dyDescent="0.3">
      <c r="B203" s="2">
        <v>43300</v>
      </c>
      <c r="C203" s="1">
        <v>0.19692499999999999</v>
      </c>
      <c r="D203" s="1">
        <v>0.86161500000000002</v>
      </c>
    </row>
    <row r="204" spans="2:4" x14ac:dyDescent="0.3">
      <c r="B204" s="2">
        <v>43301</v>
      </c>
      <c r="C204" s="1">
        <v>0.19781199999999999</v>
      </c>
      <c r="D204" s="1">
        <v>0.86083900000000002</v>
      </c>
    </row>
    <row r="205" spans="2:4" x14ac:dyDescent="0.3">
      <c r="B205" s="2">
        <v>43302</v>
      </c>
      <c r="C205" s="1">
        <v>0.198717</v>
      </c>
      <c r="D205" s="1">
        <v>0.86003200000000002</v>
      </c>
    </row>
    <row r="206" spans="2:4" x14ac:dyDescent="0.3">
      <c r="B206" s="2">
        <v>43303</v>
      </c>
      <c r="C206" s="1">
        <v>0.19963800000000001</v>
      </c>
      <c r="D206" s="1">
        <v>0.85919599999999996</v>
      </c>
    </row>
    <row r="207" spans="2:4" x14ac:dyDescent="0.3">
      <c r="B207" s="2">
        <v>43304</v>
      </c>
      <c r="C207" s="1">
        <v>0.200576</v>
      </c>
      <c r="D207" s="1">
        <v>0.85833099999999996</v>
      </c>
    </row>
    <row r="208" spans="2:4" x14ac:dyDescent="0.3">
      <c r="B208" s="2">
        <v>43305</v>
      </c>
      <c r="C208" s="1">
        <v>0.20152800000000001</v>
      </c>
      <c r="D208" s="1">
        <v>0.85743800000000003</v>
      </c>
    </row>
    <row r="209" spans="2:4" x14ac:dyDescent="0.3">
      <c r="B209" s="2">
        <v>43306</v>
      </c>
      <c r="C209" s="1">
        <v>0.20249400000000001</v>
      </c>
      <c r="D209" s="1">
        <v>0.85651699999999997</v>
      </c>
    </row>
    <row r="210" spans="2:4" x14ac:dyDescent="0.3">
      <c r="B210" s="2">
        <v>43307</v>
      </c>
      <c r="C210" s="1">
        <v>0.20347399999999999</v>
      </c>
      <c r="D210" s="1">
        <v>0.85556900000000002</v>
      </c>
    </row>
    <row r="211" spans="2:4" x14ac:dyDescent="0.3">
      <c r="B211" s="2">
        <v>43308</v>
      </c>
      <c r="C211" s="1">
        <v>0.20446600000000001</v>
      </c>
      <c r="D211" s="1">
        <v>0.85459399999999996</v>
      </c>
    </row>
    <row r="212" spans="2:4" x14ac:dyDescent="0.3">
      <c r="B212" s="2">
        <v>43309</v>
      </c>
      <c r="C212" s="1">
        <v>0.20547000000000001</v>
      </c>
      <c r="D212" s="1">
        <v>0.85359399999999996</v>
      </c>
    </row>
    <row r="213" spans="2:4" x14ac:dyDescent="0.3">
      <c r="B213" s="2">
        <v>43310</v>
      </c>
      <c r="C213" s="1">
        <v>0.206486</v>
      </c>
      <c r="D213" s="1">
        <v>0.85256699999999996</v>
      </c>
    </row>
    <row r="214" spans="2:4" x14ac:dyDescent="0.3">
      <c r="B214" s="2">
        <v>43311</v>
      </c>
      <c r="C214" s="1">
        <v>0.207512</v>
      </c>
      <c r="D214" s="1">
        <v>0.85151600000000005</v>
      </c>
    </row>
    <row r="215" spans="2:4" x14ac:dyDescent="0.3">
      <c r="B215" s="2">
        <v>43312</v>
      </c>
      <c r="C215" s="1">
        <v>0.20854900000000001</v>
      </c>
      <c r="D215" s="1">
        <v>0.85043999999999997</v>
      </c>
    </row>
    <row r="216" spans="2:4" x14ac:dyDescent="0.3">
      <c r="B216" s="2">
        <v>43313</v>
      </c>
      <c r="C216" s="1">
        <v>0.209594</v>
      </c>
      <c r="D216" s="1">
        <v>0.84934100000000001</v>
      </c>
    </row>
    <row r="217" spans="2:4" x14ac:dyDescent="0.3">
      <c r="B217" s="2">
        <v>43314</v>
      </c>
      <c r="C217" s="1">
        <v>0.210648</v>
      </c>
      <c r="D217" s="1">
        <v>0.84821800000000003</v>
      </c>
    </row>
    <row r="218" spans="2:4" x14ac:dyDescent="0.3">
      <c r="B218" s="2">
        <v>43315</v>
      </c>
      <c r="C218" s="1">
        <v>0.21171000000000001</v>
      </c>
      <c r="D218" s="1">
        <v>0.84707200000000005</v>
      </c>
    </row>
    <row r="219" spans="2:4" x14ac:dyDescent="0.3">
      <c r="B219" s="2">
        <v>43316</v>
      </c>
      <c r="C219" s="1">
        <v>0.21278</v>
      </c>
      <c r="D219" s="1">
        <v>0.84590399999999999</v>
      </c>
    </row>
    <row r="220" spans="2:4" x14ac:dyDescent="0.3">
      <c r="B220" s="2">
        <v>43317</v>
      </c>
      <c r="C220" s="1">
        <v>0.21385599999999999</v>
      </c>
      <c r="D220" s="1">
        <v>0.84471399999999996</v>
      </c>
    </row>
    <row r="221" spans="2:4" x14ac:dyDescent="0.3">
      <c r="B221" s="2">
        <v>43318</v>
      </c>
      <c r="C221" s="1">
        <v>0.21493899999999999</v>
      </c>
      <c r="D221" s="1">
        <v>0.84350400000000003</v>
      </c>
    </row>
    <row r="222" spans="2:4" x14ac:dyDescent="0.3">
      <c r="B222" s="2">
        <v>43319</v>
      </c>
      <c r="C222" s="1">
        <v>0.216028</v>
      </c>
      <c r="D222" s="1">
        <v>0.84227200000000002</v>
      </c>
    </row>
    <row r="223" spans="2:4" x14ac:dyDescent="0.3">
      <c r="B223" s="2">
        <v>43320</v>
      </c>
      <c r="C223" s="1">
        <v>0.21712200000000001</v>
      </c>
      <c r="D223" s="1">
        <v>0.84102100000000002</v>
      </c>
    </row>
    <row r="224" spans="2:4" x14ac:dyDescent="0.3">
      <c r="B224" s="2">
        <v>43321</v>
      </c>
      <c r="C224" s="1">
        <v>0.21822</v>
      </c>
      <c r="D224" s="1">
        <v>0.83975</v>
      </c>
    </row>
    <row r="225" spans="2:4" x14ac:dyDescent="0.3">
      <c r="B225" s="2">
        <v>43322</v>
      </c>
      <c r="C225" s="1">
        <v>0.21932299999999999</v>
      </c>
      <c r="D225" s="1">
        <v>0.83845999999999998</v>
      </c>
    </row>
    <row r="226" spans="2:4" x14ac:dyDescent="0.3">
      <c r="B226" s="2">
        <v>43323</v>
      </c>
      <c r="C226" s="1">
        <v>0.22042999999999999</v>
      </c>
      <c r="D226" s="1">
        <v>0.83715200000000001</v>
      </c>
    </row>
    <row r="227" spans="2:4" x14ac:dyDescent="0.3">
      <c r="B227" s="2">
        <v>43324</v>
      </c>
      <c r="C227" s="1">
        <v>0.22154099999999999</v>
      </c>
      <c r="D227" s="1">
        <v>0.83582599999999996</v>
      </c>
    </row>
    <row r="228" spans="2:4" x14ac:dyDescent="0.3">
      <c r="B228" s="2">
        <v>43325</v>
      </c>
      <c r="C228" s="1">
        <v>0.22265499999999999</v>
      </c>
      <c r="D228" s="1">
        <v>0.83448199999999995</v>
      </c>
    </row>
    <row r="229" spans="2:4" x14ac:dyDescent="0.3">
      <c r="B229" s="2">
        <v>43326</v>
      </c>
      <c r="C229" s="1">
        <v>0.223772</v>
      </c>
      <c r="D229" s="1">
        <v>0.83312200000000003</v>
      </c>
    </row>
    <row r="230" spans="2:4" x14ac:dyDescent="0.3">
      <c r="B230" s="2">
        <v>43327</v>
      </c>
      <c r="C230" s="1">
        <v>0.22489100000000001</v>
      </c>
      <c r="D230" s="1">
        <v>0.83174499999999996</v>
      </c>
    </row>
    <row r="231" spans="2:4" x14ac:dyDescent="0.3">
      <c r="B231" s="2">
        <v>43328</v>
      </c>
      <c r="C231" s="1">
        <v>0.22601199999999999</v>
      </c>
      <c r="D231" s="1">
        <v>0.83035199999999998</v>
      </c>
    </row>
    <row r="232" spans="2:4" x14ac:dyDescent="0.3">
      <c r="B232" s="2">
        <v>43329</v>
      </c>
      <c r="C232" s="1">
        <v>0.227135</v>
      </c>
      <c r="D232" s="1">
        <v>0.82894299999999999</v>
      </c>
    </row>
    <row r="233" spans="2:4" x14ac:dyDescent="0.3">
      <c r="B233" s="2">
        <v>43330</v>
      </c>
      <c r="C233" s="1">
        <v>0.22825999999999999</v>
      </c>
      <c r="D233" s="1">
        <v>0.82752000000000003</v>
      </c>
    </row>
    <row r="234" spans="2:4" x14ac:dyDescent="0.3">
      <c r="B234" s="2">
        <v>43331</v>
      </c>
      <c r="C234" s="1">
        <v>0.22938600000000001</v>
      </c>
      <c r="D234" s="1">
        <v>0.82608199999999998</v>
      </c>
    </row>
    <row r="235" spans="2:4" x14ac:dyDescent="0.3">
      <c r="B235" s="2">
        <v>43332</v>
      </c>
      <c r="C235" s="1">
        <v>0.230513</v>
      </c>
      <c r="D235" s="1">
        <v>0.82462999999999997</v>
      </c>
    </row>
    <row r="236" spans="2:4" x14ac:dyDescent="0.3">
      <c r="B236" s="2">
        <v>43333</v>
      </c>
      <c r="C236" s="1">
        <v>0.23164199999999999</v>
      </c>
      <c r="D236" s="1">
        <v>0.82316500000000004</v>
      </c>
    </row>
    <row r="237" spans="2:4" x14ac:dyDescent="0.3">
      <c r="B237" s="2">
        <v>43334</v>
      </c>
      <c r="C237" s="1">
        <v>0.23277100000000001</v>
      </c>
      <c r="D237" s="1">
        <v>0.82168600000000003</v>
      </c>
    </row>
    <row r="238" spans="2:4" x14ac:dyDescent="0.3">
      <c r="B238" s="2">
        <v>43335</v>
      </c>
      <c r="C238" s="1">
        <v>0.2339</v>
      </c>
      <c r="D238" s="1">
        <v>0.82019500000000001</v>
      </c>
    </row>
    <row r="239" spans="2:4" x14ac:dyDescent="0.3">
      <c r="B239" s="2">
        <v>43336</v>
      </c>
      <c r="C239" s="1">
        <v>0.23502999999999999</v>
      </c>
      <c r="D239" s="1">
        <v>0.81869199999999998</v>
      </c>
    </row>
    <row r="240" spans="2:4" x14ac:dyDescent="0.3">
      <c r="B240" s="2">
        <v>43337</v>
      </c>
      <c r="C240" s="1">
        <v>0.23616100000000001</v>
      </c>
      <c r="D240" s="1">
        <v>0.81717700000000004</v>
      </c>
    </row>
    <row r="241" spans="2:4" x14ac:dyDescent="0.3">
      <c r="B241" s="2">
        <v>43338</v>
      </c>
      <c r="C241" s="1">
        <v>0.237292</v>
      </c>
      <c r="D241" s="1">
        <v>0.81565100000000001</v>
      </c>
    </row>
    <row r="242" spans="2:4" x14ac:dyDescent="0.3">
      <c r="B242" s="2">
        <v>43339</v>
      </c>
      <c r="C242" s="1">
        <v>0.238423</v>
      </c>
      <c r="D242" s="1">
        <v>0.814114</v>
      </c>
    </row>
    <row r="243" spans="2:4" x14ac:dyDescent="0.3">
      <c r="B243" s="2">
        <v>43340</v>
      </c>
      <c r="C243" s="1">
        <v>0.23955399999999999</v>
      </c>
      <c r="D243" s="1">
        <v>0.81256700000000004</v>
      </c>
    </row>
    <row r="244" spans="2:4" x14ac:dyDescent="0.3">
      <c r="B244" s="2">
        <v>43341</v>
      </c>
      <c r="C244" s="1">
        <v>0.24068500000000001</v>
      </c>
      <c r="D244" s="1">
        <v>0.81101000000000001</v>
      </c>
    </row>
    <row r="245" spans="2:4" x14ac:dyDescent="0.3">
      <c r="B245" s="2">
        <v>43342</v>
      </c>
      <c r="C245" s="1">
        <v>0.241816</v>
      </c>
      <c r="D245" s="1">
        <v>0.80944300000000002</v>
      </c>
    </row>
    <row r="246" spans="2:4" x14ac:dyDescent="0.3">
      <c r="B246" s="2">
        <v>43343</v>
      </c>
      <c r="C246" s="1">
        <v>0.242948</v>
      </c>
      <c r="D246" s="1">
        <v>0.80786800000000003</v>
      </c>
    </row>
    <row r="247" spans="2:4" x14ac:dyDescent="0.3">
      <c r="B247" s="2">
        <v>43344</v>
      </c>
      <c r="C247" s="1">
        <v>0.24407899999999999</v>
      </c>
      <c r="D247" s="1">
        <v>0.80628299999999997</v>
      </c>
    </row>
    <row r="248" spans="2:4" x14ac:dyDescent="0.3">
      <c r="B248" s="2">
        <v>43345</v>
      </c>
      <c r="C248" s="1">
        <v>0.24521000000000001</v>
      </c>
      <c r="D248" s="1">
        <v>0.80469100000000005</v>
      </c>
    </row>
    <row r="249" spans="2:4" x14ac:dyDescent="0.3">
      <c r="B249" s="2">
        <v>43346</v>
      </c>
      <c r="C249" s="1">
        <v>0.24634200000000001</v>
      </c>
      <c r="D249" s="1">
        <v>0.803091</v>
      </c>
    </row>
    <row r="250" spans="2:4" x14ac:dyDescent="0.3">
      <c r="B250" s="2">
        <v>43347</v>
      </c>
      <c r="C250" s="1">
        <v>0.247474</v>
      </c>
      <c r="D250" s="1">
        <v>0.80148399999999997</v>
      </c>
    </row>
    <row r="251" spans="2:4" x14ac:dyDescent="0.3">
      <c r="B251" s="2">
        <v>43348</v>
      </c>
      <c r="C251" s="1">
        <v>0.24860599999999999</v>
      </c>
      <c r="D251" s="1">
        <v>0.79986999999999997</v>
      </c>
    </row>
    <row r="252" spans="2:4" x14ac:dyDescent="0.3">
      <c r="B252" s="2">
        <v>43349</v>
      </c>
      <c r="C252" s="1">
        <v>0.24973799999999999</v>
      </c>
      <c r="D252" s="1">
        <v>0.79824899999999999</v>
      </c>
    </row>
    <row r="253" spans="2:4" x14ac:dyDescent="0.3">
      <c r="B253" s="2">
        <v>43350</v>
      </c>
      <c r="C253" s="1">
        <v>0.25087100000000001</v>
      </c>
      <c r="D253" s="1">
        <v>0.79662200000000005</v>
      </c>
    </row>
    <row r="254" spans="2:4" x14ac:dyDescent="0.3">
      <c r="B254" s="2">
        <v>43351</v>
      </c>
      <c r="C254" s="1">
        <v>0.25200400000000001</v>
      </c>
      <c r="D254" s="1">
        <v>0.79498999999999997</v>
      </c>
    </row>
    <row r="255" spans="2:4" x14ac:dyDescent="0.3">
      <c r="B255" s="2">
        <v>43352</v>
      </c>
      <c r="C255" s="1">
        <v>0.253137</v>
      </c>
      <c r="D255" s="1">
        <v>0.79335199999999995</v>
      </c>
    </row>
    <row r="256" spans="2:4" x14ac:dyDescent="0.3">
      <c r="B256" s="2">
        <v>43353</v>
      </c>
      <c r="C256" s="1">
        <v>0.254272</v>
      </c>
      <c r="D256" s="1">
        <v>0.79171000000000002</v>
      </c>
    </row>
    <row r="257" spans="2:4" x14ac:dyDescent="0.3">
      <c r="B257" s="2">
        <v>43354</v>
      </c>
      <c r="C257" s="1">
        <v>0.255407</v>
      </c>
      <c r="D257" s="1">
        <v>0.79006299999999996</v>
      </c>
    </row>
    <row r="258" spans="2:4" x14ac:dyDescent="0.3">
      <c r="B258" s="2">
        <v>43355</v>
      </c>
      <c r="C258" s="1">
        <v>0.25654300000000002</v>
      </c>
      <c r="D258" s="1">
        <v>0.788412</v>
      </c>
    </row>
    <row r="259" spans="2:4" x14ac:dyDescent="0.3">
      <c r="B259" s="2">
        <v>43356</v>
      </c>
      <c r="C259" s="1">
        <v>0.25768099999999999</v>
      </c>
      <c r="D259" s="1">
        <v>0.78675799999999996</v>
      </c>
    </row>
    <row r="260" spans="2:4" x14ac:dyDescent="0.3">
      <c r="B260" s="2">
        <v>43357</v>
      </c>
      <c r="C260" s="1">
        <v>0.25881999999999999</v>
      </c>
      <c r="D260" s="1">
        <v>0.78510100000000005</v>
      </c>
    </row>
    <row r="261" spans="2:4" x14ac:dyDescent="0.3">
      <c r="B261" s="2">
        <v>43358</v>
      </c>
      <c r="C261" s="1">
        <v>0.25996000000000002</v>
      </c>
      <c r="D261" s="1">
        <v>0.78344000000000003</v>
      </c>
    </row>
    <row r="262" spans="2:4" x14ac:dyDescent="0.3">
      <c r="B262" s="2">
        <v>43359</v>
      </c>
      <c r="C262" s="1">
        <v>0.26110100000000003</v>
      </c>
      <c r="D262" s="1">
        <v>0.78177799999999997</v>
      </c>
    </row>
    <row r="263" spans="2:4" x14ac:dyDescent="0.3">
      <c r="B263" s="2">
        <v>43360</v>
      </c>
      <c r="C263" s="1">
        <v>0.26224500000000001</v>
      </c>
      <c r="D263" s="1">
        <v>0.78011299999999995</v>
      </c>
    </row>
    <row r="264" spans="2:4" x14ac:dyDescent="0.3">
      <c r="B264" s="2">
        <v>43361</v>
      </c>
      <c r="C264" s="1">
        <v>0.26339000000000001</v>
      </c>
      <c r="D264" s="1">
        <v>0.778447</v>
      </c>
    </row>
    <row r="265" spans="2:4" x14ac:dyDescent="0.3">
      <c r="B265" s="2">
        <v>43362</v>
      </c>
      <c r="C265" s="1">
        <v>0.26453700000000002</v>
      </c>
      <c r="D265" s="1">
        <v>0.77678000000000003</v>
      </c>
    </row>
    <row r="266" spans="2:4" x14ac:dyDescent="0.3">
      <c r="B266" s="2">
        <v>43363</v>
      </c>
      <c r="C266" s="1">
        <v>0.26568700000000001</v>
      </c>
      <c r="D266" s="1">
        <v>0.77511200000000002</v>
      </c>
    </row>
    <row r="267" spans="2:4" x14ac:dyDescent="0.3">
      <c r="B267" s="2">
        <v>43364</v>
      </c>
      <c r="C267" s="1">
        <v>0.26683899999999999</v>
      </c>
      <c r="D267" s="1">
        <v>0.77344400000000002</v>
      </c>
    </row>
    <row r="268" spans="2:4" x14ac:dyDescent="0.3">
      <c r="B268" s="2">
        <v>43365</v>
      </c>
      <c r="C268" s="1">
        <v>0.26799400000000001</v>
      </c>
      <c r="D268" s="1">
        <v>0.77177600000000002</v>
      </c>
    </row>
    <row r="269" spans="2:4" x14ac:dyDescent="0.3">
      <c r="B269" s="2">
        <v>43366</v>
      </c>
      <c r="C269" s="1">
        <v>0.26915099999999997</v>
      </c>
      <c r="D269" s="1">
        <v>0.77010800000000001</v>
      </c>
    </row>
    <row r="270" spans="2:4" x14ac:dyDescent="0.3">
      <c r="B270" s="2">
        <v>43367</v>
      </c>
      <c r="C270" s="1">
        <v>0.27031100000000002</v>
      </c>
      <c r="D270" s="1">
        <v>0.76844100000000004</v>
      </c>
    </row>
    <row r="271" spans="2:4" x14ac:dyDescent="0.3">
      <c r="B271" s="2">
        <v>43368</v>
      </c>
      <c r="C271" s="1">
        <v>0.27147500000000002</v>
      </c>
      <c r="D271" s="1">
        <v>0.76677499999999998</v>
      </c>
    </row>
    <row r="272" spans="2:4" x14ac:dyDescent="0.3">
      <c r="B272" s="2">
        <v>43369</v>
      </c>
      <c r="C272" s="1">
        <v>0.272642</v>
      </c>
      <c r="D272" s="1">
        <v>0.76511200000000001</v>
      </c>
    </row>
    <row r="273" spans="2:4" x14ac:dyDescent="0.3">
      <c r="B273" s="2">
        <v>43370</v>
      </c>
      <c r="C273" s="1">
        <v>0.273812</v>
      </c>
      <c r="D273" s="1">
        <v>0.76344999999999996</v>
      </c>
    </row>
    <row r="274" spans="2:4" x14ac:dyDescent="0.3">
      <c r="B274" s="2">
        <v>43371</v>
      </c>
      <c r="C274" s="1">
        <v>0.27498600000000001</v>
      </c>
      <c r="D274" s="1">
        <v>0.76178999999999997</v>
      </c>
    </row>
    <row r="275" spans="2:4" x14ac:dyDescent="0.3">
      <c r="B275" s="2">
        <v>43372</v>
      </c>
      <c r="C275" s="1">
        <v>0.27616299999999999</v>
      </c>
      <c r="D275" s="1">
        <v>0.76013399999999998</v>
      </c>
    </row>
    <row r="276" spans="2:4" x14ac:dyDescent="0.3">
      <c r="B276" s="2">
        <v>43373</v>
      </c>
      <c r="C276" s="1">
        <v>0.27734399999999998</v>
      </c>
      <c r="D276" s="1">
        <v>0.75848099999999996</v>
      </c>
    </row>
    <row r="277" spans="2:4" x14ac:dyDescent="0.3">
      <c r="B277" s="2">
        <v>43374</v>
      </c>
      <c r="C277" s="1">
        <v>0.27853</v>
      </c>
      <c r="D277" s="1">
        <v>0.75683199999999995</v>
      </c>
    </row>
    <row r="278" spans="2:4" x14ac:dyDescent="0.3">
      <c r="B278" s="2">
        <v>43375</v>
      </c>
      <c r="C278" s="1">
        <v>0.279719</v>
      </c>
      <c r="D278" s="1">
        <v>0.75518600000000002</v>
      </c>
    </row>
    <row r="279" spans="2:4" x14ac:dyDescent="0.3">
      <c r="B279" s="2">
        <v>43376</v>
      </c>
      <c r="C279" s="1">
        <v>0.28091300000000002</v>
      </c>
      <c r="D279" s="1">
        <v>0.75354600000000005</v>
      </c>
    </row>
    <row r="280" spans="2:4" x14ac:dyDescent="0.3">
      <c r="B280" s="2">
        <v>43377</v>
      </c>
      <c r="C280" s="1">
        <v>0.282111</v>
      </c>
      <c r="D280" s="1">
        <v>0.75190999999999997</v>
      </c>
    </row>
    <row r="281" spans="2:4" x14ac:dyDescent="0.3">
      <c r="B281" s="2">
        <v>43378</v>
      </c>
      <c r="C281" s="1">
        <v>0.28331400000000001</v>
      </c>
      <c r="D281" s="1">
        <v>0.75027900000000003</v>
      </c>
    </row>
    <row r="282" spans="2:4" x14ac:dyDescent="0.3">
      <c r="B282" s="2">
        <v>43379</v>
      </c>
      <c r="C282" s="1">
        <v>0.28452100000000002</v>
      </c>
      <c r="D282" s="1">
        <v>0.74865499999999996</v>
      </c>
    </row>
    <row r="283" spans="2:4" x14ac:dyDescent="0.3">
      <c r="B283" s="2">
        <v>43380</v>
      </c>
      <c r="C283" s="1">
        <v>0.28573300000000001</v>
      </c>
      <c r="D283" s="1">
        <v>0.74703600000000003</v>
      </c>
    </row>
    <row r="284" spans="2:4" x14ac:dyDescent="0.3">
      <c r="B284" s="2">
        <v>43381</v>
      </c>
      <c r="C284" s="1">
        <v>0.28694999999999998</v>
      </c>
      <c r="D284" s="1">
        <v>0.74542399999999998</v>
      </c>
    </row>
    <row r="285" spans="2:4" x14ac:dyDescent="0.3">
      <c r="B285" s="2">
        <v>43382</v>
      </c>
      <c r="C285" s="1">
        <v>0.28817100000000001</v>
      </c>
      <c r="D285" s="1">
        <v>0.74381900000000001</v>
      </c>
    </row>
    <row r="286" spans="2:4" x14ac:dyDescent="0.3">
      <c r="B286" s="2">
        <v>43383</v>
      </c>
      <c r="C286" s="1">
        <v>0.28939799999999999</v>
      </c>
      <c r="D286" s="1">
        <v>0.74222200000000005</v>
      </c>
    </row>
    <row r="287" spans="2:4" x14ac:dyDescent="0.3">
      <c r="B287" s="2">
        <v>43384</v>
      </c>
      <c r="C287" s="1">
        <v>0.29062900000000003</v>
      </c>
      <c r="D287" s="1">
        <v>0.74063199999999996</v>
      </c>
    </row>
    <row r="288" spans="2:4" x14ac:dyDescent="0.3">
      <c r="B288" s="2">
        <v>43385</v>
      </c>
      <c r="C288" s="1">
        <v>0.29186499999999999</v>
      </c>
      <c r="D288" s="1">
        <v>0.73905100000000001</v>
      </c>
    </row>
    <row r="289" spans="2:4" x14ac:dyDescent="0.3">
      <c r="B289" s="2">
        <v>43386</v>
      </c>
      <c r="C289" s="1">
        <v>0.29310599999999998</v>
      </c>
      <c r="D289" s="1">
        <v>0.737479</v>
      </c>
    </row>
    <row r="290" spans="2:4" x14ac:dyDescent="0.3">
      <c r="B290" s="2">
        <v>43387</v>
      </c>
      <c r="C290" s="1">
        <v>0.294352</v>
      </c>
      <c r="D290" s="1">
        <v>0.73591600000000001</v>
      </c>
    </row>
    <row r="291" spans="2:4" x14ac:dyDescent="0.3">
      <c r="B291" s="2">
        <v>43388</v>
      </c>
      <c r="C291" s="1">
        <v>0.29560199999999998</v>
      </c>
      <c r="D291" s="1">
        <v>0.73436199999999996</v>
      </c>
    </row>
    <row r="292" spans="2:4" x14ac:dyDescent="0.3">
      <c r="B292" s="2">
        <v>43389</v>
      </c>
      <c r="C292" s="1">
        <v>0.29685699999999998</v>
      </c>
      <c r="D292" s="1">
        <v>0.73281799999999997</v>
      </c>
    </row>
    <row r="293" spans="2:4" x14ac:dyDescent="0.3">
      <c r="B293" s="2">
        <v>43390</v>
      </c>
      <c r="C293" s="1">
        <v>0.29811700000000002</v>
      </c>
      <c r="D293" s="1">
        <v>0.73128499999999996</v>
      </c>
    </row>
    <row r="294" spans="2:4" x14ac:dyDescent="0.3">
      <c r="B294" s="2">
        <v>43391</v>
      </c>
      <c r="C294" s="1">
        <v>0.29938199999999998</v>
      </c>
      <c r="D294" s="1">
        <v>0.72976300000000005</v>
      </c>
    </row>
    <row r="295" spans="2:4" x14ac:dyDescent="0.3">
      <c r="B295" s="2">
        <v>43392</v>
      </c>
      <c r="C295" s="1">
        <v>0.300651</v>
      </c>
      <c r="D295" s="1">
        <v>0.72825200000000001</v>
      </c>
    </row>
    <row r="296" spans="2:4" x14ac:dyDescent="0.3">
      <c r="B296" s="2">
        <v>43393</v>
      </c>
      <c r="C296" s="1">
        <v>0.30192400000000003</v>
      </c>
      <c r="D296" s="1">
        <v>0.72675400000000001</v>
      </c>
    </row>
    <row r="297" spans="2:4" x14ac:dyDescent="0.3">
      <c r="B297" s="2">
        <v>43394</v>
      </c>
      <c r="C297" s="1">
        <v>0.30320200000000003</v>
      </c>
      <c r="D297" s="1">
        <v>0.725267</v>
      </c>
    </row>
    <row r="298" spans="2:4" x14ac:dyDescent="0.3">
      <c r="B298" s="2">
        <v>43395</v>
      </c>
      <c r="C298" s="1">
        <v>0.304483</v>
      </c>
      <c r="D298" s="1">
        <v>0.72379400000000005</v>
      </c>
    </row>
    <row r="299" spans="2:4" x14ac:dyDescent="0.3">
      <c r="B299" s="2">
        <v>43396</v>
      </c>
      <c r="C299" s="1">
        <v>0.30576799999999998</v>
      </c>
      <c r="D299" s="1">
        <v>0.72233400000000003</v>
      </c>
    </row>
    <row r="300" spans="2:4" x14ac:dyDescent="0.3">
      <c r="B300" s="2">
        <v>43397</v>
      </c>
      <c r="C300" s="1">
        <v>0.30705700000000002</v>
      </c>
      <c r="D300" s="1">
        <v>0.72088700000000006</v>
      </c>
    </row>
    <row r="301" spans="2:4" x14ac:dyDescent="0.3">
      <c r="B301" s="2">
        <v>43398</v>
      </c>
      <c r="C301" s="1">
        <v>0.30834899999999998</v>
      </c>
      <c r="D301" s="1">
        <v>0.71945499999999996</v>
      </c>
    </row>
    <row r="302" spans="2:4" x14ac:dyDescent="0.3">
      <c r="B302" s="2">
        <v>43399</v>
      </c>
      <c r="C302" s="1">
        <v>0.30964399999999997</v>
      </c>
      <c r="D302" s="1">
        <v>0.71803799999999995</v>
      </c>
    </row>
    <row r="303" spans="2:4" x14ac:dyDescent="0.3">
      <c r="B303" s="2">
        <v>43400</v>
      </c>
      <c r="C303" s="1">
        <v>0.310942</v>
      </c>
      <c r="D303" s="1">
        <v>0.71663600000000005</v>
      </c>
    </row>
    <row r="304" spans="2:4" x14ac:dyDescent="0.3">
      <c r="B304" s="2">
        <v>43401</v>
      </c>
      <c r="C304" s="1">
        <v>0.31224200000000002</v>
      </c>
      <c r="D304" s="1">
        <v>0.71524900000000002</v>
      </c>
    </row>
    <row r="305" spans="2:4" x14ac:dyDescent="0.3">
      <c r="B305" s="2">
        <v>43402</v>
      </c>
      <c r="C305" s="1">
        <v>0.31354399999999999</v>
      </c>
      <c r="D305" s="1">
        <v>0.71387999999999996</v>
      </c>
    </row>
    <row r="306" spans="2:4" x14ac:dyDescent="0.3">
      <c r="B306" s="2">
        <v>43403</v>
      </c>
      <c r="C306" s="1">
        <v>0.31484800000000002</v>
      </c>
      <c r="D306" s="1">
        <v>0.71252700000000002</v>
      </c>
    </row>
    <row r="307" spans="2:4" x14ac:dyDescent="0.3">
      <c r="B307" s="2">
        <v>43404</v>
      </c>
      <c r="C307" s="1">
        <v>0.31615300000000002</v>
      </c>
      <c r="D307" s="1">
        <v>0.71119100000000002</v>
      </c>
    </row>
    <row r="308" spans="2:4" x14ac:dyDescent="0.3">
      <c r="B308" s="2">
        <v>43405</v>
      </c>
      <c r="C308" s="1">
        <v>0.31745800000000002</v>
      </c>
      <c r="D308" s="1">
        <v>0.70987299999999998</v>
      </c>
    </row>
    <row r="309" spans="2:4" x14ac:dyDescent="0.3">
      <c r="B309" s="2">
        <v>43406</v>
      </c>
      <c r="C309" s="1">
        <v>0.31876399999999999</v>
      </c>
      <c r="D309" s="1">
        <v>0.70857400000000004</v>
      </c>
    </row>
    <row r="310" spans="2:4" x14ac:dyDescent="0.3">
      <c r="B310" s="2">
        <v>43407</v>
      </c>
      <c r="C310" s="1">
        <v>0.32007000000000002</v>
      </c>
      <c r="D310" s="1">
        <v>0.70729399999999998</v>
      </c>
    </row>
    <row r="311" spans="2:4" x14ac:dyDescent="0.3">
      <c r="B311" s="2">
        <v>43408</v>
      </c>
      <c r="C311" s="1">
        <v>0.32137500000000002</v>
      </c>
      <c r="D311" s="1">
        <v>0.70603400000000005</v>
      </c>
    </row>
    <row r="312" spans="2:4" x14ac:dyDescent="0.3">
      <c r="B312" s="2">
        <v>43409</v>
      </c>
      <c r="C312" s="1">
        <v>0.32267899999999999</v>
      </c>
      <c r="D312" s="1">
        <v>0.70479400000000003</v>
      </c>
    </row>
    <row r="313" spans="2:4" x14ac:dyDescent="0.3">
      <c r="B313" s="2">
        <v>43410</v>
      </c>
      <c r="C313" s="1">
        <v>0.32398100000000002</v>
      </c>
      <c r="D313" s="1">
        <v>0.70357400000000003</v>
      </c>
    </row>
    <row r="314" spans="2:4" x14ac:dyDescent="0.3">
      <c r="B314" s="2">
        <v>43411</v>
      </c>
      <c r="C314" s="1">
        <v>0.32528000000000001</v>
      </c>
      <c r="D314" s="1">
        <v>0.702376</v>
      </c>
    </row>
    <row r="315" spans="2:4" x14ac:dyDescent="0.3">
      <c r="B315" s="2">
        <v>43412</v>
      </c>
      <c r="C315" s="1">
        <v>0.32657599999999998</v>
      </c>
      <c r="D315" s="1">
        <v>0.70120000000000005</v>
      </c>
    </row>
    <row r="316" spans="2:4" x14ac:dyDescent="0.3">
      <c r="B316" s="2">
        <v>43413</v>
      </c>
      <c r="C316" s="1">
        <v>0.32786900000000002</v>
      </c>
      <c r="D316" s="1">
        <v>0.70004699999999997</v>
      </c>
    </row>
    <row r="317" spans="2:4" x14ac:dyDescent="0.3">
      <c r="B317" s="2">
        <v>43414</v>
      </c>
      <c r="C317" s="1">
        <v>0.32915699999999998</v>
      </c>
      <c r="D317" s="1">
        <v>0.69891700000000001</v>
      </c>
    </row>
    <row r="318" spans="2:4" x14ac:dyDescent="0.3">
      <c r="B318" s="2">
        <v>43415</v>
      </c>
      <c r="C318" s="1">
        <v>0.33044000000000001</v>
      </c>
      <c r="D318" s="1">
        <v>0.69781000000000004</v>
      </c>
    </row>
    <row r="319" spans="2:4" x14ac:dyDescent="0.3">
      <c r="B319" s="2">
        <v>43416</v>
      </c>
      <c r="C319" s="1">
        <v>0.33171699999999998</v>
      </c>
      <c r="D319" s="1">
        <v>0.69672800000000001</v>
      </c>
    </row>
    <row r="320" spans="2:4" x14ac:dyDescent="0.3">
      <c r="B320" s="2">
        <v>43417</v>
      </c>
      <c r="C320" s="1">
        <v>0.33298699999999998</v>
      </c>
      <c r="D320" s="1">
        <v>0.69567100000000004</v>
      </c>
    </row>
    <row r="321" spans="2:4" x14ac:dyDescent="0.3">
      <c r="B321" s="2">
        <v>43418</v>
      </c>
      <c r="C321" s="1">
        <v>0.33424999999999999</v>
      </c>
      <c r="D321" s="1">
        <v>0.69464000000000004</v>
      </c>
    </row>
    <row r="322" spans="2:4" x14ac:dyDescent="0.3">
      <c r="B322" s="2">
        <v>43419</v>
      </c>
      <c r="C322" s="1">
        <v>0.335505</v>
      </c>
      <c r="D322" s="1">
        <v>0.69363600000000003</v>
      </c>
    </row>
    <row r="323" spans="2:4" x14ac:dyDescent="0.3">
      <c r="B323" s="2">
        <v>43420</v>
      </c>
      <c r="C323" s="1">
        <v>0.33674999999999999</v>
      </c>
      <c r="D323" s="1">
        <v>0.692658</v>
      </c>
    </row>
    <row r="324" spans="2:4" x14ac:dyDescent="0.3">
      <c r="B324" s="2">
        <v>43421</v>
      </c>
      <c r="C324" s="1">
        <v>0.33798499999999998</v>
      </c>
      <c r="D324" s="1">
        <v>0.69170799999999999</v>
      </c>
    </row>
    <row r="325" spans="2:4" x14ac:dyDescent="0.3">
      <c r="B325" s="2">
        <v>43422</v>
      </c>
      <c r="C325" s="1">
        <v>0.33921000000000001</v>
      </c>
      <c r="D325" s="1">
        <v>0.69078700000000004</v>
      </c>
    </row>
    <row r="326" spans="2:4" x14ac:dyDescent="0.3">
      <c r="B326" s="2">
        <v>43423</v>
      </c>
      <c r="C326" s="1">
        <v>0.340422</v>
      </c>
      <c r="D326" s="1">
        <v>0.68989400000000001</v>
      </c>
    </row>
    <row r="327" spans="2:4" x14ac:dyDescent="0.3">
      <c r="B327" s="2">
        <v>43424</v>
      </c>
      <c r="C327" s="1">
        <v>0.34162199999999998</v>
      </c>
      <c r="D327" s="1">
        <v>0.68903099999999995</v>
      </c>
    </row>
    <row r="328" spans="2:4" x14ac:dyDescent="0.3">
      <c r="B328" s="2">
        <v>43425</v>
      </c>
      <c r="C328" s="1">
        <v>0.342808</v>
      </c>
      <c r="D328" s="1">
        <v>0.68819900000000001</v>
      </c>
    </row>
    <row r="329" spans="2:4" x14ac:dyDescent="0.3">
      <c r="B329" s="2">
        <v>43426</v>
      </c>
      <c r="C329" s="1">
        <v>0.34398000000000001</v>
      </c>
      <c r="D329" s="1">
        <v>0.68739700000000004</v>
      </c>
    </row>
    <row r="330" spans="2:4" x14ac:dyDescent="0.3">
      <c r="B330" s="2">
        <v>43427</v>
      </c>
      <c r="C330" s="1">
        <v>0.345136</v>
      </c>
      <c r="D330" s="1">
        <v>0.68662699999999999</v>
      </c>
    </row>
    <row r="331" spans="2:4" x14ac:dyDescent="0.3">
      <c r="B331" s="2">
        <v>43428</v>
      </c>
      <c r="C331" s="1">
        <v>0.346275</v>
      </c>
      <c r="D331" s="1">
        <v>0.68589</v>
      </c>
    </row>
    <row r="332" spans="2:4" x14ac:dyDescent="0.3">
      <c r="B332" s="2">
        <v>43429</v>
      </c>
      <c r="C332" s="1">
        <v>0.34739700000000001</v>
      </c>
      <c r="D332" s="1">
        <v>0.68518500000000004</v>
      </c>
    </row>
    <row r="333" spans="2:4" x14ac:dyDescent="0.3">
      <c r="B333" s="2">
        <v>43430</v>
      </c>
      <c r="C333" s="1">
        <v>0.34849999999999998</v>
      </c>
      <c r="D333" s="1">
        <v>0.68451399999999996</v>
      </c>
    </row>
    <row r="334" spans="2:4" x14ac:dyDescent="0.3">
      <c r="B334" s="2">
        <v>43431</v>
      </c>
      <c r="C334" s="1">
        <v>0.34958299999999998</v>
      </c>
      <c r="D334" s="1">
        <v>0.68387699999999996</v>
      </c>
    </row>
    <row r="335" spans="2:4" x14ac:dyDescent="0.3">
      <c r="B335" s="2">
        <v>43432</v>
      </c>
      <c r="C335" s="1">
        <v>0.35064600000000001</v>
      </c>
      <c r="D335" s="1">
        <v>0.68327499999999997</v>
      </c>
    </row>
    <row r="336" spans="2:4" x14ac:dyDescent="0.3">
      <c r="B336" s="2">
        <v>43433</v>
      </c>
      <c r="C336" s="1">
        <v>0.35168700000000003</v>
      </c>
      <c r="D336" s="1">
        <v>0.68270799999999998</v>
      </c>
    </row>
    <row r="337" spans="2:4" x14ac:dyDescent="0.3">
      <c r="B337" s="2">
        <v>43434</v>
      </c>
      <c r="C337" s="1">
        <v>0.35270499999999999</v>
      </c>
      <c r="D337" s="1">
        <v>0.68217700000000003</v>
      </c>
    </row>
    <row r="338" spans="2:4" x14ac:dyDescent="0.3">
      <c r="B338" s="2">
        <v>43435</v>
      </c>
      <c r="C338" s="1">
        <v>0.35370000000000001</v>
      </c>
      <c r="D338" s="1">
        <v>0.68168300000000004</v>
      </c>
    </row>
    <row r="339" spans="2:4" x14ac:dyDescent="0.3">
      <c r="B339" s="2">
        <v>43436</v>
      </c>
      <c r="C339" s="1">
        <v>0.35466999999999999</v>
      </c>
      <c r="D339" s="1">
        <v>0.681226</v>
      </c>
    </row>
    <row r="340" spans="2:4" x14ac:dyDescent="0.3">
      <c r="B340" s="2">
        <v>43437</v>
      </c>
      <c r="C340" s="1">
        <v>0.35561399999999999</v>
      </c>
      <c r="D340" s="1">
        <v>0.68080600000000002</v>
      </c>
    </row>
    <row r="341" spans="2:4" x14ac:dyDescent="0.3">
      <c r="B341" s="2">
        <v>43438</v>
      </c>
      <c r="C341" s="1">
        <v>0.35653200000000002</v>
      </c>
      <c r="D341" s="1">
        <v>0.68042400000000003</v>
      </c>
    </row>
    <row r="342" spans="2:4" x14ac:dyDescent="0.3">
      <c r="B342" s="2">
        <v>43439</v>
      </c>
      <c r="C342" s="1">
        <v>0.35742200000000002</v>
      </c>
      <c r="D342" s="1">
        <v>0.68008100000000005</v>
      </c>
    </row>
    <row r="343" spans="2:4" x14ac:dyDescent="0.3">
      <c r="B343" s="2">
        <v>43440</v>
      </c>
      <c r="C343" s="1">
        <v>0.35828399999999999</v>
      </c>
      <c r="D343" s="1">
        <v>0.67977699999999996</v>
      </c>
    </row>
    <row r="344" spans="2:4" x14ac:dyDescent="0.3">
      <c r="B344" s="2">
        <v>43441</v>
      </c>
      <c r="C344" s="1">
        <v>0.35911599999999999</v>
      </c>
      <c r="D344" s="1">
        <v>0.679512</v>
      </c>
    </row>
    <row r="345" spans="2:4" x14ac:dyDescent="0.3">
      <c r="B345" s="2">
        <v>43442</v>
      </c>
      <c r="C345" s="1">
        <v>0.35991800000000002</v>
      </c>
      <c r="D345" s="1">
        <v>0.67928699999999997</v>
      </c>
    </row>
    <row r="346" spans="2:4" x14ac:dyDescent="0.3">
      <c r="B346" s="2">
        <v>43443</v>
      </c>
      <c r="C346" s="1">
        <v>0.36068800000000001</v>
      </c>
      <c r="D346" s="1">
        <v>0.67910199999999998</v>
      </c>
    </row>
    <row r="347" spans="2:4" x14ac:dyDescent="0.3">
      <c r="B347" s="2">
        <v>43444</v>
      </c>
      <c r="C347" s="1">
        <v>0.361427</v>
      </c>
      <c r="D347" s="1">
        <v>0.67895700000000003</v>
      </c>
    </row>
    <row r="348" spans="2:4" x14ac:dyDescent="0.3">
      <c r="B348" s="2">
        <v>43445</v>
      </c>
      <c r="C348" s="1">
        <v>0.36213200000000001</v>
      </c>
      <c r="D348" s="1">
        <v>0.67885300000000004</v>
      </c>
    </row>
    <row r="349" spans="2:4" x14ac:dyDescent="0.3">
      <c r="B349" s="2">
        <v>43446</v>
      </c>
      <c r="C349" s="1">
        <v>0.36280499999999999</v>
      </c>
      <c r="D349" s="1">
        <v>0.67879</v>
      </c>
    </row>
    <row r="350" spans="2:4" x14ac:dyDescent="0.3">
      <c r="B350" s="2">
        <v>43447</v>
      </c>
      <c r="C350" s="1">
        <v>0.36344199999999999</v>
      </c>
      <c r="D350" s="1">
        <v>0.67876700000000001</v>
      </c>
    </row>
    <row r="351" spans="2:4" x14ac:dyDescent="0.3">
      <c r="B351" s="2">
        <v>43448</v>
      </c>
      <c r="C351" s="1">
        <v>0.36404500000000001</v>
      </c>
      <c r="D351" s="1">
        <v>0.67878499999999997</v>
      </c>
    </row>
    <row r="352" spans="2:4" x14ac:dyDescent="0.3">
      <c r="B352" s="2">
        <v>43449</v>
      </c>
      <c r="C352" s="1">
        <v>0.36461199999999999</v>
      </c>
      <c r="D352" s="1">
        <v>0.67884500000000003</v>
      </c>
    </row>
    <row r="353" spans="2:4" x14ac:dyDescent="0.3">
      <c r="B353" s="2">
        <v>43450</v>
      </c>
      <c r="C353" s="1">
        <v>0.36514200000000002</v>
      </c>
      <c r="D353" s="1">
        <v>0.67894500000000002</v>
      </c>
    </row>
    <row r="354" spans="2:4" x14ac:dyDescent="0.3">
      <c r="B354" s="2">
        <v>43451</v>
      </c>
      <c r="C354" s="1">
        <v>0.36563600000000002</v>
      </c>
      <c r="D354" s="1">
        <v>0.679087</v>
      </c>
    </row>
    <row r="355" spans="2:4" x14ac:dyDescent="0.3">
      <c r="B355" s="2">
        <v>43452</v>
      </c>
      <c r="C355" s="1">
        <v>0.36609199999999997</v>
      </c>
      <c r="D355" s="1">
        <v>0.67927000000000004</v>
      </c>
    </row>
    <row r="356" spans="2:4" x14ac:dyDescent="0.3">
      <c r="B356" s="2">
        <v>43453</v>
      </c>
      <c r="C356" s="1">
        <v>0.36651099999999998</v>
      </c>
      <c r="D356" s="1">
        <v>0.67949300000000001</v>
      </c>
    </row>
    <row r="357" spans="2:4" x14ac:dyDescent="0.3">
      <c r="B357" s="2">
        <v>43454</v>
      </c>
      <c r="C357" s="1">
        <v>0.36689100000000002</v>
      </c>
      <c r="D357" s="1">
        <v>0.67975699999999994</v>
      </c>
    </row>
    <row r="358" spans="2:4" x14ac:dyDescent="0.3">
      <c r="B358" s="2">
        <v>43455</v>
      </c>
      <c r="C358" s="1">
        <v>0.36723299999999998</v>
      </c>
      <c r="D358" s="1">
        <v>0.68006100000000003</v>
      </c>
    </row>
    <row r="359" spans="2:4" x14ac:dyDescent="0.3">
      <c r="B359" s="2">
        <v>43456</v>
      </c>
      <c r="C359" s="1">
        <v>0.36753599999999997</v>
      </c>
      <c r="D359" s="1">
        <v>0.68040500000000004</v>
      </c>
    </row>
    <row r="360" spans="2:4" x14ac:dyDescent="0.3">
      <c r="B360" s="2">
        <v>43457</v>
      </c>
      <c r="C360" s="1">
        <v>0.36779899999999999</v>
      </c>
      <c r="D360" s="1">
        <v>0.68078899999999998</v>
      </c>
    </row>
    <row r="361" spans="2:4" x14ac:dyDescent="0.3">
      <c r="B361" s="2">
        <v>43458</v>
      </c>
      <c r="C361" s="1">
        <v>0.36802400000000002</v>
      </c>
      <c r="D361" s="1">
        <v>0.68121200000000004</v>
      </c>
    </row>
    <row r="362" spans="2:4" x14ac:dyDescent="0.3">
      <c r="B362" s="2">
        <v>43459</v>
      </c>
      <c r="C362" s="1">
        <v>0.36820900000000001</v>
      </c>
      <c r="D362" s="1">
        <v>0.681674</v>
      </c>
    </row>
    <row r="363" spans="2:4" x14ac:dyDescent="0.3">
      <c r="B363" s="2">
        <v>43460</v>
      </c>
      <c r="C363" s="1">
        <v>0.36835400000000001</v>
      </c>
      <c r="D363" s="1">
        <v>0.68217399999999995</v>
      </c>
    </row>
    <row r="364" spans="2:4" x14ac:dyDescent="0.3">
      <c r="B364" s="2">
        <v>43461</v>
      </c>
      <c r="C364" s="1">
        <v>0.36845899999999998</v>
      </c>
      <c r="D364" s="1">
        <v>0.68271199999999999</v>
      </c>
    </row>
    <row r="365" spans="2:4" x14ac:dyDescent="0.3">
      <c r="B365" s="2">
        <v>43462</v>
      </c>
      <c r="C365" s="1">
        <v>0.36852499999999999</v>
      </c>
      <c r="D365" s="1">
        <v>0.68328699999999998</v>
      </c>
    </row>
    <row r="366" spans="2:4" x14ac:dyDescent="0.3">
      <c r="B366" s="2">
        <v>43463</v>
      </c>
      <c r="C366" s="1">
        <v>0.36855199999999999</v>
      </c>
      <c r="D366" s="1">
        <v>0.68389900000000003</v>
      </c>
    </row>
    <row r="367" spans="2:4" x14ac:dyDescent="0.3">
      <c r="B367" s="2">
        <v>43464</v>
      </c>
      <c r="C367" s="1">
        <v>0.36853900000000001</v>
      </c>
      <c r="D367" s="1">
        <v>0.68454599999999999</v>
      </c>
    </row>
    <row r="368" spans="2:4" x14ac:dyDescent="0.3">
      <c r="B368" s="2">
        <v>43465</v>
      </c>
      <c r="C368" s="1">
        <v>0.36848599999999998</v>
      </c>
      <c r="D368" s="1">
        <v>0.68522799999999995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Cropping</vt:lpstr>
      <vt:lpstr>Temperature</vt:lpstr>
      <vt:lpstr>OtherSettings</vt:lpstr>
      <vt:lpstr>Export</vt:lpstr>
      <vt:lpstr>RiseSet</vt:lpstr>
      <vt:lpstr>Picture138</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Zwart, Feije de</dc:creator>
  <cp:lastModifiedBy>Righini, Isabella</cp:lastModifiedBy>
  <dcterms:created xsi:type="dcterms:W3CDTF">2018-02-05T11:54:35Z</dcterms:created>
  <dcterms:modified xsi:type="dcterms:W3CDTF">2018-05-22T14:27:06Z</dcterms:modified>
</cp:coreProperties>
</file>