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Cropping" sheetId="1" state="visible" r:id="rId2"/>
    <sheet name="MyValues" sheetId="2" state="visible" r:id="rId3"/>
    <sheet name="Temperature" sheetId="3" state="visible" r:id="rId4"/>
    <sheet name="OtherSettings" sheetId="4" state="visible" r:id="rId5"/>
    <sheet name="Export" sheetId="5" state="hidden" r:id="rId6"/>
    <sheet name="RiseSet" sheetId="6" state="hidden" r:id="rId7"/>
  </sheets>
  <definedNames>
    <definedName function="false" hidden="false" name="Picture138" vbProcedure="false">OtherSettings!$N$32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<sst xmlns="http://schemas.openxmlformats.org/spreadsheetml/2006/main" count="192" uniqueCount="135">
  <si>
    <t xml:space="preserve">In this worksheet you can define your cropping schedule</t>
  </si>
  <si>
    <t xml:space="preserve">Planting date</t>
  </si>
  <si>
    <t xml:space="preserve">   Here you can choose any date between April 1st and May 1st </t>
  </si>
  <si>
    <t xml:space="preserve">Plant density [plants/m²] </t>
  </si>
  <si>
    <t xml:space="preserve">   The plant density cannot be changed in time because at the start of the cropping cycle you determine the number of plants per m² placed in the greenhouse</t>
  </si>
  <si>
    <t xml:space="preserve">Cucumbers can be given additional stems by keeping shoots (or remove a head which will give two new shoots). </t>
  </si>
  <si>
    <t xml:space="preserve">In the table below you can specify if you want to increase or decrease the number of stems along the cropping cycle. If so, you define a date and a number of stems from that date. </t>
  </si>
  <si>
    <t xml:space="preserve">Stemdensity</t>
  </si>
  <si>
    <t xml:space="preserve">Some time before the stopping date (which is set to</t>
  </si>
  <si>
    <t xml:space="preserve">) the head of the crop can be taken out.</t>
  </si>
  <si>
    <t xml:space="preserve">Date to remove the head</t>
  </si>
  <si>
    <t xml:space="preserve">Final date</t>
  </si>
  <si>
    <t xml:space="preserve">(Not later than September 1st)</t>
  </si>
  <si>
    <t xml:space="preserve">Cucumbers initiate in general more fruits than the crop can bring to maturity.</t>
  </si>
  <si>
    <t xml:space="preserve">In the table below you can specify the fraction of new fruits that is allowed to grow out as a table in time</t>
  </si>
  <si>
    <t xml:space="preserve">Fruits maintained</t>
  </si>
  <si>
    <t xml:space="preserve">DayShoot_2 =  </t>
  </si>
  <si>
    <t xml:space="preserve">DayShoot_3 =  </t>
  </si>
  <si>
    <t xml:space="preserve">DayShoot_4 =  </t>
  </si>
  <si>
    <t xml:space="preserve">DayShoot_5 =  </t>
  </si>
  <si>
    <t xml:space="preserve">*-----</t>
  </si>
  <si>
    <t xml:space="preserve">Fraction_2 = </t>
  </si>
  <si>
    <t xml:space="preserve">Fraction_3 = </t>
  </si>
  <si>
    <t xml:space="preserve">Fraction_4 = </t>
  </si>
  <si>
    <t xml:space="preserve">Fraction_5 = </t>
  </si>
  <si>
    <t xml:space="preserve">Startdate:</t>
  </si>
  <si>
    <t xml:space="preserve">Enddate:</t>
  </si>
  <si>
    <t xml:space="preserve">PlantDensity     = </t>
  </si>
  <si>
    <t xml:space="preserve">DayTopping = </t>
  </si>
  <si>
    <t xml:space="preserve">FruitFrequencyTB =</t>
  </si>
  <si>
    <t xml:space="preserve">Ventilation temperature</t>
  </si>
  <si>
    <t xml:space="preserve">codes: 1=clock time, 2 =before rise, 3=after rise, 4=before set 5 = after set</t>
  </si>
  <si>
    <t xml:space="preserve">date</t>
  </si>
  <si>
    <t xml:space="preserve">value</t>
  </si>
  <si>
    <t xml:space="preserve">time</t>
  </si>
  <si>
    <t xml:space="preserve">code</t>
  </si>
  <si>
    <t xml:space="preserve">      Mark non-used lines with 0 </t>
  </si>
  <si>
    <t xml:space="preserve">Setpoint increments  on radiation</t>
  </si>
  <si>
    <t xml:space="preserve">Plant denisity</t>
  </si>
  <si>
    <t xml:space="preserve">Stem density</t>
  </si>
  <si>
    <t xml:space="preserve">Date to remove head</t>
  </si>
  <si>
    <t xml:space="preserve">Fruits Maintaned</t>
  </si>
  <si>
    <t xml:space="preserve">Illumination Intensity</t>
  </si>
  <si>
    <t xml:space="preserve">Lamp control</t>
  </si>
  <si>
    <t xml:space="preserve">CO2 capacity</t>
  </si>
  <si>
    <t xml:space="preserve">CO2 control</t>
  </si>
  <si>
    <t xml:space="preserve">MaxOutside Screen1</t>
  </si>
  <si>
    <t xml:space="preserve">Screen control 1</t>
  </si>
  <si>
    <t xml:space="preserve">MaxOutside Screen2</t>
  </si>
  <si>
    <t xml:space="preserve">Screen control 2</t>
  </si>
  <si>
    <t xml:space="preserve">Screen 2 for shading</t>
  </si>
  <si>
    <t xml:space="preserve">Shade control</t>
  </si>
  <si>
    <t xml:space="preserve">Cl    (Clock)</t>
  </si>
  <si>
    <t xml:space="preserve"> Heating and ventilation for </t>
  </si>
  <si>
    <t xml:space="preserve">Heating</t>
  </si>
  <si>
    <t xml:space="preserve">BR   (Before Rise)</t>
  </si>
  <si>
    <t xml:space="preserve">Sun rise</t>
  </si>
  <si>
    <t xml:space="preserve">Sun set</t>
  </si>
  <si>
    <t xml:space="preserve">Ventilation</t>
  </si>
  <si>
    <t xml:space="preserve">AR   (After Rise)</t>
  </si>
  <si>
    <t xml:space="preserve">BS   (Before Set)</t>
  </si>
  <si>
    <t xml:space="preserve">AS   (After Set)</t>
  </si>
  <si>
    <t xml:space="preserve">Where is the max temp</t>
  </si>
  <si>
    <t xml:space="preserve">Offset</t>
  </si>
  <si>
    <t xml:space="preserve">Start</t>
  </si>
  <si>
    <t xml:space="preserve">end</t>
  </si>
  <si>
    <t xml:space="preserve">heating</t>
  </si>
  <si>
    <t xml:space="preserve">ventilat</t>
  </si>
  <si>
    <t xml:space="preserve">Illumination intensity</t>
  </si>
  <si>
    <t xml:space="preserve">µmol/(m² s)</t>
  </si>
  <si>
    <t xml:space="preserve">CO2 dosing capacity</t>
  </si>
  <si>
    <t xml:space="preserve">kg/(ha hour)</t>
  </si>
  <si>
    <t xml:space="preserve">the simulation will assume that pure CO2 will be supplied</t>
  </si>
  <si>
    <t xml:space="preserve">Rise</t>
  </si>
  <si>
    <t xml:space="preserve">Set</t>
  </si>
  <si>
    <t xml:space="preserve">BR AR</t>
  </si>
  <si>
    <t xml:space="preserve">val</t>
  </si>
  <si>
    <t xml:space="preserve">BS AS</t>
  </si>
  <si>
    <t xml:space="preserve">Note:</t>
  </si>
  <si>
    <t xml:space="preserve">If illumination is switched on during night-time, the day time </t>
  </si>
  <si>
    <t xml:space="preserve">CO2 setpoint will be used</t>
  </si>
  <si>
    <t xml:space="preserve">Slope from one to another level is 200 ppm/hr</t>
  </si>
  <si>
    <t xml:space="preserve">Screen </t>
  </si>
  <si>
    <t xml:space="preserve">Screentype </t>
  </si>
  <si>
    <t xml:space="preserve">  (see for the documents sent for an explaniation on the screen options)</t>
  </si>
  <si>
    <t xml:space="preserve">    Max outside temperature to use this screen</t>
  </si>
  <si>
    <t xml:space="preserve">°C </t>
  </si>
  <si>
    <t xml:space="preserve">No_Screen</t>
  </si>
  <si>
    <t xml:space="preserve">Temperature</t>
  </si>
  <si>
    <t xml:space="preserve">  Radiation</t>
  </si>
  <si>
    <t xml:space="preserve">LUXOUS_1347_FR</t>
  </si>
  <si>
    <t xml:space="preserve">    Here you can make a graph that defines at which</t>
  </si>
  <si>
    <t xml:space="preserve">SOLARO_6827_O_FR</t>
  </si>
  <si>
    <t xml:space="preserve">    outside  temperature and radiation combination the</t>
  </si>
  <si>
    <t xml:space="preserve">HARMONY_2515_O_FR</t>
  </si>
  <si>
    <t xml:space="preserve">    screen will be stowed or deployed. </t>
  </si>
  <si>
    <t xml:space="preserve">    Make a graph that shows at which temperature</t>
  </si>
  <si>
    <t xml:space="preserve">    and radiation combination the screen will be stowed</t>
  </si>
  <si>
    <t xml:space="preserve">    or deployed. </t>
  </si>
  <si>
    <t xml:space="preserve">           Screen (also) used as shade screen </t>
  </si>
  <si>
    <t xml:space="preserve">    The second screen can also be used for shading,</t>
  </si>
  <si>
    <t xml:space="preserve">Radiation</t>
  </si>
  <si>
    <t xml:space="preserve">  Screen pos.</t>
  </si>
  <si>
    <t xml:space="preserve">    especially when it is a shading screen. In the table you</t>
  </si>
  <si>
    <t xml:space="preserve">    can define at which outside radiation level the screen is</t>
  </si>
  <si>
    <t xml:space="preserve">    closed to a certain extent (define max three levels).</t>
  </si>
  <si>
    <t xml:space="preserve">   </t>
  </si>
  <si>
    <t xml:space="preserve">PlantDatum:</t>
  </si>
  <si>
    <t xml:space="preserve">RuimDatum:</t>
  </si>
  <si>
    <t xml:space="preserve">StookTemp:</t>
  </si>
  <si>
    <t xml:space="preserve">StookTempTijdstip:</t>
  </si>
  <si>
    <t xml:space="preserve">DodeZone:</t>
  </si>
  <si>
    <t xml:space="preserve">DodeZoneTijdstip:</t>
  </si>
  <si>
    <t xml:space="preserve">LichtVBeg:</t>
  </si>
  <si>
    <t xml:space="preserve">LichtVEnd:</t>
  </si>
  <si>
    <t xml:space="preserve">LichtVerhoging:</t>
  </si>
  <si>
    <t xml:space="preserve">LichtVVent:</t>
  </si>
  <si>
    <t xml:space="preserve">kgCO2:</t>
  </si>
  <si>
    <t xml:space="preserve">SpCO2:</t>
  </si>
  <si>
    <t xml:space="preserve">SpCO2Tijdstip:</t>
  </si>
  <si>
    <t xml:space="preserve">Lampvermogen:</t>
  </si>
  <si>
    <t xml:space="preserve">Belichting:</t>
  </si>
  <si>
    <t xml:space="preserve">MaxIglob:</t>
  </si>
  <si>
    <t xml:space="preserve">BlokUitBegin:</t>
  </si>
  <si>
    <t xml:space="preserve">UitPerEtmaal:</t>
  </si>
  <si>
    <t xml:space="preserve">ScreenInUse1:</t>
  </si>
  <si>
    <t xml:space="preserve">ScreenType1:</t>
  </si>
  <si>
    <t xml:space="preserve">MaxToutScreen1:</t>
  </si>
  <si>
    <t xml:space="preserve">ScrCloseBelow1:</t>
  </si>
  <si>
    <t xml:space="preserve">ScreenInUse2:</t>
  </si>
  <si>
    <t xml:space="preserve">ScreenType2:</t>
  </si>
  <si>
    <t xml:space="preserve">MaxToutScreen2:</t>
  </si>
  <si>
    <t xml:space="preserve">ScrCloseBelow2:</t>
  </si>
  <si>
    <t xml:space="preserve">rise</t>
  </si>
  <si>
    <t xml:space="preserve">set</t>
  </si>
</sst>
</file>

<file path=xl/styles.xml><?xml version="1.0" encoding="utf-8"?>
<styleSheet xmlns="http://schemas.openxmlformats.org/spreadsheetml/2006/main">
  <numFmts count="8">
    <numFmt numFmtId="164" formatCode="General"/>
    <numFmt numFmtId="165" formatCode="D\-MMM"/>
    <numFmt numFmtId="166" formatCode="0.00"/>
    <numFmt numFmtId="167" formatCode="0.0"/>
    <numFmt numFmtId="168" formatCode="0"/>
    <numFmt numFmtId="169" formatCode="M/D/YYYY"/>
    <numFmt numFmtId="170" formatCode="H:MM;@"/>
    <numFmt numFmtId="171" formatCode="H:MM"/>
  </numFmts>
  <fonts count="28">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
      <sz val="11"/>
      <name val="Calibri"/>
      <family val="2"/>
      <charset val="1"/>
    </font>
    <font>
      <sz val="11"/>
      <color rgb="FFE7E6E6"/>
      <name val="Calibri"/>
      <family val="2"/>
      <charset val="1"/>
    </font>
    <font>
      <sz val="4"/>
      <color rgb="FFF2F2F2"/>
      <name val="Calibri"/>
      <family val="2"/>
      <charset val="1"/>
    </font>
    <font>
      <sz val="4"/>
      <color rgb="FFFFFFFF"/>
      <name val="Calibri"/>
      <family val="2"/>
      <charset val="1"/>
    </font>
    <font>
      <b val="true"/>
      <sz val="11"/>
      <color rgb="FFFFFFFF"/>
      <name val="Calibri"/>
      <family val="2"/>
      <charset val="1"/>
    </font>
    <font>
      <sz val="18"/>
      <color rgb="FF000000"/>
      <name val="Calibri"/>
      <family val="2"/>
    </font>
    <font>
      <sz val="16"/>
      <color rgb="FF000000"/>
      <name val="Calibri"/>
      <family val="2"/>
    </font>
    <font>
      <sz val="11"/>
      <color rgb="FF000000"/>
      <name val="Calibri"/>
      <family val="2"/>
    </font>
    <font>
      <sz val="12"/>
      <color rgb="FF000000"/>
      <name val="Times New Roman"/>
      <family val="1"/>
    </font>
    <font>
      <sz val="10"/>
      <color rgb="FF595959"/>
      <name val="Calibri"/>
      <family val="2"/>
    </font>
    <font>
      <sz val="11"/>
      <color rgb="FFFF0000"/>
      <name val="Calibri"/>
      <family val="2"/>
      <charset val="1"/>
    </font>
    <font>
      <sz val="11"/>
      <color rgb="FFF2F2F2"/>
      <name val="Calibri"/>
      <family val="2"/>
      <charset val="1"/>
    </font>
    <font>
      <sz val="12"/>
      <color rgb="FFFF0000"/>
      <name val="Calibri"/>
      <family val="2"/>
      <charset val="1"/>
    </font>
    <font>
      <b val="true"/>
      <sz val="14"/>
      <color rgb="FF000000"/>
      <name val="Calibri"/>
      <family val="2"/>
      <charset val="1"/>
    </font>
    <font>
      <sz val="12"/>
      <color rgb="FF000000"/>
      <name val="Calibri"/>
      <family val="2"/>
      <charset val="1"/>
    </font>
    <font>
      <sz val="12"/>
      <color rgb="FFF2F2F2"/>
      <name val="Calibri"/>
      <family val="2"/>
      <charset val="1"/>
    </font>
    <font>
      <sz val="12"/>
      <color rgb="FFFFFFFF"/>
      <name val="Calibri"/>
      <family val="2"/>
      <charset val="1"/>
    </font>
    <font>
      <sz val="11"/>
      <color rgb="FFC5E0B4"/>
      <name val="Calibri"/>
      <family val="2"/>
      <charset val="1"/>
    </font>
    <font>
      <i val="true"/>
      <sz val="10"/>
      <color rgb="FF000000"/>
      <name val="Calibri"/>
      <family val="2"/>
      <charset val="1"/>
    </font>
    <font>
      <sz val="8"/>
      <color rgb="FF000000"/>
      <name val="Calibri"/>
      <family val="2"/>
      <charset val="1"/>
    </font>
  </fonts>
  <fills count="18">
    <fill>
      <patternFill patternType="none"/>
    </fill>
    <fill>
      <patternFill patternType="gray125"/>
    </fill>
    <fill>
      <patternFill patternType="solid">
        <fgColor rgb="FFC5E0B4"/>
        <bgColor rgb="FFD9D9D9"/>
      </patternFill>
    </fill>
    <fill>
      <patternFill patternType="solid">
        <fgColor rgb="FFFF7C80"/>
        <bgColor rgb="FFF4B183"/>
      </patternFill>
    </fill>
    <fill>
      <patternFill patternType="solid">
        <fgColor rgb="FFFFE699"/>
        <bgColor rgb="FFFFF2CC"/>
      </patternFill>
    </fill>
    <fill>
      <patternFill patternType="solid">
        <fgColor rgb="FFA9D18E"/>
        <bgColor rgb="FFC5E0B4"/>
      </patternFill>
    </fill>
    <fill>
      <patternFill patternType="solid">
        <fgColor rgb="FFFFCCCC"/>
        <bgColor rgb="FFF8CBAD"/>
      </patternFill>
    </fill>
    <fill>
      <patternFill patternType="solid">
        <fgColor rgb="FFFFD966"/>
        <bgColor rgb="FFFFE699"/>
      </patternFill>
    </fill>
    <fill>
      <patternFill patternType="solid">
        <fgColor rgb="FFB4C7E7"/>
        <bgColor rgb="FF9DC3E6"/>
      </patternFill>
    </fill>
    <fill>
      <patternFill patternType="solid">
        <fgColor rgb="FFBDD7EE"/>
        <bgColor rgb="FFB4C7E7"/>
      </patternFill>
    </fill>
    <fill>
      <patternFill patternType="solid">
        <fgColor rgb="FFFFFFFF"/>
        <bgColor rgb="FFF2F2F2"/>
      </patternFill>
    </fill>
    <fill>
      <patternFill patternType="solid">
        <fgColor rgb="FF9DC3E6"/>
        <bgColor rgb="FFB4C7E7"/>
      </patternFill>
    </fill>
    <fill>
      <patternFill patternType="solid">
        <fgColor rgb="FFD9D9D9"/>
        <bgColor rgb="FFE7E6E6"/>
      </patternFill>
    </fill>
    <fill>
      <patternFill patternType="solid">
        <fgColor rgb="FFFFF2CC"/>
        <bgColor rgb="FFF2F2F2"/>
      </patternFill>
    </fill>
    <fill>
      <patternFill patternType="solid">
        <fgColor rgb="FFE2F0D9"/>
        <bgColor rgb="FFE7E6E6"/>
      </patternFill>
    </fill>
    <fill>
      <patternFill patternType="solid">
        <fgColor rgb="FFF4B183"/>
        <bgColor rgb="FFF8CBAD"/>
      </patternFill>
    </fill>
    <fill>
      <patternFill patternType="solid">
        <fgColor rgb="FF7F7F7F"/>
        <bgColor rgb="FF595959"/>
      </patternFill>
    </fill>
    <fill>
      <patternFill patternType="solid">
        <fgColor rgb="FFF8CBAD"/>
        <bgColor rgb="FFFFCCCC"/>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2"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0" fillId="2" borderId="4" xfId="0" applyFont="false" applyBorder="true" applyAlignment="true" applyProtection="true">
      <alignment horizontal="center" vertical="bottom" textRotation="0" wrapText="false" indent="0" shrinkToFit="false"/>
      <protection locked="false" hidden="false"/>
    </xf>
    <xf numFmtId="164" fontId="0" fillId="2" borderId="5" xfId="0" applyFont="false" applyBorder="true" applyAlignment="true" applyProtection="true">
      <alignment horizontal="center" vertical="bottom" textRotation="0" wrapText="false" indent="0" shrinkToFit="false"/>
      <protection locked="false" hidden="false"/>
    </xf>
    <xf numFmtId="165" fontId="0" fillId="2" borderId="6" xfId="0" applyFont="false" applyBorder="true" applyAlignment="true" applyProtection="true">
      <alignment horizontal="center" vertical="bottom" textRotation="0" wrapText="false" indent="0" shrinkToFit="false"/>
      <protection locked="false" hidden="false"/>
    </xf>
    <xf numFmtId="164" fontId="0" fillId="2" borderId="7" xfId="0" applyFont="false" applyBorder="true" applyAlignment="true" applyProtection="true">
      <alignment horizontal="center"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8" fontId="0" fillId="3" borderId="2"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6" fontId="0" fillId="4" borderId="8" xfId="0" applyFont="false" applyBorder="true" applyAlignment="false" applyProtection="false">
      <alignment horizontal="general" vertical="bottom" textRotation="0" wrapText="false" indent="0" shrinkToFit="false"/>
      <protection locked="true" hidden="false"/>
    </xf>
    <xf numFmtId="168" fontId="0" fillId="5" borderId="8"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8" fontId="0" fillId="3" borderId="4"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0" fillId="4" borderId="0" xfId="0" applyFont="false" applyBorder="true" applyAlignment="false" applyProtection="false">
      <alignment horizontal="general" vertical="bottom" textRotation="0" wrapText="false" indent="0" shrinkToFit="false"/>
      <protection locked="true" hidden="false"/>
    </xf>
    <xf numFmtId="168" fontId="0" fillId="5" borderId="0" xfId="0" applyFont="false" applyBorder="true" applyAlignment="false" applyProtection="false">
      <alignment horizontal="general" vertical="bottom" textRotation="0" wrapText="false" indent="0" shrinkToFit="false"/>
      <protection locked="true" hidden="false"/>
    </xf>
    <xf numFmtId="168" fontId="0" fillId="0" borderId="5" xfId="0" applyFont="false" applyBorder="true" applyAlignment="false" applyProtection="false">
      <alignment horizontal="general" vertical="bottom" textRotation="0" wrapText="false" indent="0" shrinkToFit="false"/>
      <protection locked="true" hidden="false"/>
    </xf>
    <xf numFmtId="168" fontId="0" fillId="6" borderId="4" xfId="0" applyFont="false" applyBorder="true" applyAlignment="false" applyProtection="false">
      <alignment horizontal="general" vertical="bottom" textRotation="0" wrapText="fals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0" fillId="2"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4" fontId="0" fillId="8" borderId="4" xfId="0" applyFont="false" applyBorder="true" applyAlignment="false" applyProtection="false">
      <alignment horizontal="general" vertical="bottom" textRotation="0" wrapText="false" indent="0" shrinkToFit="false"/>
      <protection locked="true" hidden="false"/>
    </xf>
    <xf numFmtId="164" fontId="0" fillId="9" borderId="4" xfId="0" applyFont="false" applyBorder="true" applyAlignment="false" applyProtection="false">
      <alignment horizontal="general" vertical="bottom" textRotation="0" wrapText="false" indent="0" shrinkToFit="false"/>
      <protection locked="true" hidden="false"/>
    </xf>
    <xf numFmtId="164" fontId="9" fillId="10" borderId="0"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11" borderId="4"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0" fillId="11" borderId="9" xfId="0" applyFont="fals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8" fontId="10" fillId="0" borderId="1" xfId="0" applyFont="true" applyBorder="true" applyAlignment="false" applyProtection="true">
      <alignment horizontal="general" vertical="bottom" textRotation="0" wrapText="false" indent="0" shrinkToFit="false"/>
      <protection locked="true" hidden="false"/>
    </xf>
    <xf numFmtId="164" fontId="0" fillId="12" borderId="1" xfId="0" applyFont="false" applyBorder="true" applyAlignment="false" applyProtection="true">
      <alignment horizontal="general" vertical="bottom" textRotation="0" wrapText="false" indent="0" shrinkToFit="false"/>
      <protection locked="true" hidden="false"/>
    </xf>
    <xf numFmtId="164" fontId="0" fillId="12" borderId="1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13" borderId="11" xfId="0" applyFont="false" applyBorder="true" applyAlignment="false" applyProtection="true">
      <alignment horizontal="general" vertical="bottom" textRotation="0" wrapText="false" indent="0" shrinkToFit="false"/>
      <protection locked="true" hidden="false"/>
    </xf>
    <xf numFmtId="164" fontId="0" fillId="13" borderId="1" xfId="0" applyFont="false" applyBorder="true" applyAlignment="false" applyProtection="true">
      <alignment horizontal="general" vertical="bottom" textRotation="0" wrapText="false" indent="0" shrinkToFit="false"/>
      <protection locked="true" hidden="false"/>
    </xf>
    <xf numFmtId="164" fontId="0" fillId="13" borderId="10" xfId="0" applyFont="false" applyBorder="true" applyAlignment="false" applyProtection="true">
      <alignment horizontal="general" vertical="bottom" textRotation="0" wrapText="false" indent="0" shrinkToFit="false"/>
      <protection locked="true" hidden="false"/>
    </xf>
    <xf numFmtId="164" fontId="0" fillId="4" borderId="11" xfId="0" applyFont="false" applyBorder="true" applyAlignment="false" applyProtection="true">
      <alignment horizontal="general" vertical="bottom" textRotation="0" wrapText="false" indent="0" shrinkToFit="false"/>
      <protection locked="true" hidden="false"/>
    </xf>
    <xf numFmtId="164" fontId="0" fillId="4" borderId="1" xfId="0" applyFont="false" applyBorder="true" applyAlignment="false" applyProtection="true">
      <alignment horizontal="general" vertical="bottom" textRotation="0" wrapText="false" indent="0" shrinkToFit="false"/>
      <protection locked="true" hidden="false"/>
    </xf>
    <xf numFmtId="164" fontId="0" fillId="4" borderId="10" xfId="0" applyFont="false" applyBorder="true" applyAlignment="false" applyProtection="true">
      <alignment horizontal="general" vertical="bottom" textRotation="0" wrapText="false" indent="0" shrinkToFit="false"/>
      <protection locked="true" hidden="false"/>
    </xf>
    <xf numFmtId="164" fontId="0" fillId="14" borderId="11" xfId="0" applyFont="false" applyBorder="true" applyAlignment="false" applyProtection="true">
      <alignment horizontal="general" vertical="bottom" textRotation="0" wrapText="false" indent="0" shrinkToFit="false"/>
      <protection locked="true" hidden="false"/>
    </xf>
    <xf numFmtId="164" fontId="0" fillId="14" borderId="1" xfId="0" applyFont="false" applyBorder="true" applyAlignment="false" applyProtection="true">
      <alignment horizontal="general" vertical="bottom" textRotation="0" wrapText="false" indent="0" shrinkToFit="false"/>
      <protection locked="true" hidden="false"/>
    </xf>
    <xf numFmtId="164" fontId="0" fillId="14" borderId="10" xfId="0" applyFont="false" applyBorder="true" applyAlignment="false" applyProtection="true">
      <alignment horizontal="general" vertical="bottom" textRotation="0" wrapText="false" indent="0" shrinkToFit="false"/>
      <protection locked="true" hidden="false"/>
    </xf>
    <xf numFmtId="164" fontId="0" fillId="2" borderId="11" xfId="0" applyFont="fals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10" xfId="0" applyFont="fals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70" fontId="4" fillId="0" borderId="0" xfId="0" applyFont="true" applyBorder="false" applyAlignment="false" applyProtection="true">
      <alignment horizontal="general" vertical="bottom" textRotation="0" wrapText="false" indent="0" shrinkToFit="false"/>
      <protection locked="true" hidden="false"/>
    </xf>
    <xf numFmtId="166" fontId="4"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8" fontId="10"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70" fontId="4" fillId="0" borderId="0"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8" fontId="4" fillId="0" borderId="0" xfId="0" applyFont="true" applyBorder="true" applyAlignment="false" applyProtection="true">
      <alignment horizontal="general" vertical="bottom" textRotation="0" wrapText="false" indent="0" shrinkToFit="false"/>
      <protection locked="true" hidden="false"/>
    </xf>
    <xf numFmtId="166" fontId="0" fillId="0"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12" borderId="0" xfId="0" applyFont="true" applyBorder="true" applyAlignment="false" applyProtection="true">
      <alignment horizontal="general" vertical="bottom" textRotation="0" wrapText="false" indent="0" shrinkToFit="false"/>
      <protection locked="true" hidden="false"/>
    </xf>
    <xf numFmtId="164" fontId="0" fillId="13" borderId="0" xfId="0" applyFont="true" applyBorder="true" applyAlignment="false" applyProtection="true">
      <alignment horizontal="general" vertical="bottom" textRotation="0" wrapText="false" indent="0" shrinkToFit="false"/>
      <protection locked="true" hidden="false"/>
    </xf>
    <xf numFmtId="164" fontId="0" fillId="4" borderId="0" xfId="0" applyFont="true" applyBorder="true" applyAlignment="false" applyProtection="true">
      <alignment horizontal="general" vertical="bottom" textRotation="0" wrapText="false" indent="0" shrinkToFit="false"/>
      <protection locked="true" hidden="false"/>
    </xf>
    <xf numFmtId="164" fontId="0" fillId="14"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5" fontId="6" fillId="0" borderId="0" xfId="0" applyFont="true" applyBorder="false" applyAlignment="true" applyProtection="true">
      <alignment horizontal="left" vertical="bottom" textRotation="0" wrapText="false" indent="0" shrinkToFit="false"/>
      <protection locked="true" hidden="false"/>
    </xf>
    <xf numFmtId="167" fontId="4" fillId="0" borderId="0" xfId="0" applyFont="true" applyBorder="true" applyAlignment="false" applyProtection="true">
      <alignment horizontal="general" vertical="bottom" textRotation="0" wrapText="false" indent="0" shrinkToFit="false"/>
      <protection locked="true" hidden="false"/>
    </xf>
    <xf numFmtId="168" fontId="10" fillId="0" borderId="8" xfId="0" applyFont="true" applyBorder="true" applyAlignment="false" applyProtection="true">
      <alignment horizontal="general" vertical="bottom" textRotation="0" wrapText="false" indent="0" shrinkToFit="false"/>
      <protection locked="true" hidden="false"/>
    </xf>
    <xf numFmtId="171" fontId="0" fillId="0" borderId="8" xfId="0" applyFont="false" applyBorder="true" applyAlignment="false" applyProtection="true">
      <alignment horizontal="general" vertical="bottom" textRotation="0" wrapText="false" indent="0" shrinkToFit="false"/>
      <protection locked="true" hidden="false"/>
    </xf>
    <xf numFmtId="164" fontId="0" fillId="12" borderId="8" xfId="0" applyFont="false" applyBorder="true" applyAlignment="false" applyProtection="true">
      <alignment horizontal="general" vertical="bottom" textRotation="0" wrapText="fals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71" fontId="0" fillId="13" borderId="8" xfId="0" applyFont="false" applyBorder="true" applyAlignment="false" applyProtection="true">
      <alignment horizontal="general" vertical="bottom" textRotation="0" wrapText="false" indent="0" shrinkToFit="false"/>
      <protection locked="false" hidden="false"/>
    </xf>
    <xf numFmtId="164" fontId="0" fillId="13" borderId="8" xfId="0" applyFont="false" applyBorder="true" applyAlignment="false" applyProtection="true">
      <alignment horizontal="general" vertical="bottom" textRotation="0" wrapText="false" indent="0" shrinkToFit="false"/>
      <protection locked="false" hidden="false"/>
    </xf>
    <xf numFmtId="171" fontId="0" fillId="4" borderId="8" xfId="0" applyFont="false" applyBorder="true" applyAlignment="false" applyProtection="true">
      <alignment horizontal="general" vertical="bottom" textRotation="0" wrapText="false" indent="0" shrinkToFit="false"/>
      <protection locked="false" hidden="false"/>
    </xf>
    <xf numFmtId="164" fontId="0" fillId="4" borderId="8" xfId="0" applyFont="false" applyBorder="true" applyAlignment="false" applyProtection="true">
      <alignment horizontal="general" vertical="bottom" textRotation="0" wrapText="false" indent="0" shrinkToFit="false"/>
      <protection locked="false" hidden="false"/>
    </xf>
    <xf numFmtId="171" fontId="0" fillId="14" borderId="8" xfId="0" applyFont="false" applyBorder="true" applyAlignment="false" applyProtection="true">
      <alignment horizontal="general" vertical="bottom" textRotation="0" wrapText="false" indent="0" shrinkToFit="false"/>
      <protection locked="false" hidden="false"/>
    </xf>
    <xf numFmtId="164" fontId="0" fillId="14" borderId="8" xfId="0" applyFont="false" applyBorder="true" applyAlignment="false" applyProtection="true">
      <alignment horizontal="general" vertical="bottom" textRotation="0" wrapText="false" indent="0" shrinkToFit="false"/>
      <protection locked="false" hidden="false"/>
    </xf>
    <xf numFmtId="171" fontId="0" fillId="2" borderId="8"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right" vertical="bottom" textRotation="0" wrapText="false" indent="0" shrinkToFit="false"/>
      <protection locked="true" hidden="false"/>
    </xf>
    <xf numFmtId="170" fontId="0" fillId="0" borderId="0" xfId="0" applyFont="false" applyBorder="false" applyAlignment="true" applyProtection="true">
      <alignment horizontal="left" vertical="bottom" textRotation="0" wrapText="false" indent="0" shrinkToFit="false"/>
      <protection locked="true" hidden="false"/>
    </xf>
    <xf numFmtId="170" fontId="0" fillId="0" borderId="0" xfId="0" applyFont="false" applyBorder="false" applyAlignment="false" applyProtection="true">
      <alignment horizontal="general" vertical="bottom" textRotation="0" wrapText="false" indent="0" shrinkToFit="false"/>
      <protection locked="true" hidden="false"/>
    </xf>
    <xf numFmtId="171" fontId="0" fillId="0" borderId="0" xfId="0" applyFont="false" applyBorder="true" applyAlignment="false" applyProtection="true">
      <alignment horizontal="general" vertical="bottom" textRotation="0" wrapText="false" indent="0" shrinkToFit="false"/>
      <protection locked="true" hidden="false"/>
    </xf>
    <xf numFmtId="164" fontId="0" fillId="12" borderId="0" xfId="0" applyFont="false" applyBorder="true" applyAlignment="false" applyProtection="true">
      <alignment horizontal="general" vertical="bottom" textRotation="0" wrapText="false" indent="0" shrinkToFit="false"/>
      <protection locked="false" hidden="false"/>
    </xf>
    <xf numFmtId="171" fontId="0" fillId="13" borderId="0" xfId="0" applyFont="false" applyBorder="true" applyAlignment="false" applyProtection="true">
      <alignment horizontal="general" vertical="bottom" textRotation="0" wrapText="false" indent="0" shrinkToFit="false"/>
      <protection locked="false" hidden="false"/>
    </xf>
    <xf numFmtId="164" fontId="0" fillId="13" borderId="0" xfId="0" applyFont="false" applyBorder="true" applyAlignment="false" applyProtection="true">
      <alignment horizontal="general" vertical="bottom" textRotation="0" wrapText="false" indent="0" shrinkToFit="false"/>
      <protection locked="false" hidden="false"/>
    </xf>
    <xf numFmtId="171" fontId="0" fillId="4" borderId="0" xfId="0" applyFont="false" applyBorder="true" applyAlignment="false" applyProtection="true">
      <alignment horizontal="general" vertical="bottom" textRotation="0" wrapText="false" indent="0" shrinkToFit="false"/>
      <protection locked="false" hidden="false"/>
    </xf>
    <xf numFmtId="164" fontId="0" fillId="4" borderId="0" xfId="0" applyFont="false" applyBorder="true" applyAlignment="false" applyProtection="true">
      <alignment horizontal="general" vertical="bottom" textRotation="0" wrapText="false" indent="0" shrinkToFit="false"/>
      <protection locked="false" hidden="false"/>
    </xf>
    <xf numFmtId="171" fontId="0" fillId="14" borderId="0" xfId="0" applyFont="false" applyBorder="true" applyAlignment="false" applyProtection="true">
      <alignment horizontal="general" vertical="bottom" textRotation="0" wrapText="false" indent="0" shrinkToFit="false"/>
      <protection locked="false" hidden="false"/>
    </xf>
    <xf numFmtId="164" fontId="0" fillId="14" borderId="0" xfId="0" applyFont="false" applyBorder="true" applyAlignment="false" applyProtection="true">
      <alignment horizontal="general" vertical="bottom" textRotation="0" wrapText="false" indent="0" shrinkToFit="false"/>
      <protection locked="false" hidden="false"/>
    </xf>
    <xf numFmtId="171" fontId="0" fillId="2" borderId="0" xfId="0" applyFont="fals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71" fontId="4" fillId="0" borderId="0" xfId="0" applyFont="true" applyBorder="false" applyAlignment="false" applyProtection="true">
      <alignment horizontal="general" vertical="bottom" textRotation="0" wrapText="false" indent="0" shrinkToFit="false"/>
      <protection locked="true" hidden="false"/>
    </xf>
    <xf numFmtId="166" fontId="0" fillId="0" borderId="0" xfId="0" applyFont="fals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true" hidden="false"/>
    </xf>
    <xf numFmtId="171" fontId="0" fillId="0" borderId="0" xfId="0" applyFont="false" applyBorder="false" applyAlignment="false" applyProtection="true">
      <alignment horizontal="general" vertical="bottom" textRotation="0" wrapText="false" indent="0" shrinkToFit="false"/>
      <protection locked="true" hidden="false"/>
    </xf>
    <xf numFmtId="167" fontId="4" fillId="0" borderId="0" xfId="0" applyFont="true" applyBorder="false" applyAlignment="fals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false" indent="0" shrinkToFit="false"/>
      <protection locked="false" hidden="false"/>
    </xf>
    <xf numFmtId="168" fontId="4" fillId="0" borderId="0" xfId="0" applyFont="true" applyBorder="false" applyAlignment="false" applyProtection="true">
      <alignment horizontal="general" vertical="bottom" textRotation="0" wrapText="false" indent="0" shrinkToFit="false"/>
      <protection locked="true" hidden="false"/>
    </xf>
    <xf numFmtId="170" fontId="0" fillId="0" borderId="0" xfId="0" applyFont="false" applyBorder="true" applyAlignment="false" applyProtection="true">
      <alignment horizontal="general" vertical="bottom" textRotation="0" wrapText="false" indent="0" shrinkToFit="false"/>
      <protection locked="true" hidden="false"/>
    </xf>
    <xf numFmtId="167" fontId="0" fillId="0" borderId="0" xfId="0" applyFont="false" applyBorder="true" applyAlignment="false" applyProtection="true">
      <alignment horizontal="general" vertical="bottom" textRotation="0" wrapText="false" indent="0" shrinkToFit="false"/>
      <protection locked="true" hidden="false"/>
    </xf>
    <xf numFmtId="168" fontId="10" fillId="0" borderId="9" xfId="0" applyFont="true" applyBorder="true" applyAlignment="false" applyProtection="true">
      <alignment horizontal="general" vertical="bottom" textRotation="0" wrapText="false" indent="0" shrinkToFit="false"/>
      <protection locked="true" hidden="false"/>
    </xf>
    <xf numFmtId="171" fontId="0" fillId="0" borderId="9" xfId="0" applyFont="false" applyBorder="true" applyAlignment="false" applyProtection="true">
      <alignment horizontal="general" vertical="bottom" textRotation="0" wrapText="false" indent="0" shrinkToFit="false"/>
      <protection locked="true" hidden="false"/>
    </xf>
    <xf numFmtId="164" fontId="0" fillId="12" borderId="9"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13" borderId="9" xfId="0" applyFont="false" applyBorder="true" applyAlignment="false" applyProtection="true">
      <alignment horizontal="general" vertical="bottom" textRotation="0" wrapText="false" indent="0" shrinkToFit="false"/>
      <protection locked="false" hidden="false"/>
    </xf>
    <xf numFmtId="164" fontId="0" fillId="4" borderId="9" xfId="0" applyFont="false" applyBorder="true" applyAlignment="false" applyProtection="true">
      <alignment horizontal="general" vertical="bottom" textRotation="0" wrapText="false" indent="0" shrinkToFit="false"/>
      <protection locked="false" hidden="false"/>
    </xf>
    <xf numFmtId="164" fontId="0" fillId="14" borderId="9" xfId="0" applyFont="false" applyBorder="true" applyAlignment="false" applyProtection="true">
      <alignment horizontal="general" vertical="bottom" textRotation="0" wrapText="false" indent="0" shrinkToFit="false"/>
      <protection locked="false" hidden="false"/>
    </xf>
    <xf numFmtId="164" fontId="0" fillId="2" borderId="9"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false" applyProtection="true">
      <alignment horizontal="general" vertical="bottom" textRotation="0" wrapText="false" indent="0" shrinkToFit="false"/>
      <protection locked="true" hidden="false"/>
    </xf>
    <xf numFmtId="165" fontId="0" fillId="2" borderId="10" xfId="0" applyFont="true" applyBorder="true" applyAlignment="false" applyProtection="true">
      <alignment horizontal="general" vertical="bottom" textRotation="0" wrapText="false" indent="0" shrinkToFit="false"/>
      <protection locked="true" hidden="false"/>
    </xf>
    <xf numFmtId="168" fontId="10" fillId="0" borderId="12" xfId="0" applyFont="true" applyBorder="true" applyAlignment="false" applyProtection="true">
      <alignment horizontal="general" vertical="bottom" textRotation="0" wrapText="false" indent="0" shrinkToFit="false"/>
      <protection locked="true" hidden="false"/>
    </xf>
    <xf numFmtId="164" fontId="0" fillId="15" borderId="12" xfId="0" applyFont="true" applyBorder="true" applyAlignment="true" applyProtection="true">
      <alignment horizontal="center" vertical="bottom" textRotation="0" wrapText="false" indent="0" shrinkToFit="false"/>
      <protection locked="true" hidden="false"/>
    </xf>
    <xf numFmtId="164" fontId="0" fillId="15" borderId="1" xfId="0" applyFont="true" applyBorder="true" applyAlignment="true" applyProtection="true">
      <alignment horizontal="center" vertical="bottom" textRotation="0" wrapText="false" indent="0" shrinkToFit="false"/>
      <protection locked="true" hidden="false"/>
    </xf>
    <xf numFmtId="164" fontId="0" fillId="8" borderId="11" xfId="0" applyFont="true" applyBorder="true" applyAlignment="true" applyProtection="true">
      <alignment horizontal="center" vertical="bottom" textRotation="0" wrapText="false" indent="0" shrinkToFit="false"/>
      <protection locked="true" hidden="false"/>
    </xf>
    <xf numFmtId="165" fontId="0" fillId="2" borderId="4" xfId="0" applyFont="false" applyBorder="true" applyAlignment="false" applyProtection="true">
      <alignment horizontal="general" vertical="bottom" textRotation="0" wrapText="false" indent="0" shrinkToFit="false"/>
      <protection locked="true" hidden="false"/>
    </xf>
    <xf numFmtId="164" fontId="0" fillId="15" borderId="0" xfId="0" applyFont="false" applyBorder="true" applyAlignment="true" applyProtection="true">
      <alignment horizontal="center" vertical="bottom" textRotation="0" wrapText="false" indent="0" shrinkToFit="false"/>
      <protection locked="false" hidden="false"/>
    </xf>
    <xf numFmtId="164" fontId="0" fillId="15" borderId="13" xfId="0" applyFont="false" applyBorder="true" applyAlignment="true" applyProtection="true">
      <alignment horizontal="center" vertical="bottom" textRotation="0" wrapText="false" indent="0" shrinkToFit="false"/>
      <protection locked="false" hidden="false"/>
    </xf>
    <xf numFmtId="164" fontId="0" fillId="8" borderId="5" xfId="0" applyFont="false" applyBorder="true" applyAlignment="true" applyProtection="true">
      <alignment horizontal="center" vertical="bottom" textRotation="0" wrapText="false" indent="0" shrinkToFit="false"/>
      <protection locked="false" hidden="false"/>
    </xf>
    <xf numFmtId="165" fontId="0" fillId="2" borderId="4" xfId="0" applyFont="fals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5" fontId="0" fillId="2" borderId="6" xfId="0" applyFont="false" applyBorder="true" applyAlignment="false" applyProtection="true">
      <alignment horizontal="general" vertical="bottom" textRotation="0" wrapText="false" indent="0" shrinkToFit="false"/>
      <protection locked="false" hidden="false"/>
    </xf>
    <xf numFmtId="164" fontId="0" fillId="15" borderId="9" xfId="0" applyFont="false" applyBorder="true" applyAlignment="true" applyProtection="true">
      <alignment horizontal="center" vertical="bottom" textRotation="0" wrapText="false" indent="0" shrinkToFit="false"/>
      <protection locked="false" hidden="false"/>
    </xf>
    <xf numFmtId="164" fontId="0" fillId="15" borderId="14" xfId="0" applyFont="false" applyBorder="true" applyAlignment="true" applyProtection="true">
      <alignment horizontal="center" vertical="bottom" textRotation="0" wrapText="false" indent="0" shrinkToFit="false"/>
      <protection locked="false" hidden="false"/>
    </xf>
    <xf numFmtId="164" fontId="0" fillId="8" borderId="7"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8" fontId="11"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8" fontId="10" fillId="0" borderId="0"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70" fontId="4" fillId="0" borderId="0" xfId="0" applyFont="true" applyBorder="true" applyAlignment="true" applyProtection="true">
      <alignment horizontal="right" vertical="bottom" textRotation="0" wrapText="false" indent="0" shrinkToFit="false"/>
      <protection locked="true" hidden="false"/>
    </xf>
    <xf numFmtId="166" fontId="4" fillId="0" borderId="0" xfId="0" applyFont="true" applyBorder="true" applyAlignment="true" applyProtection="true">
      <alignment horizontal="right" vertical="bottom" textRotation="0" wrapText="fals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18" fillId="4" borderId="0" xfId="0" applyFont="true" applyBorder="true" applyAlignment="false" applyProtection="true">
      <alignment horizontal="general" vertical="bottom" textRotation="0" wrapText="false" indent="0" shrinkToFit="false"/>
      <protection locked="true" hidden="false"/>
    </xf>
    <xf numFmtId="168" fontId="10" fillId="4" borderId="0" xfId="0" applyFont="true" applyBorder="true" applyAlignment="false" applyProtection="true">
      <alignment horizontal="general" vertical="bottom" textRotation="0" wrapText="false" indent="0" shrinkToFit="false"/>
      <protection locked="true" hidden="false"/>
    </xf>
    <xf numFmtId="164" fontId="20" fillId="4" borderId="0" xfId="0" applyFont="true" applyBorder="true" applyAlignment="false" applyProtection="true">
      <alignment horizontal="general" vertical="bottom" textRotation="0" wrapText="false" indent="0" shrinkToFit="false"/>
      <protection locked="true" hidden="false"/>
    </xf>
    <xf numFmtId="164" fontId="21" fillId="4" borderId="0" xfId="0" applyFont="true" applyBorder="true" applyAlignment="false" applyProtection="true">
      <alignment horizontal="general" vertical="bottom" textRotation="0" wrapText="false" indent="0" shrinkToFit="false"/>
      <protection locked="true" hidden="false"/>
    </xf>
    <xf numFmtId="164" fontId="22" fillId="4" borderId="0" xfId="0" applyFont="true" applyBorder="true" applyAlignment="false" applyProtection="true">
      <alignment horizontal="general" vertical="bottom" textRotation="0" wrapText="false" indent="0" shrinkToFit="false"/>
      <protection locked="true" hidden="false"/>
    </xf>
    <xf numFmtId="168" fontId="23" fillId="4" borderId="0" xfId="0" applyFont="true" applyBorder="true" applyAlignment="false" applyProtection="true">
      <alignment horizontal="general" vertical="bottom" textRotation="0" wrapText="false" indent="0" shrinkToFit="false"/>
      <protection locked="true" hidden="false"/>
    </xf>
    <xf numFmtId="164" fontId="22" fillId="4" borderId="0" xfId="0" applyFont="true" applyBorder="false" applyAlignment="false" applyProtection="true">
      <alignment horizontal="general" vertical="bottom" textRotation="0" wrapText="false" indent="0" shrinkToFit="false"/>
      <protection locked="true" hidden="false"/>
    </xf>
    <xf numFmtId="164" fontId="22" fillId="15" borderId="0" xfId="0" applyFont="true" applyBorder="true" applyAlignment="false" applyProtection="true">
      <alignment horizontal="general" vertical="bottom" textRotation="0" wrapText="false" indent="0" shrinkToFit="false"/>
      <protection locked="false" hidden="false"/>
    </xf>
    <xf numFmtId="164" fontId="24" fillId="0" borderId="0"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3" fillId="0" borderId="0" xfId="0" applyFont="true" applyBorder="false" applyAlignment="false" applyProtection="true">
      <alignment horizontal="general"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true" hidden="false"/>
    </xf>
    <xf numFmtId="164" fontId="7" fillId="4" borderId="0" xfId="0" applyFont="true" applyBorder="true" applyAlignment="false" applyProtection="true">
      <alignment horizontal="general" vertical="bottom" textRotation="0" wrapText="false" indent="0" shrinkToFit="false"/>
      <protection locked="true" hidden="false"/>
    </xf>
    <xf numFmtId="168" fontId="7" fillId="4" borderId="0" xfId="0" applyFont="true" applyBorder="true" applyAlignment="false" applyProtection="true">
      <alignment horizontal="general" vertical="bottom" textRotation="0" wrapText="false" indent="0" shrinkToFit="false"/>
      <protection locked="true" hidden="false"/>
    </xf>
    <xf numFmtId="164" fontId="0" fillId="4" borderId="0" xfId="0" applyFont="false" applyBorder="false" applyAlignment="false" applyProtection="true">
      <alignment horizontal="general" vertical="bottom" textRotation="0" wrapText="false" indent="0" shrinkToFit="false"/>
      <protection locked="true" hidden="false"/>
    </xf>
    <xf numFmtId="164" fontId="0" fillId="4" borderId="2" xfId="0" applyFont="false" applyBorder="true" applyAlignment="false" applyProtection="true">
      <alignment horizontal="general" vertical="bottom" textRotation="0" wrapText="false" indent="0" shrinkToFit="false"/>
      <protection locked="true" hidden="false"/>
    </xf>
    <xf numFmtId="164" fontId="0" fillId="4" borderId="8" xfId="0" applyFont="false" applyBorder="true" applyAlignment="false" applyProtection="true">
      <alignment horizontal="general" vertical="bottom" textRotation="0" wrapText="false" indent="0" shrinkToFit="false"/>
      <protection locked="true" hidden="false"/>
    </xf>
    <xf numFmtId="168" fontId="10" fillId="4" borderId="8" xfId="0" applyFont="true" applyBorder="true" applyAlignment="false" applyProtection="true">
      <alignment horizontal="general" vertical="bottom" textRotation="0" wrapText="false" indent="0" shrinkToFit="false"/>
      <protection locked="true" hidden="false"/>
    </xf>
    <xf numFmtId="164" fontId="0" fillId="4" borderId="3" xfId="0" applyFont="false" applyBorder="true" applyAlignment="false" applyProtection="true">
      <alignment horizontal="general" vertical="bottom" textRotation="0" wrapText="false" indent="0" shrinkToFit="false"/>
      <protection locked="true" hidden="false"/>
    </xf>
    <xf numFmtId="164" fontId="0" fillId="4" borderId="6" xfId="0" applyFont="true" applyBorder="true" applyAlignment="false" applyProtection="true">
      <alignment horizontal="general" vertical="bottom" textRotation="0" wrapText="false" indent="0" shrinkToFit="false"/>
      <protection locked="true" hidden="false"/>
    </xf>
    <xf numFmtId="164" fontId="0" fillId="4" borderId="9" xfId="0" applyFont="false" applyBorder="true" applyAlignment="false" applyProtection="true">
      <alignment horizontal="general" vertical="bottom" textRotation="0" wrapText="false" indent="0" shrinkToFit="false"/>
      <protection locked="true" hidden="false"/>
    </xf>
    <xf numFmtId="164" fontId="0" fillId="4" borderId="7" xfId="0" applyFont="false" applyBorder="true" applyAlignment="false" applyProtection="true">
      <alignment horizontal="general" vertical="bottom" textRotation="0" wrapText="false" indent="0" shrinkToFit="false"/>
      <protection locked="true" hidden="false"/>
    </xf>
    <xf numFmtId="165" fontId="0" fillId="15" borderId="4" xfId="0" applyFont="false" applyBorder="true" applyAlignment="false" applyProtection="true">
      <alignment horizontal="general" vertical="bottom" textRotation="0" wrapText="false" indent="0" shrinkToFit="false"/>
      <protection locked="true" hidden="false"/>
    </xf>
    <xf numFmtId="165" fontId="0" fillId="4" borderId="0" xfId="0" applyFont="false" applyBorder="true" applyAlignment="false" applyProtection="true">
      <alignment horizontal="general" vertical="bottom" textRotation="0" wrapText="false" indent="0" shrinkToFit="false"/>
      <protection locked="true" hidden="false"/>
    </xf>
    <xf numFmtId="171" fontId="0" fillId="15" borderId="0" xfId="0" applyFont="false" applyBorder="true" applyAlignment="true" applyProtection="true">
      <alignment horizontal="center" vertical="bottom" textRotation="0" wrapText="false" indent="0" shrinkToFit="false"/>
      <protection locked="false" hidden="false"/>
    </xf>
    <xf numFmtId="164" fontId="0" fillId="4" borderId="0" xfId="0" applyFont="false" applyBorder="true" applyAlignment="true" applyProtection="true">
      <alignment horizontal="center" vertical="bottom" textRotation="0" wrapText="false" indent="0" shrinkToFit="false"/>
      <protection locked="true" hidden="false"/>
    </xf>
    <xf numFmtId="171" fontId="0" fillId="4" borderId="0" xfId="0" applyFont="false" applyBorder="true" applyAlignment="true" applyProtection="true">
      <alignment horizontal="center" vertical="bottom" textRotation="0" wrapText="false" indent="0" shrinkToFit="false"/>
      <protection locked="true" hidden="false"/>
    </xf>
    <xf numFmtId="171" fontId="0" fillId="4" borderId="0" xfId="0" applyFont="false" applyBorder="true" applyAlignment="false" applyProtection="true">
      <alignment horizontal="general" vertical="bottom" textRotation="0" wrapText="false" indent="0" shrinkToFit="false"/>
      <protection locked="true" hidden="false"/>
    </xf>
    <xf numFmtId="171" fontId="0" fillId="4" borderId="5" xfId="0" applyFont="false" applyBorder="true" applyAlignment="false" applyProtection="true">
      <alignment horizontal="general" vertical="bottom" textRotation="0" wrapText="false" indent="0" shrinkToFit="false"/>
      <protection locked="true" hidden="false"/>
    </xf>
    <xf numFmtId="165" fontId="0" fillId="15" borderId="4" xfId="0" applyFont="false" applyBorder="true" applyAlignment="false" applyProtection="true">
      <alignment horizontal="general" vertical="bottom" textRotation="0" wrapText="false" indent="0" shrinkToFit="false"/>
      <protection locked="false" hidden="false"/>
    </xf>
    <xf numFmtId="164" fontId="0" fillId="15" borderId="6" xfId="0" applyFont="false" applyBorder="true" applyAlignment="false" applyProtection="true">
      <alignment horizontal="general" vertical="bottom" textRotation="0" wrapText="false" indent="0" shrinkToFit="false"/>
      <protection locked="false" hidden="false"/>
    </xf>
    <xf numFmtId="171" fontId="0" fillId="15" borderId="9" xfId="0" applyFont="false" applyBorder="true" applyAlignment="true" applyProtection="true">
      <alignment horizontal="center" vertical="bottom" textRotation="0" wrapText="false" indent="0" shrinkToFit="false"/>
      <protection locked="false" hidden="false"/>
    </xf>
    <xf numFmtId="164" fontId="0" fillId="4" borderId="9" xfId="0" applyFont="false" applyBorder="true" applyAlignment="true" applyProtection="true">
      <alignment horizontal="center" vertical="bottom" textRotation="0" wrapText="false" indent="0" shrinkToFit="false"/>
      <protection locked="true" hidden="false"/>
    </xf>
    <xf numFmtId="164" fontId="18" fillId="2" borderId="0" xfId="0" applyFont="true" applyBorder="true" applyAlignment="false" applyProtection="true">
      <alignment horizontal="general" vertical="bottom" textRotation="0" wrapText="false" indent="0" shrinkToFit="false"/>
      <protection locked="true" hidden="false"/>
    </xf>
    <xf numFmtId="168" fontId="10" fillId="2" borderId="0" xfId="0" applyFont="true" applyBorder="true" applyAlignment="false" applyProtection="true">
      <alignment horizontal="general" vertical="bottom" textRotation="0" wrapText="false" indent="0" shrinkToFit="false"/>
      <protection locked="true" hidden="false"/>
    </xf>
    <xf numFmtId="171" fontId="0" fillId="2" borderId="0" xfId="0" applyFont="false" applyBorder="true" applyAlignment="true" applyProtection="true">
      <alignment horizontal="center" vertical="bottom" textRotation="0" wrapText="false" indent="0" shrinkToFit="false"/>
      <protection locked="true" hidden="false"/>
    </xf>
    <xf numFmtId="164" fontId="18" fillId="2" borderId="0" xfId="0" applyFont="true" applyBorder="false" applyAlignment="false" applyProtection="true">
      <alignment horizontal="general" vertical="bottom" textRotation="0" wrapText="false" indent="0" shrinkToFit="false"/>
      <protection locked="true" hidden="false"/>
    </xf>
    <xf numFmtId="164" fontId="21" fillId="2" borderId="0" xfId="0" applyFont="true" applyBorder="true" applyAlignment="false" applyProtection="true">
      <alignment horizontal="general" vertical="bottom" textRotation="0" wrapText="false" indent="0" shrinkToFit="false"/>
      <protection locked="true" hidden="false"/>
    </xf>
    <xf numFmtId="164" fontId="22" fillId="2" borderId="0" xfId="0" applyFont="true" applyBorder="true" applyAlignment="false" applyProtection="true">
      <alignment horizontal="general" vertical="bottom" textRotation="0" wrapText="false" indent="0" shrinkToFit="false"/>
      <protection locked="true" hidden="false"/>
    </xf>
    <xf numFmtId="168" fontId="23" fillId="2" borderId="0" xfId="0" applyFont="true" applyBorder="true" applyAlignment="false" applyProtection="true">
      <alignment horizontal="general" vertical="bottom" textRotation="0" wrapText="false" indent="0" shrinkToFit="false"/>
      <protection locked="true" hidden="false"/>
    </xf>
    <xf numFmtId="164" fontId="22" fillId="2" borderId="0" xfId="0" applyFont="true" applyBorder="false" applyAlignment="false" applyProtection="true">
      <alignment horizontal="general" vertical="bottom" textRotation="0" wrapText="false" indent="0" shrinkToFit="false"/>
      <protection locked="true" hidden="false"/>
    </xf>
    <xf numFmtId="164" fontId="22" fillId="7" borderId="0"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8" fontId="10" fillId="2" borderId="8" xfId="0" applyFont="true" applyBorder="true" applyAlignment="false" applyProtection="true">
      <alignment horizontal="general" vertical="bottom" textRotation="0" wrapText="false" indent="0" shrinkToFit="false"/>
      <protection locked="true" hidden="false"/>
    </xf>
    <xf numFmtId="171" fontId="0" fillId="2" borderId="8" xfId="0" applyFont="false" applyBorder="true" applyAlignment="true" applyProtection="true">
      <alignment horizontal="center" vertical="bottom" textRotation="0" wrapText="false" indent="0" shrinkToFit="false"/>
      <protection locked="true" hidden="false"/>
    </xf>
    <xf numFmtId="164" fontId="0" fillId="2" borderId="8"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right" vertical="bottom" textRotation="0" wrapText="false" indent="0" shrinkToFit="false"/>
      <protection locked="true" hidden="false"/>
    </xf>
    <xf numFmtId="165" fontId="12" fillId="0" borderId="0" xfId="0" applyFont="true" applyBorder="true" applyAlignment="true" applyProtection="true">
      <alignment horizontal="left" vertical="bottom" textRotation="0" wrapText="false" indent="0" shrinkToFit="false"/>
      <protection locked="true" hidden="false"/>
    </xf>
    <xf numFmtId="170" fontId="19" fillId="0" borderId="0" xfId="0" applyFont="true" applyBorder="true" applyAlignment="false" applyProtection="true">
      <alignment horizontal="general" vertical="bottom" textRotation="0" wrapText="false" indent="0" shrinkToFit="false"/>
      <protection locked="true" hidden="false"/>
    </xf>
    <xf numFmtId="168" fontId="19" fillId="0" borderId="0" xfId="0" applyFont="true" applyBorder="true" applyAlignment="false" applyProtection="true">
      <alignment horizontal="general" vertical="bottom" textRotation="0" wrapText="false" indent="0" shrinkToFit="false"/>
      <protection locked="true" hidden="false"/>
    </xf>
    <xf numFmtId="167" fontId="19" fillId="0" borderId="0" xfId="0" applyFont="true" applyBorder="true" applyAlignment="false" applyProtection="true">
      <alignment horizontal="general" vertical="bottom" textRotation="0" wrapText="false" indent="0" shrinkToFit="false"/>
      <protection locked="true" hidden="false"/>
    </xf>
    <xf numFmtId="164" fontId="25" fillId="2" borderId="0" xfId="0" applyFont="true" applyBorder="true" applyAlignment="false" applyProtection="true">
      <alignment horizontal="general" vertical="bottom" textRotation="0" wrapText="false" indent="0" shrinkToFit="false"/>
      <protection locked="true" hidden="false"/>
    </xf>
    <xf numFmtId="165" fontId="0" fillId="7" borderId="4" xfId="0" applyFont="false" applyBorder="true" applyAlignment="false" applyProtection="true">
      <alignment horizontal="general" vertical="bottom" textRotation="0" wrapText="false" indent="0" shrinkToFit="false"/>
      <protection locked="true" hidden="false"/>
    </xf>
    <xf numFmtId="165" fontId="0" fillId="2" borderId="0" xfId="0" applyFont="false" applyBorder="true" applyAlignment="false" applyProtection="true">
      <alignment horizontal="general" vertical="bottom" textRotation="0" wrapText="false" indent="0" shrinkToFit="false"/>
      <protection locked="true" hidden="false"/>
    </xf>
    <xf numFmtId="171" fontId="0" fillId="7" borderId="0" xfId="0" applyFont="false" applyBorder="true" applyAlignment="false" applyProtection="true">
      <alignment horizontal="general" vertical="bottom" textRotation="0" wrapText="false" indent="0" shrinkToFit="false"/>
      <protection locked="false" hidden="false"/>
    </xf>
    <xf numFmtId="164" fontId="0" fillId="7" borderId="0" xfId="0" applyFont="false" applyBorder="true" applyAlignment="true" applyProtection="true">
      <alignment horizontal="center" vertical="bottom" textRotation="0" wrapText="false" indent="0" shrinkToFit="false"/>
      <protection locked="false" hidden="false"/>
    </xf>
    <xf numFmtId="164" fontId="0" fillId="7" borderId="0" xfId="0" applyFont="false" applyBorder="true" applyAlignment="false" applyProtection="true">
      <alignment horizontal="general" vertical="bottom" textRotation="0" wrapText="false" indent="0" shrinkToFit="false"/>
      <protection locked="false" hidden="false"/>
    </xf>
    <xf numFmtId="171" fontId="0" fillId="16" borderId="0" xfId="0" applyFont="false" applyBorder="true" applyAlignment="false" applyProtection="true">
      <alignment horizontal="general" vertical="bottom" textRotation="0" wrapText="false" indent="0" shrinkToFit="false"/>
      <protection locked="false" hidden="false"/>
    </xf>
    <xf numFmtId="164" fontId="0" fillId="16" borderId="0" xfId="0" applyFont="false" applyBorder="true" applyAlignment="true" applyProtection="true">
      <alignment horizontal="center" vertical="bottom" textRotation="0" wrapText="false" indent="0" shrinkToFit="false"/>
      <protection locked="false" hidden="false"/>
    </xf>
    <xf numFmtId="164" fontId="0" fillId="16" borderId="0" xfId="0" applyFont="false" applyBorder="true" applyAlignment="false" applyProtection="true">
      <alignment horizontal="general" vertical="bottom" textRotation="0" wrapText="false" indent="0" shrinkToFit="false"/>
      <protection locked="false" hidden="false"/>
    </xf>
    <xf numFmtId="171"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true" applyAlignment="false" applyProtection="true">
      <alignment horizontal="general" vertical="bottom" textRotation="0" wrapText="false" indent="0" shrinkToFit="false"/>
      <protection locked="true" hidden="false"/>
    </xf>
    <xf numFmtId="170" fontId="4" fillId="0" borderId="0" xfId="0" applyFont="true" applyBorder="true" applyAlignment="true" applyProtection="true">
      <alignment horizontal="left" vertical="bottom" textRotation="0" wrapText="false" indent="0" shrinkToFit="false"/>
      <protection locked="true" hidden="false"/>
    </xf>
    <xf numFmtId="165" fontId="0" fillId="7" borderId="4" xfId="0" applyFont="false" applyBorder="true" applyAlignment="false" applyProtection="true">
      <alignment horizontal="general" vertical="bottom" textRotation="0" wrapText="false" indent="0" shrinkToFit="false"/>
      <protection locked="false" hidden="false"/>
    </xf>
    <xf numFmtId="166" fontId="19" fillId="0" borderId="0" xfId="0" applyFont="true" applyBorder="true" applyAlignment="fals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right" vertical="bottom" textRotation="0" wrapText="false" indent="0"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9" xfId="0" applyFont="true" applyBorder="true" applyAlignment="false" applyProtection="true">
      <alignment horizontal="general" vertical="bottom" textRotation="0" wrapText="false" indent="0" shrinkToFit="false"/>
      <protection locked="true" hidden="false"/>
    </xf>
    <xf numFmtId="164" fontId="0" fillId="2" borderId="9" xfId="0" applyFont="fals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18" fillId="17" borderId="0" xfId="0" applyFont="true" applyBorder="false" applyAlignment="false" applyProtection="true">
      <alignment horizontal="general" vertical="bottom" textRotation="0" wrapText="false" indent="0" shrinkToFit="false"/>
      <protection locked="true" hidden="false"/>
    </xf>
    <xf numFmtId="164" fontId="0" fillId="17" borderId="0" xfId="0" applyFont="false" applyBorder="false" applyAlignment="false" applyProtection="true">
      <alignment horizontal="general" vertical="bottom" textRotation="0" wrapText="false" indent="0" shrinkToFit="false"/>
      <protection locked="true" hidden="false"/>
    </xf>
    <xf numFmtId="164" fontId="0" fillId="17" borderId="0" xfId="0" applyFont="false" applyBorder="false" applyAlignment="true" applyProtection="true">
      <alignment horizontal="center" vertical="bottom" textRotation="0" wrapText="false" indent="0" shrinkToFit="false"/>
      <protection locked="true" hidden="false"/>
    </xf>
    <xf numFmtId="164" fontId="0" fillId="17" borderId="0" xfId="0" applyFont="false" applyBorder="true" applyAlignment="false" applyProtection="true">
      <alignment horizontal="general" vertical="bottom" textRotation="0" wrapText="false" indent="0" shrinkToFit="false"/>
      <protection locked="true" hidden="false"/>
    </xf>
    <xf numFmtId="164" fontId="0" fillId="17" borderId="2" xfId="0" applyFont="false" applyBorder="true" applyAlignment="false" applyProtection="true">
      <alignment horizontal="general" vertical="bottom" textRotation="0" wrapText="false" indent="0" shrinkToFit="false"/>
      <protection locked="true" hidden="false"/>
    </xf>
    <xf numFmtId="164" fontId="0" fillId="17" borderId="8" xfId="0" applyFont="false" applyBorder="true" applyAlignment="false" applyProtection="true">
      <alignment horizontal="general" vertical="bottom" textRotation="0" wrapText="false" indent="0" shrinkToFit="false"/>
      <protection locked="true" hidden="false"/>
    </xf>
    <xf numFmtId="164" fontId="0" fillId="17" borderId="8" xfId="0" applyFont="false" applyBorder="true" applyAlignment="true" applyProtection="true">
      <alignment horizontal="center" vertical="bottom" textRotation="0" wrapText="false" indent="0" shrinkToFit="false"/>
      <protection locked="true" hidden="false"/>
    </xf>
    <xf numFmtId="164" fontId="0" fillId="17" borderId="3" xfId="0" applyFont="false" applyBorder="true" applyAlignment="false" applyProtection="true">
      <alignment horizontal="general" vertical="bottom" textRotation="0" wrapText="false" indent="0" shrinkToFit="false"/>
      <protection locked="true" hidden="false"/>
    </xf>
    <xf numFmtId="164" fontId="6" fillId="17" borderId="4" xfId="0" applyFont="true" applyBorder="true" applyAlignment="true" applyProtection="true">
      <alignment horizontal="right" vertical="bottom" textRotation="0" wrapText="false" indent="0" shrinkToFit="false"/>
      <protection locked="true" hidden="false"/>
    </xf>
    <xf numFmtId="164" fontId="6" fillId="17" borderId="0" xfId="0" applyFont="true" applyBorder="true" applyAlignment="true" applyProtection="true">
      <alignment horizontal="left" vertical="bottom" textRotation="0" wrapText="false" indent="0" shrinkToFit="false"/>
      <protection locked="true" hidden="false"/>
    </xf>
    <xf numFmtId="164" fontId="0" fillId="17" borderId="0" xfId="0" applyFont="true" applyBorder="true" applyAlignment="true" applyProtection="true">
      <alignment horizontal="right" vertical="bottom" textRotation="0" wrapText="false" indent="0" shrinkToFit="false"/>
      <protection locked="true" hidden="false"/>
    </xf>
    <xf numFmtId="164" fontId="0" fillId="15" borderId="0" xfId="0" applyFont="false" applyBorder="true" applyAlignment="false" applyProtection="true">
      <alignment horizontal="general" vertical="bottom" textRotation="0" wrapText="false" indent="0" shrinkToFit="false"/>
      <protection locked="true" hidden="false"/>
    </xf>
    <xf numFmtId="164" fontId="26" fillId="17" borderId="0" xfId="0" applyFont="true" applyBorder="true" applyAlignment="false" applyProtection="true">
      <alignment horizontal="general" vertical="bottom" textRotation="0" wrapText="false" indent="0" shrinkToFit="false"/>
      <protection locked="true" hidden="false"/>
    </xf>
    <xf numFmtId="164" fontId="0" fillId="17" borderId="5" xfId="0" applyFont="false" applyBorder="true" applyAlignment="false" applyProtection="true">
      <alignment horizontal="general" vertical="bottom" textRotation="0" wrapText="false" indent="0" shrinkToFit="false"/>
      <protection locked="true" hidden="false"/>
    </xf>
    <xf numFmtId="164" fontId="0" fillId="17" borderId="4" xfId="0" applyFont="false" applyBorder="true" applyAlignment="false" applyProtection="true">
      <alignment horizontal="general" vertical="bottom" textRotation="0" wrapText="false" indent="0" shrinkToFit="false"/>
      <protection locked="true" hidden="false"/>
    </xf>
    <xf numFmtId="164" fontId="0" fillId="17" borderId="0" xfId="0" applyFont="false" applyBorder="true" applyAlignment="true" applyProtection="true">
      <alignment horizontal="left" vertical="bottom" textRotation="0" wrapText="false" indent="0" shrinkToFit="false"/>
      <protection locked="true" hidden="false"/>
    </xf>
    <xf numFmtId="164" fontId="0" fillId="17" borderId="0" xfId="0" applyFont="false" applyBorder="true" applyAlignment="true" applyProtection="true">
      <alignment horizontal="center" vertical="bottom" textRotation="0" wrapText="false" indent="0" shrinkToFit="false"/>
      <protection locked="true" hidden="false"/>
    </xf>
    <xf numFmtId="164" fontId="0" fillId="17" borderId="4" xfId="0" applyFont="true" applyBorder="true" applyAlignment="true" applyProtection="true">
      <alignment horizontal="left" vertical="bottom" textRotation="0" wrapText="false" indent="0" shrinkToFit="false"/>
      <protection locked="true" hidden="false"/>
    </xf>
    <xf numFmtId="164" fontId="0" fillId="15" borderId="0" xfId="0" applyFont="false" applyBorder="true" applyAlignment="false" applyProtection="true">
      <alignment horizontal="general" vertical="bottom" textRotation="0" wrapText="false" indent="0" shrinkToFit="false"/>
      <protection locked="false" hidden="false"/>
    </xf>
    <xf numFmtId="164" fontId="0" fillId="17" borderId="6" xfId="0" applyFont="false" applyBorder="true" applyAlignment="false" applyProtection="true">
      <alignment horizontal="general" vertical="bottom" textRotation="0" wrapText="false" indent="0" shrinkToFit="false"/>
      <protection locked="true" hidden="false"/>
    </xf>
    <xf numFmtId="164" fontId="0" fillId="17" borderId="9" xfId="0" applyFont="false" applyBorder="true" applyAlignment="false" applyProtection="true">
      <alignment horizontal="general" vertical="bottom" textRotation="0" wrapText="false" indent="0" shrinkToFit="false"/>
      <protection locked="true" hidden="false"/>
    </xf>
    <xf numFmtId="164" fontId="0" fillId="17" borderId="9" xfId="0" applyFont="false" applyBorder="true" applyAlignment="true" applyProtection="true">
      <alignment horizontal="center" vertical="bottom" textRotation="0" wrapText="false" indent="0" shrinkToFit="false"/>
      <protection locked="true" hidden="false"/>
    </xf>
    <xf numFmtId="164" fontId="0" fillId="17" borderId="7"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0" fillId="17" borderId="6" xfId="0" applyFont="false" applyBorder="true" applyAlignment="true" applyProtection="tru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4" fontId="27" fillId="0" borderId="0" xfId="0" applyFont="true" applyBorder="true" applyAlignment="false" applyProtection="true">
      <alignment horizontal="general" vertical="bottom" textRotation="0" wrapText="false" indent="0" shrinkToFit="false"/>
      <protection locked="true" hidden="false"/>
    </xf>
    <xf numFmtId="171" fontId="4"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8" fontId="0" fillId="0" borderId="0" xfId="0" applyFont="false" applyBorder="false" applyAlignment="false" applyProtection="true">
      <alignment horizontal="general" vertical="bottom" textRotation="0" wrapText="false" indent="0" shrinkToFit="false"/>
      <protection locked="true" hidden="false"/>
    </xf>
    <xf numFmtId="168" fontId="0" fillId="0" borderId="2" xfId="0" applyFont="false" applyBorder="true" applyAlignment="false" applyProtection="true">
      <alignment horizontal="general"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8" fontId="0" fillId="0" borderId="4"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8" fontId="0" fillId="0" borderId="6" xfId="0" applyFont="false" applyBorder="true" applyAlignment="fals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right" vertical="bottom" textRotation="0" wrapText="false" indent="0" shrinkToFit="false"/>
      <protection locked="true" hidden="false"/>
    </xf>
    <xf numFmtId="167" fontId="0" fillId="0" borderId="3" xfId="0" applyFont="false" applyBorder="true" applyAlignment="true" applyProtection="true">
      <alignment horizontal="right" vertical="bottom" textRotation="0" wrapText="false" indent="0" shrinkToFit="false"/>
      <protection locked="true" hidden="false"/>
    </xf>
    <xf numFmtId="167" fontId="0" fillId="0" borderId="5" xfId="0" applyFont="false" applyBorder="true" applyAlignment="true" applyProtection="true">
      <alignment horizontal="right" vertical="bottom" textRotation="0" wrapText="false" indent="0" shrinkToFit="false"/>
      <protection locked="true" hidden="false"/>
    </xf>
    <xf numFmtId="167" fontId="0" fillId="0" borderId="7" xfId="0" applyFont="false" applyBorder="true" applyAlignment="true" applyProtection="true">
      <alignment horizontal="right" vertical="bottom" textRotation="0" wrapText="false" indent="0" shrinkToFit="false"/>
      <protection locked="true" hidden="false"/>
    </xf>
    <xf numFmtId="167" fontId="0" fillId="0" borderId="0" xfId="0" applyFont="false" applyBorder="true" applyAlignment="true" applyProtection="true">
      <alignment horizontal="right" vertical="bottom" textRotation="0" wrapText="false" indent="0" shrinkToFit="false"/>
      <protection locked="true" hidden="false"/>
    </xf>
    <xf numFmtId="168" fontId="0" fillId="0" borderId="3" xfId="0" applyFont="false" applyBorder="true" applyAlignment="false" applyProtection="true">
      <alignment horizontal="general" vertical="bottom" textRotation="0" wrapText="false" indent="0" shrinkToFit="false"/>
      <protection locked="true" hidden="false"/>
    </xf>
    <xf numFmtId="168" fontId="0" fillId="0" borderId="5" xfId="0" applyFont="false" applyBorder="true" applyAlignment="false" applyProtection="true">
      <alignment horizontal="general" vertical="bottom" textRotation="0" wrapText="false" indent="0" shrinkToFit="false"/>
      <protection locked="true" hidden="false"/>
    </xf>
    <xf numFmtId="168" fontId="0" fillId="0" borderId="7" xfId="0" applyFont="false" applyBorder="true" applyAlignment="fals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7F7F7F"/>
      <rgbColor rgb="FFD9D9D9"/>
      <rgbColor rgb="FF993366"/>
      <rgbColor rgb="FFFFF2CC"/>
      <rgbColor rgb="FFF2F2F2"/>
      <rgbColor rgb="FF660066"/>
      <rgbColor rgb="FFFF7C80"/>
      <rgbColor rgb="FF0066CC"/>
      <rgbColor rgb="FFBDD7EE"/>
      <rgbColor rgb="FF000080"/>
      <rgbColor rgb="FFFF00FF"/>
      <rgbColor rgb="FFFFFF00"/>
      <rgbColor rgb="FF00FFFF"/>
      <rgbColor rgb="FF800080"/>
      <rgbColor rgb="FF800000"/>
      <rgbColor rgb="FF008080"/>
      <rgbColor rgb="FF0000FF"/>
      <rgbColor rgb="FF00CCFF"/>
      <rgbColor rgb="FFE7E6E6"/>
      <rgbColor rgb="FFE2F0D9"/>
      <rgbColor rgb="FFFFE699"/>
      <rgbColor rgb="FF9DC3E6"/>
      <rgbColor rgb="FFF4B183"/>
      <rgbColor rgb="FFFFCCCC"/>
      <rgbColor rgb="FFF8CBAD"/>
      <rgbColor rgb="FF3366FF"/>
      <rgbColor rgb="FF33CCCC"/>
      <rgbColor rgb="FFC5E0B4"/>
      <rgbColor rgb="FFFFD966"/>
      <rgbColor rgb="FFFF9900"/>
      <rgbColor rgb="FFFF6600"/>
      <rgbColor rgb="FF59595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437040</xdr:colOff>
      <xdr:row>0</xdr:row>
      <xdr:rowOff>89640</xdr:rowOff>
    </xdr:from>
    <xdr:to>
      <xdr:col>22</xdr:col>
      <xdr:colOff>7920</xdr:colOff>
      <xdr:row>1</xdr:row>
      <xdr:rowOff>30240</xdr:rowOff>
    </xdr:to>
    <xdr:sp>
      <xdr:nvSpPr>
        <xdr:cNvPr id="0" name="CustomShape 1"/>
        <xdr:cNvSpPr/>
      </xdr:nvSpPr>
      <xdr:spPr>
        <a:xfrm>
          <a:off x="437040" y="89640"/>
          <a:ext cx="10229040" cy="359640"/>
        </a:xfrm>
        <a:prstGeom prst="rect">
          <a:avLst/>
        </a:prstGeom>
        <a:solidFill>
          <a:srgbClr val="ffffff"/>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Define your heating and ventilation setpoint lines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437040</xdr:colOff>
      <xdr:row>1</xdr:row>
      <xdr:rowOff>33480</xdr:rowOff>
    </xdr:from>
    <xdr:to>
      <xdr:col>3</xdr:col>
      <xdr:colOff>377640</xdr:colOff>
      <xdr:row>3</xdr:row>
      <xdr:rowOff>7920</xdr:rowOff>
    </xdr:to>
    <xdr:sp>
      <xdr:nvSpPr>
        <xdr:cNvPr id="1" name="CustomShape 1"/>
        <xdr:cNvSpPr/>
      </xdr:nvSpPr>
      <xdr:spPr>
        <a:xfrm>
          <a:off x="437040" y="452520"/>
          <a:ext cx="1759680" cy="340200"/>
        </a:xfrm>
        <a:prstGeom prst="rect">
          <a:avLst/>
        </a:prstGeom>
        <a:solidFill>
          <a:srgbClr val="ffffff"/>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Heating</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437040</xdr:colOff>
      <xdr:row>24</xdr:row>
      <xdr:rowOff>168120</xdr:rowOff>
    </xdr:from>
    <xdr:to>
      <xdr:col>3</xdr:col>
      <xdr:colOff>377640</xdr:colOff>
      <xdr:row>26</xdr:row>
      <xdr:rowOff>142560</xdr:rowOff>
    </xdr:to>
    <xdr:sp>
      <xdr:nvSpPr>
        <xdr:cNvPr id="2" name="CustomShape 1"/>
        <xdr:cNvSpPr/>
      </xdr:nvSpPr>
      <xdr:spPr>
        <a:xfrm>
          <a:off x="437040" y="4793400"/>
          <a:ext cx="1759680" cy="340200"/>
        </a:xfrm>
        <a:prstGeom prst="rect">
          <a:avLst/>
        </a:prstGeom>
        <a:solidFill>
          <a:srgbClr val="ffffff"/>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Ventilation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526680</xdr:colOff>
      <xdr:row>30</xdr:row>
      <xdr:rowOff>22320</xdr:rowOff>
    </xdr:from>
    <xdr:to>
      <xdr:col>30</xdr:col>
      <xdr:colOff>19080</xdr:colOff>
      <xdr:row>31</xdr:row>
      <xdr:rowOff>179640</xdr:rowOff>
    </xdr:to>
    <xdr:sp>
      <xdr:nvSpPr>
        <xdr:cNvPr id="3" name="CustomShape 1"/>
        <xdr:cNvSpPr/>
      </xdr:nvSpPr>
      <xdr:spPr>
        <a:xfrm>
          <a:off x="11184840" y="5744880"/>
          <a:ext cx="5455080" cy="340200"/>
        </a:xfrm>
        <a:prstGeom prst="rect">
          <a:avLst/>
        </a:prstGeom>
        <a:solidFill>
          <a:srgbClr val="ffffff"/>
        </a:solidFill>
        <a:ln w="9360">
          <a:noFill/>
        </a:ln>
      </xdr:spPr>
      <xdr:style>
        <a:lnRef idx="0"/>
        <a:fillRef idx="0"/>
        <a:effectRef idx="0"/>
        <a:fontRef idx="minor"/>
      </xdr:style>
      <xdr:txBody>
        <a:bodyPr lIns="90000" rIns="90000" tIns="45000" bIns="45000"/>
        <a:p>
          <a:r>
            <a:rPr b="0" lang="en-US" sz="1600" spc="-1" strike="noStrike">
              <a:solidFill>
                <a:srgbClr val="000000"/>
              </a:solidFill>
              <a:uFill>
                <a:solidFill>
                  <a:srgbClr val="ffffff"/>
                </a:solidFill>
              </a:uFill>
              <a:latin typeface="Calibri"/>
            </a:rPr>
            <a:t>Setpoint increments  on radiation</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22</xdr:col>
      <xdr:colOff>257760</xdr:colOff>
      <xdr:row>40</xdr:row>
      <xdr:rowOff>168120</xdr:rowOff>
    </xdr:from>
    <xdr:to>
      <xdr:col>31</xdr:col>
      <xdr:colOff>176040</xdr:colOff>
      <xdr:row>53</xdr:row>
      <xdr:rowOff>63360</xdr:rowOff>
    </xdr:to>
    <xdr:sp>
      <xdr:nvSpPr>
        <xdr:cNvPr id="4" name="CustomShape 1"/>
        <xdr:cNvSpPr/>
      </xdr:nvSpPr>
      <xdr:spPr>
        <a:xfrm>
          <a:off x="10915920" y="7719480"/>
          <a:ext cx="6690600" cy="2272680"/>
        </a:xfrm>
        <a:prstGeom prst="rect">
          <a:avLst/>
        </a:prstGeom>
        <a:solidFill>
          <a:srgbClr val="ffffff"/>
        </a:solid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During day time, an increase of heating setpoint and ventilation setpoint can be added to the setpoint trajectories. This increment grows linear with solar radiation when it grows from the starting level to the end-level. The maximum increment is shown in the graph by an arrow and can be different for heating and for ventilation.</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The heating setpoint is followed by a PI-controller that prohibits the greenhouse tempeature to drop below the heating setpoint line.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The ventilation setpoint is used by a proportional controller that opens the vents in a proportional band of 4 oC. This means that on a sunny day, the vents will be fully opened when the temperature is 4 degrees or higer than the ventilation setpoint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 the light dependent increment).</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On less sunny days, the greenhouse air temperature will be 2 to 3 degrees above the ventilation temperature (+ the light dependent increment).</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23</xdr:col>
      <xdr:colOff>257040</xdr:colOff>
      <xdr:row>17</xdr:row>
      <xdr:rowOff>95400</xdr:rowOff>
    </xdr:from>
    <xdr:to>
      <xdr:col>23</xdr:col>
      <xdr:colOff>741960</xdr:colOff>
      <xdr:row>18</xdr:row>
      <xdr:rowOff>73080</xdr:rowOff>
    </xdr:to>
    <xdr:sp>
      <xdr:nvSpPr>
        <xdr:cNvPr id="5" name="CustomShape 1"/>
        <xdr:cNvSpPr/>
      </xdr:nvSpPr>
      <xdr:spPr>
        <a:xfrm>
          <a:off x="11724840" y="3440520"/>
          <a:ext cx="484920" cy="16056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00:00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30</xdr:col>
      <xdr:colOff>797760</xdr:colOff>
      <xdr:row>17</xdr:row>
      <xdr:rowOff>95400</xdr:rowOff>
    </xdr:from>
    <xdr:to>
      <xdr:col>31</xdr:col>
      <xdr:colOff>473040</xdr:colOff>
      <xdr:row>18</xdr:row>
      <xdr:rowOff>73080</xdr:rowOff>
    </xdr:to>
    <xdr:sp>
      <xdr:nvSpPr>
        <xdr:cNvPr id="6" name="CustomShape 1"/>
        <xdr:cNvSpPr/>
      </xdr:nvSpPr>
      <xdr:spPr>
        <a:xfrm>
          <a:off x="17418600" y="3440520"/>
          <a:ext cx="484920" cy="16056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24:00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27</xdr:col>
      <xdr:colOff>386280</xdr:colOff>
      <xdr:row>17</xdr:row>
      <xdr:rowOff>95400</xdr:rowOff>
    </xdr:from>
    <xdr:to>
      <xdr:col>28</xdr:col>
      <xdr:colOff>61560</xdr:colOff>
      <xdr:row>18</xdr:row>
      <xdr:rowOff>73080</xdr:rowOff>
    </xdr:to>
    <xdr:sp>
      <xdr:nvSpPr>
        <xdr:cNvPr id="7" name="CustomShape 1"/>
        <xdr:cNvSpPr/>
      </xdr:nvSpPr>
      <xdr:spPr>
        <a:xfrm>
          <a:off x="14578200" y="3440520"/>
          <a:ext cx="484920" cy="16056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12:00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25</xdr:col>
      <xdr:colOff>541440</xdr:colOff>
      <xdr:row>17</xdr:row>
      <xdr:rowOff>95400</xdr:rowOff>
    </xdr:from>
    <xdr:to>
      <xdr:col>26</xdr:col>
      <xdr:colOff>216720</xdr:colOff>
      <xdr:row>18</xdr:row>
      <xdr:rowOff>73080</xdr:rowOff>
    </xdr:to>
    <xdr:sp>
      <xdr:nvSpPr>
        <xdr:cNvPr id="8" name="CustomShape 1"/>
        <xdr:cNvSpPr/>
      </xdr:nvSpPr>
      <xdr:spPr>
        <a:xfrm>
          <a:off x="13114440" y="3440520"/>
          <a:ext cx="484560" cy="16056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06:00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29</xdr:col>
      <xdr:colOff>193320</xdr:colOff>
      <xdr:row>17</xdr:row>
      <xdr:rowOff>95400</xdr:rowOff>
    </xdr:from>
    <xdr:to>
      <xdr:col>29</xdr:col>
      <xdr:colOff>678240</xdr:colOff>
      <xdr:row>18</xdr:row>
      <xdr:rowOff>73080</xdr:rowOff>
    </xdr:to>
    <xdr:sp>
      <xdr:nvSpPr>
        <xdr:cNvPr id="9" name="CustomShape 1"/>
        <xdr:cNvSpPr/>
      </xdr:nvSpPr>
      <xdr:spPr>
        <a:xfrm>
          <a:off x="16004520" y="3440520"/>
          <a:ext cx="484920" cy="160560"/>
        </a:xfrm>
        <a:prstGeom prst="rect">
          <a:avLst/>
        </a:prstGeom>
        <a:solidFill>
          <a:srgbClr val="ffffff"/>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18:00</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552600</xdr:colOff>
      <xdr:row>0</xdr:row>
      <xdr:rowOff>89640</xdr:rowOff>
    </xdr:from>
    <xdr:to>
      <xdr:col>5</xdr:col>
      <xdr:colOff>378000</xdr:colOff>
      <xdr:row>0</xdr:row>
      <xdr:rowOff>482400</xdr:rowOff>
    </xdr:to>
    <xdr:sp>
      <xdr:nvSpPr>
        <xdr:cNvPr id="10" name="CustomShape 1"/>
        <xdr:cNvSpPr/>
      </xdr:nvSpPr>
      <xdr:spPr>
        <a:xfrm>
          <a:off x="552600" y="89640"/>
          <a:ext cx="2939760" cy="39276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Artificial Illumination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360</xdr:colOff>
      <xdr:row>5</xdr:row>
      <xdr:rowOff>10440</xdr:rowOff>
    </xdr:from>
    <xdr:to>
      <xdr:col>6</xdr:col>
      <xdr:colOff>184680</xdr:colOff>
      <xdr:row>5</xdr:row>
      <xdr:rowOff>170640</xdr:rowOff>
    </xdr:to>
    <xdr:sp>
      <xdr:nvSpPr>
        <xdr:cNvPr id="11" name="CustomShape 1"/>
        <xdr:cNvSpPr/>
      </xdr:nvSpPr>
      <xdr:spPr>
        <a:xfrm>
          <a:off x="2428920" y="1991520"/>
          <a:ext cx="1413360" cy="160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Clock time to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74520</xdr:colOff>
      <xdr:row>5</xdr:row>
      <xdr:rowOff>20160</xdr:rowOff>
    </xdr:from>
    <xdr:to>
      <xdr:col>4</xdr:col>
      <xdr:colOff>291600</xdr:colOff>
      <xdr:row>6</xdr:row>
      <xdr:rowOff>159480</xdr:rowOff>
    </xdr:to>
    <xdr:sp>
      <xdr:nvSpPr>
        <xdr:cNvPr id="12" name="CustomShape 1"/>
        <xdr:cNvSpPr/>
      </xdr:nvSpPr>
      <xdr:spPr>
        <a:xfrm>
          <a:off x="1817280" y="2001240"/>
          <a:ext cx="902880" cy="322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Clock time to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238680</xdr:colOff>
      <xdr:row>4</xdr:row>
      <xdr:rowOff>635760</xdr:rowOff>
    </xdr:from>
    <xdr:to>
      <xdr:col>7</xdr:col>
      <xdr:colOff>336960</xdr:colOff>
      <xdr:row>4</xdr:row>
      <xdr:rowOff>829080</xdr:rowOff>
    </xdr:to>
    <xdr:sp>
      <xdr:nvSpPr>
        <xdr:cNvPr id="13" name="CustomShape 1"/>
        <xdr:cNvSpPr/>
      </xdr:nvSpPr>
      <xdr:spPr>
        <a:xfrm>
          <a:off x="3353040" y="1645200"/>
          <a:ext cx="1327320" cy="19332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Global radiation (ouside)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19800</xdr:colOff>
      <xdr:row>4</xdr:row>
      <xdr:rowOff>550080</xdr:rowOff>
    </xdr:from>
    <xdr:to>
      <xdr:col>8</xdr:col>
      <xdr:colOff>213480</xdr:colOff>
      <xdr:row>4</xdr:row>
      <xdr:rowOff>743400</xdr:rowOff>
    </xdr:to>
    <xdr:sp>
      <xdr:nvSpPr>
        <xdr:cNvPr id="14" name="CustomShape 1"/>
        <xdr:cNvSpPr/>
      </xdr:nvSpPr>
      <xdr:spPr>
        <a:xfrm>
          <a:off x="3677400" y="1559520"/>
          <a:ext cx="1565280" cy="19332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above which 50% is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248400</xdr:colOff>
      <xdr:row>4</xdr:row>
      <xdr:rowOff>587880</xdr:rowOff>
    </xdr:from>
    <xdr:to>
      <xdr:col>8</xdr:col>
      <xdr:colOff>375480</xdr:colOff>
      <xdr:row>4</xdr:row>
      <xdr:rowOff>781200</xdr:rowOff>
    </xdr:to>
    <xdr:sp>
      <xdr:nvSpPr>
        <xdr:cNvPr id="15" name="CustomShape 1"/>
        <xdr:cNvSpPr/>
      </xdr:nvSpPr>
      <xdr:spPr>
        <a:xfrm>
          <a:off x="3906000" y="1597320"/>
          <a:ext cx="1498680" cy="19332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swiched off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161640</xdr:colOff>
      <xdr:row>4</xdr:row>
      <xdr:rowOff>540720</xdr:rowOff>
    </xdr:from>
    <xdr:to>
      <xdr:col>5</xdr:col>
      <xdr:colOff>355320</xdr:colOff>
      <xdr:row>4</xdr:row>
      <xdr:rowOff>731880</xdr:rowOff>
    </xdr:to>
    <xdr:sp>
      <xdr:nvSpPr>
        <xdr:cNvPr id="16" name="CustomShape 1"/>
        <xdr:cNvSpPr/>
      </xdr:nvSpPr>
      <xdr:spPr>
        <a:xfrm>
          <a:off x="1904400" y="1550160"/>
          <a:ext cx="1565280" cy="191160"/>
        </a:xfrm>
        <a:prstGeom prst="rect">
          <a:avLst/>
        </a:prstGeom>
        <a:noFill/>
        <a:ln w="9360">
          <a:noFill/>
        </a:ln>
      </xdr:spPr>
      <xdr:style>
        <a:lnRef idx="0"/>
        <a:fillRef idx="0"/>
        <a:effectRef idx="0"/>
        <a:fontRef idx="minor"/>
      </xdr:style>
      <xdr:txBody>
        <a:bodyPr lIns="0" rIns="0" tIns="0" bIns="0"/>
        <a:p>
          <a:pPr>
            <a:lnSpc>
              <a:spcPct val="100000"/>
            </a:lnSpc>
          </a:pPr>
          <a:r>
            <a:rPr b="0" lang="en-US" sz="1100" spc="-1" strike="noStrike">
              <a:solidFill>
                <a:srgbClr val="000000"/>
              </a:solidFill>
              <a:uFill>
                <a:solidFill>
                  <a:srgbClr val="ffffff"/>
                </a:solidFill>
              </a:uFill>
              <a:latin typeface="Calibri"/>
            </a:rPr>
            <a:t>start illuminaton</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314640</xdr:colOff>
      <xdr:row>5</xdr:row>
      <xdr:rowOff>19800</xdr:rowOff>
    </xdr:from>
    <xdr:to>
      <xdr:col>6</xdr:col>
      <xdr:colOff>498960</xdr:colOff>
      <xdr:row>5</xdr:row>
      <xdr:rowOff>180000</xdr:rowOff>
    </xdr:to>
    <xdr:sp>
      <xdr:nvSpPr>
        <xdr:cNvPr id="17" name="CustomShape 1"/>
        <xdr:cNvSpPr/>
      </xdr:nvSpPr>
      <xdr:spPr>
        <a:xfrm>
          <a:off x="2743200" y="2000880"/>
          <a:ext cx="1413360" cy="160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stop illuminaton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305280</xdr:colOff>
      <xdr:row>4</xdr:row>
      <xdr:rowOff>587880</xdr:rowOff>
    </xdr:from>
    <xdr:to>
      <xdr:col>9</xdr:col>
      <xdr:colOff>403560</xdr:colOff>
      <xdr:row>4</xdr:row>
      <xdr:rowOff>781200</xdr:rowOff>
    </xdr:to>
    <xdr:sp>
      <xdr:nvSpPr>
        <xdr:cNvPr id="18" name="CustomShape 1"/>
        <xdr:cNvSpPr/>
      </xdr:nvSpPr>
      <xdr:spPr>
        <a:xfrm>
          <a:off x="4648680" y="1597320"/>
          <a:ext cx="1317240" cy="19332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Global radiation (ouside)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491760</xdr:colOff>
      <xdr:row>4</xdr:row>
      <xdr:rowOff>512280</xdr:rowOff>
    </xdr:from>
    <xdr:to>
      <xdr:col>10</xdr:col>
      <xdr:colOff>327960</xdr:colOff>
      <xdr:row>4</xdr:row>
      <xdr:rowOff>728280</xdr:rowOff>
    </xdr:to>
    <xdr:sp>
      <xdr:nvSpPr>
        <xdr:cNvPr id="19" name="CustomShape 1"/>
        <xdr:cNvSpPr/>
      </xdr:nvSpPr>
      <xdr:spPr>
        <a:xfrm>
          <a:off x="4835160" y="1521720"/>
          <a:ext cx="1740960" cy="2160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above which all lamps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219600</xdr:colOff>
      <xdr:row>4</xdr:row>
      <xdr:rowOff>568800</xdr:rowOff>
    </xdr:from>
    <xdr:to>
      <xdr:col>10</xdr:col>
      <xdr:colOff>413280</xdr:colOff>
      <xdr:row>4</xdr:row>
      <xdr:rowOff>762120</xdr:rowOff>
    </xdr:to>
    <xdr:sp>
      <xdr:nvSpPr>
        <xdr:cNvPr id="20" name="CustomShape 1"/>
        <xdr:cNvSpPr/>
      </xdr:nvSpPr>
      <xdr:spPr>
        <a:xfrm>
          <a:off x="5248800" y="1578240"/>
          <a:ext cx="1412640" cy="19332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swiched off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228600</xdr:colOff>
      <xdr:row>34</xdr:row>
      <xdr:rowOff>17280</xdr:rowOff>
    </xdr:from>
    <xdr:to>
      <xdr:col>14</xdr:col>
      <xdr:colOff>682560</xdr:colOff>
      <xdr:row>35</xdr:row>
      <xdr:rowOff>33120</xdr:rowOff>
    </xdr:to>
    <xdr:sp>
      <xdr:nvSpPr>
        <xdr:cNvPr id="21" name="CustomShape 1"/>
        <xdr:cNvSpPr/>
      </xdr:nvSpPr>
      <xdr:spPr>
        <a:xfrm>
          <a:off x="7848360" y="7181640"/>
          <a:ext cx="1825560" cy="19872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19080</xdr:colOff>
      <xdr:row>41</xdr:row>
      <xdr:rowOff>36360</xdr:rowOff>
    </xdr:from>
    <xdr:to>
      <xdr:col>17</xdr:col>
      <xdr:colOff>82440</xdr:colOff>
      <xdr:row>42</xdr:row>
      <xdr:rowOff>90360</xdr:rowOff>
    </xdr:to>
    <xdr:sp>
      <xdr:nvSpPr>
        <xdr:cNvPr id="22" name="CustomShape 1"/>
        <xdr:cNvSpPr/>
      </xdr:nvSpPr>
      <xdr:spPr>
        <a:xfrm>
          <a:off x="9010440" y="8480880"/>
          <a:ext cx="2120760" cy="23688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temperature [°C]</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495360</xdr:colOff>
      <xdr:row>35</xdr:row>
      <xdr:rowOff>65160</xdr:rowOff>
    </xdr:from>
    <xdr:to>
      <xdr:col>17</xdr:col>
      <xdr:colOff>6480</xdr:colOff>
      <xdr:row>36</xdr:row>
      <xdr:rowOff>119160</xdr:rowOff>
    </xdr:to>
    <xdr:sp>
      <xdr:nvSpPr>
        <xdr:cNvPr id="23" name="CustomShape 1"/>
        <xdr:cNvSpPr/>
      </xdr:nvSpPr>
      <xdr:spPr>
        <a:xfrm>
          <a:off x="9486720" y="7412400"/>
          <a:ext cx="1568520" cy="23688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stowed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343080</xdr:colOff>
      <xdr:row>38</xdr:row>
      <xdr:rowOff>150840</xdr:rowOff>
    </xdr:from>
    <xdr:to>
      <xdr:col>14</xdr:col>
      <xdr:colOff>473040</xdr:colOff>
      <xdr:row>40</xdr:row>
      <xdr:rowOff>14400</xdr:rowOff>
    </xdr:to>
    <xdr:sp>
      <xdr:nvSpPr>
        <xdr:cNvPr id="24" name="CustomShape 1"/>
        <xdr:cNvSpPr/>
      </xdr:nvSpPr>
      <xdr:spPr>
        <a:xfrm>
          <a:off x="7962840" y="8046720"/>
          <a:ext cx="1501560" cy="22932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deployed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50040</xdr:colOff>
      <xdr:row>20</xdr:row>
      <xdr:rowOff>51120</xdr:rowOff>
    </xdr:from>
    <xdr:to>
      <xdr:col>6</xdr:col>
      <xdr:colOff>91440</xdr:colOff>
      <xdr:row>22</xdr:row>
      <xdr:rowOff>7560</xdr:rowOff>
    </xdr:to>
    <xdr:sp>
      <xdr:nvSpPr>
        <xdr:cNvPr id="25" name="CustomShape 1"/>
        <xdr:cNvSpPr/>
      </xdr:nvSpPr>
      <xdr:spPr>
        <a:xfrm>
          <a:off x="3164400" y="4750560"/>
          <a:ext cx="584640" cy="322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Day time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254160</xdr:colOff>
      <xdr:row>20</xdr:row>
      <xdr:rowOff>55440</xdr:rowOff>
    </xdr:from>
    <xdr:to>
      <xdr:col>6</xdr:col>
      <xdr:colOff>127440</xdr:colOff>
      <xdr:row>21</xdr:row>
      <xdr:rowOff>32760</xdr:rowOff>
    </xdr:to>
    <xdr:sp>
      <xdr:nvSpPr>
        <xdr:cNvPr id="26" name="CustomShape 1"/>
        <xdr:cNvSpPr/>
      </xdr:nvSpPr>
      <xdr:spPr>
        <a:xfrm>
          <a:off x="3368520" y="4754880"/>
          <a:ext cx="416520" cy="160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value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26640</xdr:colOff>
      <xdr:row>20</xdr:row>
      <xdr:rowOff>54360</xdr:rowOff>
    </xdr:from>
    <xdr:to>
      <xdr:col>10</xdr:col>
      <xdr:colOff>243720</xdr:colOff>
      <xdr:row>21</xdr:row>
      <xdr:rowOff>31680</xdr:rowOff>
    </xdr:to>
    <xdr:sp>
      <xdr:nvSpPr>
        <xdr:cNvPr id="27" name="CustomShape 1"/>
        <xdr:cNvSpPr/>
      </xdr:nvSpPr>
      <xdr:spPr>
        <a:xfrm>
          <a:off x="5589000" y="4753800"/>
          <a:ext cx="902880" cy="160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Night time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256320</xdr:colOff>
      <xdr:row>20</xdr:row>
      <xdr:rowOff>57960</xdr:rowOff>
    </xdr:from>
    <xdr:to>
      <xdr:col>9</xdr:col>
      <xdr:colOff>679320</xdr:colOff>
      <xdr:row>21</xdr:row>
      <xdr:rowOff>35280</xdr:rowOff>
    </xdr:to>
    <xdr:sp>
      <xdr:nvSpPr>
        <xdr:cNvPr id="28" name="CustomShape 1"/>
        <xdr:cNvSpPr/>
      </xdr:nvSpPr>
      <xdr:spPr>
        <a:xfrm>
          <a:off x="5818680" y="4757400"/>
          <a:ext cx="423000" cy="160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value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361800</xdr:colOff>
      <xdr:row>47</xdr:row>
      <xdr:rowOff>84240</xdr:rowOff>
    </xdr:from>
    <xdr:to>
      <xdr:col>15</xdr:col>
      <xdr:colOff>129960</xdr:colOff>
      <xdr:row>49</xdr:row>
      <xdr:rowOff>4320</xdr:rowOff>
    </xdr:to>
    <xdr:sp>
      <xdr:nvSpPr>
        <xdr:cNvPr id="29" name="CustomShape 1"/>
        <xdr:cNvSpPr/>
      </xdr:nvSpPr>
      <xdr:spPr>
        <a:xfrm>
          <a:off x="7981560" y="9626040"/>
          <a:ext cx="1825560" cy="1983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171360</xdr:colOff>
      <xdr:row>55</xdr:row>
      <xdr:rowOff>36000</xdr:rowOff>
    </xdr:from>
    <xdr:to>
      <xdr:col>17</xdr:col>
      <xdr:colOff>234720</xdr:colOff>
      <xdr:row>56</xdr:row>
      <xdr:rowOff>109080</xdr:rowOff>
    </xdr:to>
    <xdr:sp>
      <xdr:nvSpPr>
        <xdr:cNvPr id="30" name="CustomShape 1"/>
        <xdr:cNvSpPr/>
      </xdr:nvSpPr>
      <xdr:spPr>
        <a:xfrm>
          <a:off x="9162720" y="10953360"/>
          <a:ext cx="2120760" cy="2559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temperature [°C]</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133200</xdr:colOff>
      <xdr:row>49</xdr:row>
      <xdr:rowOff>26640</xdr:rowOff>
    </xdr:from>
    <xdr:to>
      <xdr:col>17</xdr:col>
      <xdr:colOff>158400</xdr:colOff>
      <xdr:row>50</xdr:row>
      <xdr:rowOff>80640</xdr:rowOff>
    </xdr:to>
    <xdr:sp>
      <xdr:nvSpPr>
        <xdr:cNvPr id="31" name="CustomShape 1"/>
        <xdr:cNvSpPr/>
      </xdr:nvSpPr>
      <xdr:spPr>
        <a:xfrm>
          <a:off x="9810360" y="9846720"/>
          <a:ext cx="1396800" cy="23688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stowed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457200</xdr:colOff>
      <xdr:row>53</xdr:row>
      <xdr:rowOff>16920</xdr:rowOff>
    </xdr:from>
    <xdr:to>
      <xdr:col>15</xdr:col>
      <xdr:colOff>73080</xdr:colOff>
      <xdr:row>54</xdr:row>
      <xdr:rowOff>70920</xdr:rowOff>
    </xdr:to>
    <xdr:sp>
      <xdr:nvSpPr>
        <xdr:cNvPr id="32" name="CustomShape 1"/>
        <xdr:cNvSpPr/>
      </xdr:nvSpPr>
      <xdr:spPr>
        <a:xfrm>
          <a:off x="8076960" y="10568520"/>
          <a:ext cx="1673280" cy="23688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deployed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162000</xdr:colOff>
      <xdr:row>64</xdr:row>
      <xdr:rowOff>64800</xdr:rowOff>
    </xdr:from>
    <xdr:to>
      <xdr:col>17</xdr:col>
      <xdr:colOff>349200</xdr:colOff>
      <xdr:row>65</xdr:row>
      <xdr:rowOff>109080</xdr:rowOff>
    </xdr:to>
    <xdr:sp>
      <xdr:nvSpPr>
        <xdr:cNvPr id="33" name="CustomShape 1"/>
        <xdr:cNvSpPr/>
      </xdr:nvSpPr>
      <xdr:spPr>
        <a:xfrm>
          <a:off x="9153360" y="12628080"/>
          <a:ext cx="2244600" cy="2271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371520</xdr:colOff>
      <xdr:row>57</xdr:row>
      <xdr:rowOff>36000</xdr:rowOff>
    </xdr:from>
    <xdr:to>
      <xdr:col>15</xdr:col>
      <xdr:colOff>206280</xdr:colOff>
      <xdr:row>58</xdr:row>
      <xdr:rowOff>90000</xdr:rowOff>
    </xdr:to>
    <xdr:sp>
      <xdr:nvSpPr>
        <xdr:cNvPr id="34" name="CustomShape 1"/>
        <xdr:cNvSpPr/>
      </xdr:nvSpPr>
      <xdr:spPr>
        <a:xfrm>
          <a:off x="7991280" y="11319120"/>
          <a:ext cx="1892160" cy="23688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600120</xdr:colOff>
      <xdr:row>12</xdr:row>
      <xdr:rowOff>127800</xdr:rowOff>
    </xdr:from>
    <xdr:to>
      <xdr:col>2</xdr:col>
      <xdr:colOff>15840</xdr:colOff>
      <xdr:row>14</xdr:row>
      <xdr:rowOff>139680</xdr:rowOff>
    </xdr:to>
    <xdr:sp>
      <xdr:nvSpPr>
        <xdr:cNvPr id="35" name="CustomShape 1"/>
        <xdr:cNvSpPr/>
      </xdr:nvSpPr>
      <xdr:spPr>
        <a:xfrm>
          <a:off x="600120" y="3389040"/>
          <a:ext cx="1034640" cy="37764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CO2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228600</xdr:colOff>
      <xdr:row>18</xdr:row>
      <xdr:rowOff>66600</xdr:rowOff>
    </xdr:from>
    <xdr:to>
      <xdr:col>14</xdr:col>
      <xdr:colOff>682560</xdr:colOff>
      <xdr:row>19</xdr:row>
      <xdr:rowOff>82440</xdr:rowOff>
    </xdr:to>
    <xdr:sp>
      <xdr:nvSpPr>
        <xdr:cNvPr id="36" name="CustomShape 1"/>
        <xdr:cNvSpPr/>
      </xdr:nvSpPr>
      <xdr:spPr>
        <a:xfrm>
          <a:off x="7848360" y="4400280"/>
          <a:ext cx="1825560" cy="19872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CO2 setpoint [ppm]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600120</xdr:colOff>
      <xdr:row>28</xdr:row>
      <xdr:rowOff>146880</xdr:rowOff>
    </xdr:from>
    <xdr:to>
      <xdr:col>4</xdr:col>
      <xdr:colOff>34920</xdr:colOff>
      <xdr:row>30</xdr:row>
      <xdr:rowOff>158760</xdr:rowOff>
    </xdr:to>
    <xdr:sp>
      <xdr:nvSpPr>
        <xdr:cNvPr id="37" name="CustomShape 1"/>
        <xdr:cNvSpPr/>
      </xdr:nvSpPr>
      <xdr:spPr>
        <a:xfrm>
          <a:off x="600120" y="6309360"/>
          <a:ext cx="1863360" cy="37764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Screens </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84"/>
  <sheetViews>
    <sheetView windowProtection="false"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4.4"/>
  <cols>
    <col collapsed="false" hidden="false" max="1" min="1" style="0" width="3.42914979757085"/>
    <col collapsed="false" hidden="false" max="2" min="2" style="0" width="25.9230769230769"/>
    <col collapsed="false" hidden="false" max="3" min="3" style="0" width="10.3886639676113"/>
    <col collapsed="false" hidden="false" max="4" min="4" style="0" width="8.67611336032389"/>
    <col collapsed="false" hidden="false" max="5" min="5" style="0" width="4.2834008097166"/>
    <col collapsed="false" hidden="false" max="6" min="6" style="0" width="7.71255060728745"/>
    <col collapsed="false" hidden="false" max="11" min="7" style="0" width="8.67611336032389"/>
    <col collapsed="false" hidden="false" max="13" min="12" style="0" width="9.31983805668016"/>
    <col collapsed="false" hidden="false" max="14" min="14" style="0" width="8.67611336032389"/>
    <col collapsed="false" hidden="false" max="15" min="15" style="0" width="10.497975708502"/>
    <col collapsed="false" hidden="false" max="1025" min="16" style="0" width="8.67611336032389"/>
  </cols>
  <sheetData>
    <row r="1" customFormat="false" ht="14.4" hidden="false" customHeight="false" outlineLevel="0" collapsed="false">
      <c r="T1" s="1"/>
      <c r="U1" s="1"/>
      <c r="V1" s="1"/>
    </row>
    <row r="2" customFormat="false" ht="20.25" hidden="false" customHeight="true" outlineLevel="0" collapsed="false">
      <c r="B2" s="2" t="s">
        <v>0</v>
      </c>
      <c r="T2" s="1"/>
      <c r="U2" s="1"/>
      <c r="V2" s="1"/>
    </row>
    <row r="3" customFormat="false" ht="14.4" hidden="false" customHeight="false" outlineLevel="0" collapsed="false">
      <c r="T3" s="3" t="n">
        <v>43101</v>
      </c>
      <c r="U3" s="1"/>
      <c r="V3" s="1"/>
    </row>
    <row r="4" customFormat="false" ht="14.4" hidden="false" customHeight="false" outlineLevel="0" collapsed="false">
      <c r="B4" s="4" t="s">
        <v>1</v>
      </c>
      <c r="C4" s="5" t="n">
        <v>43191</v>
      </c>
      <c r="D4" s="0" t="s">
        <v>2</v>
      </c>
      <c r="T4" s="3" t="n">
        <v>43191</v>
      </c>
      <c r="U4" s="3" t="n">
        <v>43221</v>
      </c>
      <c r="V4" s="3"/>
    </row>
    <row r="5" customFormat="false" ht="7.5" hidden="false" customHeight="true" outlineLevel="0" collapsed="false">
      <c r="C5" s="6"/>
      <c r="T5" s="1"/>
      <c r="U5" s="1"/>
      <c r="V5" s="1"/>
    </row>
    <row r="6" customFormat="false" ht="14.4" hidden="false" customHeight="false" outlineLevel="0" collapsed="false">
      <c r="B6" s="4" t="s">
        <v>3</v>
      </c>
      <c r="C6" s="7" t="n">
        <v>1.5</v>
      </c>
      <c r="D6" s="8" t="s">
        <v>4</v>
      </c>
      <c r="T6" s="1" t="n">
        <f aca="false">C6*2</f>
        <v>3</v>
      </c>
      <c r="U6" s="1"/>
      <c r="V6" s="1"/>
    </row>
    <row r="7" customFormat="false" ht="14.4" hidden="false" customHeight="false" outlineLevel="0" collapsed="false">
      <c r="C7" s="9"/>
      <c r="D7" s="0" t="str">
        <f aca="false">"    Given the space between the cropping rows (1.6 meter), a plant density of " &amp; C6 &amp; " plants per m² means the plants are " &amp; ROUND(1/C6/1.6*100,0) &amp; " cm interspaced."</f>
        <v>Given the space between the cropping rows (1.6 meter), a plant density of 1.5 plants per m² means the plants are 42 cm interspaced.</v>
      </c>
      <c r="T7" s="1"/>
      <c r="U7" s="1"/>
      <c r="V7" s="1"/>
    </row>
    <row r="8" customFormat="false" ht="8.25" hidden="false" customHeight="true" outlineLevel="0" collapsed="false">
      <c r="C8" s="9"/>
      <c r="T8" s="1"/>
      <c r="U8" s="1"/>
      <c r="V8" s="1"/>
    </row>
    <row r="9" customFormat="false" ht="14.4" hidden="false" customHeight="false" outlineLevel="0" collapsed="false">
      <c r="B9" s="0" t="s">
        <v>5</v>
      </c>
      <c r="C9" s="9"/>
      <c r="T9" s="1"/>
      <c r="U9" s="1"/>
      <c r="V9" s="1"/>
    </row>
    <row r="10" customFormat="false" ht="14.4" hidden="false" customHeight="false" outlineLevel="0" collapsed="false">
      <c r="B10" s="0" t="s">
        <v>6</v>
      </c>
      <c r="C10" s="9"/>
      <c r="T10" s="1"/>
      <c r="U10" s="1"/>
      <c r="V10" s="1"/>
    </row>
    <row r="11" customFormat="false" ht="7.5" hidden="false" customHeight="true" outlineLevel="0" collapsed="false">
      <c r="C11" s="9"/>
      <c r="T11" s="1"/>
      <c r="U11" s="1"/>
      <c r="V11" s="1"/>
    </row>
    <row r="12" customFormat="false" ht="14.4" hidden="false" customHeight="false" outlineLevel="0" collapsed="false">
      <c r="B12" s="4" t="s">
        <v>7</v>
      </c>
      <c r="C12" s="10" t="n">
        <f aca="false">C4</f>
        <v>43191</v>
      </c>
      <c r="D12" s="11" t="n">
        <v>3</v>
      </c>
      <c r="E12" s="0" t="str">
        <f aca="false">IF(AND(C12&gt;0,D12&gt;0,D12&lt;&gt;C6), "  This means that direct from the start there are " &amp; O12 &amp;  " times as much stems as plants","")</f>
        <v>This means that direct from the start there are 2 times as much stems as plants</v>
      </c>
      <c r="O12" s="12" t="n">
        <f aca="false">IF(D12&gt;0,ROUND(D12/$C$6,1),0)</f>
        <v>2</v>
      </c>
      <c r="P12" s="1"/>
      <c r="T12" s="1" t="n">
        <f aca="false">MAX(D12:D14)/2</f>
        <v>1.5</v>
      </c>
      <c r="U12" s="1"/>
      <c r="V12" s="1"/>
    </row>
    <row r="13" customFormat="false" ht="14.4" hidden="false" customHeight="false" outlineLevel="0" collapsed="false">
      <c r="C13" s="13"/>
      <c r="D13" s="14"/>
      <c r="E13" s="0" t="str">
        <f aca="false">IF(AND(C13&gt;0,D13&gt;0,D13&lt;&gt;D12), "  This means that from this date there are " &amp; O13 &amp;  " times as much stems than plants","")</f>
        <v/>
      </c>
      <c r="O13" s="12" t="n">
        <f aca="false">IF(D13&gt;0,ROUND(D13/$C$6,1),0)</f>
        <v>0</v>
      </c>
      <c r="P13" s="1"/>
      <c r="T13" s="1"/>
      <c r="U13" s="1"/>
      <c r="V13" s="1"/>
    </row>
    <row r="14" customFormat="false" ht="14.4" hidden="false" customHeight="false" outlineLevel="0" collapsed="false">
      <c r="C14" s="15"/>
      <c r="D14" s="16"/>
      <c r="E14" s="0" t="str">
        <f aca="false">IF(AND(C14&gt;0,D14&gt;0,D14&lt;&gt;D13), "  This means that from this date there are " &amp; O14 &amp;  " times as much stems than plants","")</f>
        <v/>
      </c>
      <c r="O14" s="12" t="n">
        <f aca="false">IF(D14&gt;0,ROUND(D14/$C$6,1),0)</f>
        <v>0</v>
      </c>
      <c r="P14" s="1"/>
      <c r="T14" s="1"/>
      <c r="U14" s="1"/>
      <c r="V14" s="1"/>
    </row>
    <row r="15" customFormat="false" ht="9.75" hidden="false" customHeight="true" outlineLevel="0" collapsed="false">
      <c r="O15" s="1"/>
      <c r="P15" s="1"/>
      <c r="T15" s="1"/>
      <c r="U15" s="1"/>
      <c r="V15" s="1"/>
    </row>
    <row r="16" customFormat="false" ht="14.4" hidden="false" customHeight="false" outlineLevel="0" collapsed="false">
      <c r="B16" s="0" t="s">
        <v>8</v>
      </c>
      <c r="F16" s="6" t="n">
        <f aca="false">C20</f>
        <v>43327</v>
      </c>
      <c r="G16" s="0" t="s">
        <v>9</v>
      </c>
      <c r="O16" s="1"/>
      <c r="P16" s="1"/>
      <c r="T16" s="1"/>
      <c r="U16" s="1"/>
      <c r="V16" s="1"/>
    </row>
    <row r="17" customFormat="false" ht="6" hidden="false" customHeight="true" outlineLevel="0" collapsed="false">
      <c r="F17" s="6"/>
      <c r="O17" s="1"/>
      <c r="P17" s="1"/>
      <c r="T17" s="1"/>
      <c r="U17" s="1"/>
      <c r="V17" s="1"/>
    </row>
    <row r="18" customFormat="false" ht="14.4" hidden="false" customHeight="false" outlineLevel="0" collapsed="false">
      <c r="B18" s="0" t="s">
        <v>10</v>
      </c>
      <c r="C18" s="5" t="n">
        <v>43317</v>
      </c>
      <c r="D18" s="8" t="str">
        <f aca="false">"( " &amp; C20-C18 &amp; " days before the date on which the cultivation will be stopped)"</f>
        <v>( 10 days before the date on which the cultivation will be stopped)</v>
      </c>
      <c r="O18" s="1"/>
      <c r="P18" s="1"/>
      <c r="T18" s="1"/>
      <c r="U18" s="1"/>
      <c r="V18" s="1"/>
    </row>
    <row r="19" customFormat="false" ht="9.75" hidden="false" customHeight="true" outlineLevel="0" collapsed="false">
      <c r="O19" s="1"/>
      <c r="P19" s="1"/>
      <c r="T19" s="1"/>
      <c r="U19" s="1"/>
      <c r="V19" s="1"/>
    </row>
    <row r="20" customFormat="false" ht="14.4" hidden="false" customHeight="false" outlineLevel="0" collapsed="false">
      <c r="B20" s="4" t="s">
        <v>11</v>
      </c>
      <c r="C20" s="5" t="n">
        <v>43327</v>
      </c>
      <c r="D20" s="0" t="s">
        <v>12</v>
      </c>
      <c r="O20" s="1"/>
      <c r="P20" s="1"/>
      <c r="T20" s="3" t="n">
        <f aca="false">C4+14+7</f>
        <v>43212</v>
      </c>
      <c r="U20" s="3" t="n">
        <v>43344</v>
      </c>
      <c r="V20" s="1"/>
    </row>
    <row r="21" customFormat="false" ht="8.25" hidden="false" customHeight="true" outlineLevel="0" collapsed="false">
      <c r="C21" s="9"/>
      <c r="O21" s="1"/>
      <c r="P21" s="1"/>
      <c r="T21" s="1"/>
      <c r="U21" s="1"/>
      <c r="V21" s="1"/>
    </row>
    <row r="22" customFormat="false" ht="14.4" hidden="false" customHeight="false" outlineLevel="0" collapsed="false">
      <c r="B22" s="0" t="s">
        <v>13</v>
      </c>
      <c r="C22" s="9"/>
      <c r="O22" s="1"/>
      <c r="P22" s="1"/>
      <c r="T22" s="1"/>
      <c r="U22" s="1"/>
      <c r="V22" s="1"/>
    </row>
    <row r="23" customFormat="false" ht="14.4" hidden="false" customHeight="false" outlineLevel="0" collapsed="false">
      <c r="B23" s="0" t="s">
        <v>14</v>
      </c>
      <c r="C23" s="9"/>
      <c r="O23" s="1"/>
      <c r="P23" s="1"/>
      <c r="T23" s="1"/>
      <c r="U23" s="1"/>
      <c r="V23" s="1"/>
    </row>
    <row r="24" customFormat="false" ht="7.5" hidden="false" customHeight="true" outlineLevel="0" collapsed="false">
      <c r="C24" s="9"/>
      <c r="O24" s="1"/>
      <c r="P24" s="1"/>
      <c r="T24" s="1"/>
      <c r="U24" s="1"/>
      <c r="V24" s="1"/>
    </row>
    <row r="25" customFormat="false" ht="14.4" hidden="false" customHeight="false" outlineLevel="0" collapsed="false">
      <c r="B25" s="4" t="s">
        <v>15</v>
      </c>
      <c r="C25" s="10" t="n">
        <f aca="false">C4</f>
        <v>43191</v>
      </c>
      <c r="D25" s="11" t="n">
        <v>0.5</v>
      </c>
      <c r="E25" s="0" t="str">
        <f aca="false">IF(AND(D25&gt;0,D25&lt;&gt;D24), "  This means that at the start 1 out of " &amp; ROUND(1/D25,1) &amp;  " of the new fruits are maintained to mature","")</f>
        <v>This means that at the start 1 out of 2 of the new fruits are maintained to mature</v>
      </c>
      <c r="O25" s="12" t="n">
        <f aca="false">IF((D25-$C$6)&gt;0,ROUND($C$6/(D25-$C$6),1),0)</f>
        <v>0</v>
      </c>
      <c r="P25" s="1"/>
      <c r="T25" s="1"/>
      <c r="U25" s="1"/>
      <c r="V25" s="1"/>
    </row>
    <row r="26" customFormat="false" ht="14.4" hidden="false" customHeight="false" outlineLevel="0" collapsed="false">
      <c r="C26" s="13" t="n">
        <v>43221</v>
      </c>
      <c r="D26" s="14" t="n">
        <v>0.6</v>
      </c>
      <c r="E26" s="0" t="str">
        <f aca="false">IF(AND(D26&gt;0,D26&lt;&gt;D25), "  This means that from this date 1 out of " &amp; ROUND(1/D26,1) &amp;  " of the new fruits are maintained to mature","")</f>
        <v>This means that from this date 1 out of 1.7 of the new fruits are maintained to mature</v>
      </c>
      <c r="O26" s="12" t="n">
        <f aca="false">IF((D26-$C$6)&gt;0,ROUND($C$6/(D26-$C$6),1),0)</f>
        <v>0</v>
      </c>
      <c r="P26" s="1"/>
      <c r="T26" s="1"/>
      <c r="U26" s="1"/>
      <c r="V26" s="1"/>
    </row>
    <row r="27" customFormat="false" ht="14.4" hidden="false" customHeight="false" outlineLevel="0" collapsed="false">
      <c r="C27" s="13"/>
      <c r="D27" s="14"/>
      <c r="E27" s="0" t="str">
        <f aca="false">IF(AND(D27&gt;0,D27&lt;&gt;D26), "  This means that from this date 1 out of " &amp; ROUND(1/D27,1) &amp;  " of the new fruits are maintained to mature","")</f>
        <v/>
      </c>
      <c r="O27" s="12"/>
      <c r="P27" s="1"/>
      <c r="T27" s="1"/>
      <c r="U27" s="1"/>
      <c r="V27" s="1"/>
    </row>
    <row r="28" customFormat="false" ht="14.4" hidden="false" customHeight="false" outlineLevel="0" collapsed="false">
      <c r="C28" s="15"/>
      <c r="D28" s="16"/>
      <c r="E28" s="0" t="str">
        <f aca="false">IF(AND(D28&gt;0,D28&lt;&gt;D27), "  This means that from this date 1 out of " &amp; ROUND(1/D28,1) &amp;  " of the new fruits are maintained to mature","")</f>
        <v/>
      </c>
      <c r="O28" s="12" t="n">
        <f aca="false">IF((D28-$C$6)&gt;0,ROUND($C$6/(D28-$C$6),1),0)</f>
        <v>0</v>
      </c>
      <c r="P28" s="1"/>
      <c r="T28" s="1"/>
      <c r="U28" s="1"/>
      <c r="V28" s="1"/>
    </row>
    <row r="29" customFormat="false" ht="9.75" hidden="false" customHeight="true" outlineLevel="0" collapsed="false">
      <c r="T29" s="1"/>
      <c r="U29" s="1"/>
      <c r="V29" s="1"/>
    </row>
    <row r="30" customFormat="false" ht="14.4" hidden="false" customHeight="false" outlineLevel="0" collapsed="false">
      <c r="A30" s="1"/>
      <c r="B30" s="1"/>
      <c r="C30" s="1"/>
      <c r="D30" s="1"/>
      <c r="E30" s="1"/>
      <c r="F30" s="1"/>
      <c r="G30" s="1"/>
      <c r="H30" s="1"/>
      <c r="I30" s="1"/>
      <c r="J30" s="1"/>
      <c r="K30" s="1"/>
      <c r="L30" s="1"/>
      <c r="M30" s="1"/>
      <c r="N30" s="1"/>
      <c r="O30" s="1"/>
      <c r="P30" s="17"/>
      <c r="Q30" s="17"/>
      <c r="R30" s="17"/>
      <c r="S30" s="17"/>
      <c r="T30" s="1"/>
      <c r="U30" s="1"/>
      <c r="V30" s="1"/>
    </row>
    <row r="31" customFormat="false" ht="14.4" hidden="false" customHeight="false" outlineLevel="0" collapsed="false">
      <c r="A31" s="1"/>
      <c r="B31" s="1"/>
      <c r="C31" s="1"/>
      <c r="D31" s="1"/>
      <c r="E31" s="1"/>
      <c r="F31" s="1"/>
      <c r="G31" s="1"/>
      <c r="H31" s="1"/>
      <c r="I31" s="1"/>
      <c r="J31" s="1"/>
      <c r="K31" s="1"/>
      <c r="L31" s="1"/>
      <c r="M31" s="1"/>
      <c r="N31" s="1"/>
      <c r="O31" s="1"/>
      <c r="P31" s="17"/>
      <c r="Q31" s="17"/>
      <c r="R31" s="17"/>
      <c r="S31" s="17"/>
      <c r="T31" s="1"/>
      <c r="U31" s="1"/>
      <c r="V31" s="1"/>
    </row>
    <row r="32" customFormat="false" ht="14.4" hidden="false" customHeight="false" outlineLevel="0" collapsed="false">
      <c r="A32" s="1"/>
      <c r="B32" s="1"/>
      <c r="C32" s="1"/>
      <c r="D32" s="1"/>
      <c r="E32" s="1"/>
      <c r="F32" s="1"/>
      <c r="G32" s="1"/>
      <c r="H32" s="1"/>
      <c r="I32" s="1"/>
      <c r="J32" s="1"/>
      <c r="K32" s="1"/>
      <c r="L32" s="1"/>
      <c r="M32" s="1"/>
      <c r="N32" s="1"/>
      <c r="O32" s="1"/>
      <c r="P32" s="17"/>
      <c r="Q32" s="17"/>
      <c r="R32" s="17"/>
      <c r="S32" s="17"/>
      <c r="T32" s="1"/>
      <c r="U32" s="1"/>
      <c r="V32" s="1"/>
    </row>
    <row r="33" customFormat="false" ht="14.4" hidden="false" customHeight="false" outlineLevel="0" collapsed="false">
      <c r="A33" s="1"/>
      <c r="B33" s="1"/>
      <c r="C33" s="1"/>
      <c r="D33" s="1"/>
      <c r="E33" s="1"/>
      <c r="F33" s="1"/>
      <c r="G33" s="1"/>
      <c r="H33" s="1"/>
      <c r="I33" s="1"/>
      <c r="J33" s="1"/>
      <c r="K33" s="1"/>
      <c r="L33" s="1"/>
      <c r="M33" s="1"/>
      <c r="N33" s="1"/>
      <c r="O33" s="1"/>
      <c r="P33" s="17"/>
      <c r="Q33" s="17"/>
      <c r="R33" s="17"/>
      <c r="S33" s="17"/>
    </row>
    <row r="34" customFormat="false" ht="14.4" hidden="false" customHeight="false" outlineLevel="0" collapsed="false">
      <c r="A34" s="1"/>
      <c r="B34" s="1"/>
      <c r="C34" s="1"/>
      <c r="D34" s="1"/>
      <c r="E34" s="1"/>
      <c r="F34" s="1"/>
      <c r="G34" s="1"/>
      <c r="H34" s="1"/>
      <c r="I34" s="1"/>
      <c r="J34" s="1"/>
      <c r="K34" s="1"/>
      <c r="L34" s="1"/>
      <c r="M34" s="1"/>
      <c r="N34" s="1"/>
      <c r="O34" s="1"/>
      <c r="P34" s="17"/>
      <c r="Q34" s="17"/>
      <c r="R34" s="17"/>
      <c r="S34" s="17"/>
    </row>
    <row r="35" customFormat="false" ht="14.4" hidden="false" customHeight="false" outlineLevel="0" collapsed="false">
      <c r="A35" s="1"/>
      <c r="B35" s="1"/>
      <c r="C35" s="1"/>
      <c r="D35" s="1"/>
      <c r="E35" s="1"/>
      <c r="F35" s="1"/>
      <c r="G35" s="1"/>
      <c r="H35" s="1"/>
      <c r="I35" s="1"/>
      <c r="J35" s="1"/>
      <c r="K35" s="1"/>
      <c r="L35" s="1"/>
      <c r="M35" s="1"/>
      <c r="N35" s="1"/>
      <c r="O35" s="1"/>
      <c r="P35" s="17"/>
      <c r="Q35" s="17"/>
      <c r="R35" s="17"/>
      <c r="S35" s="17"/>
    </row>
    <row r="36" customFormat="false" ht="14.4" hidden="false" customHeight="false" outlineLevel="0" collapsed="false">
      <c r="A36" s="1"/>
      <c r="B36" s="1"/>
      <c r="C36" s="1"/>
      <c r="D36" s="1"/>
      <c r="E36" s="1"/>
      <c r="F36" s="1"/>
      <c r="G36" s="1"/>
      <c r="H36" s="1"/>
      <c r="I36" s="1"/>
      <c r="J36" s="1"/>
      <c r="K36" s="1"/>
      <c r="L36" s="1"/>
      <c r="M36" s="1"/>
      <c r="N36" s="1"/>
      <c r="O36" s="1"/>
      <c r="P36" s="17"/>
      <c r="Q36" s="17"/>
      <c r="R36" s="17"/>
      <c r="S36" s="17"/>
    </row>
    <row r="37" customFormat="false" ht="14.4" hidden="false" customHeight="false" outlineLevel="0" collapsed="false">
      <c r="A37" s="1"/>
      <c r="B37" s="1"/>
      <c r="C37" s="1"/>
      <c r="D37" s="1"/>
      <c r="E37" s="1"/>
      <c r="F37" s="1"/>
      <c r="G37" s="1"/>
      <c r="H37" s="1"/>
      <c r="I37" s="1"/>
      <c r="J37" s="1"/>
      <c r="K37" s="1"/>
      <c r="L37" s="1"/>
      <c r="M37" s="1"/>
      <c r="N37" s="1"/>
      <c r="O37" s="1"/>
      <c r="P37" s="17"/>
      <c r="Q37" s="17"/>
      <c r="R37" s="17"/>
      <c r="S37" s="17"/>
    </row>
    <row r="38" customFormat="false" ht="14.4" hidden="false" customHeight="false" outlineLevel="0" collapsed="false">
      <c r="A38" s="1"/>
      <c r="B38" s="1"/>
      <c r="C38" s="1"/>
      <c r="D38" s="1"/>
      <c r="E38" s="1"/>
      <c r="F38" s="1"/>
      <c r="G38" s="1"/>
      <c r="H38" s="1"/>
      <c r="I38" s="1"/>
      <c r="J38" s="1"/>
      <c r="K38" s="1"/>
      <c r="L38" s="1"/>
      <c r="M38" s="1"/>
      <c r="N38" s="1"/>
      <c r="O38" s="1"/>
      <c r="P38" s="17"/>
      <c r="Q38" s="17"/>
      <c r="R38" s="17"/>
      <c r="S38" s="17"/>
    </row>
    <row r="39" customFormat="false" ht="14.4" hidden="false" customHeight="false" outlineLevel="0" collapsed="false">
      <c r="A39" s="1"/>
      <c r="B39" s="1"/>
      <c r="C39" s="1"/>
      <c r="D39" s="1"/>
      <c r="E39" s="1"/>
      <c r="F39" s="1"/>
      <c r="G39" s="1"/>
      <c r="H39" s="1"/>
      <c r="I39" s="1"/>
      <c r="J39" s="1"/>
      <c r="K39" s="1"/>
      <c r="L39" s="1"/>
      <c r="M39" s="1"/>
      <c r="N39" s="1"/>
      <c r="O39" s="1"/>
      <c r="P39" s="17"/>
      <c r="Q39" s="17"/>
      <c r="R39" s="17"/>
      <c r="S39" s="17"/>
    </row>
    <row r="40" customFormat="false" ht="14.4" hidden="false" customHeight="false" outlineLevel="0" collapsed="false">
      <c r="A40" s="1"/>
      <c r="B40" s="1"/>
      <c r="C40" s="1"/>
      <c r="D40" s="1"/>
      <c r="E40" s="1"/>
      <c r="F40" s="1"/>
      <c r="G40" s="1"/>
      <c r="H40" s="1"/>
      <c r="I40" s="1"/>
      <c r="J40" s="1"/>
      <c r="K40" s="1"/>
      <c r="L40" s="1"/>
      <c r="M40" s="1"/>
      <c r="N40" s="1"/>
      <c r="O40" s="1"/>
      <c r="P40" s="17"/>
      <c r="Q40" s="17"/>
      <c r="R40" s="17"/>
      <c r="S40" s="17"/>
    </row>
    <row r="41" customFormat="false" ht="14.4" hidden="false" customHeight="false" outlineLevel="0" collapsed="false">
      <c r="A41" s="1"/>
      <c r="B41" s="1"/>
      <c r="C41" s="1"/>
      <c r="D41" s="1"/>
      <c r="E41" s="1"/>
      <c r="F41" s="1"/>
      <c r="G41" s="1"/>
      <c r="H41" s="1"/>
      <c r="I41" s="1"/>
      <c r="J41" s="1"/>
      <c r="K41" s="1"/>
      <c r="L41" s="1"/>
      <c r="M41" s="1"/>
      <c r="N41" s="1"/>
      <c r="O41" s="1"/>
      <c r="P41" s="17"/>
      <c r="Q41" s="17"/>
      <c r="R41" s="17"/>
      <c r="S41" s="17"/>
    </row>
    <row r="42" customFormat="false" ht="14.4" hidden="false" customHeight="false" outlineLevel="0" collapsed="false">
      <c r="A42" s="1"/>
      <c r="B42" s="1"/>
      <c r="C42" s="1"/>
      <c r="D42" s="1"/>
      <c r="E42" s="1"/>
      <c r="F42" s="1"/>
      <c r="G42" s="1"/>
      <c r="H42" s="1"/>
      <c r="I42" s="1"/>
      <c r="J42" s="1"/>
      <c r="K42" s="1"/>
      <c r="L42" s="1"/>
      <c r="M42" s="1"/>
      <c r="N42" s="1"/>
      <c r="O42" s="1"/>
      <c r="P42" s="17"/>
      <c r="Q42" s="17"/>
      <c r="R42" s="17"/>
      <c r="S42" s="17"/>
    </row>
    <row r="43" customFormat="false" ht="14.4" hidden="false" customHeight="false" outlineLevel="0" collapsed="false">
      <c r="A43" s="1"/>
      <c r="B43" s="1" t="s">
        <v>16</v>
      </c>
      <c r="C43" s="18" t="n">
        <f aca="false">_xlfn.DAYS(C12,$T$3)+1</f>
        <v>91</v>
      </c>
      <c r="D43" s="1"/>
      <c r="E43" s="1"/>
      <c r="F43" s="1"/>
      <c r="G43" s="1"/>
      <c r="H43" s="1"/>
      <c r="I43" s="1"/>
      <c r="J43" s="1"/>
      <c r="K43" s="1"/>
      <c r="L43" s="1"/>
      <c r="M43" s="1"/>
      <c r="N43" s="1"/>
      <c r="O43" s="1"/>
      <c r="P43" s="17"/>
      <c r="Q43" s="17"/>
      <c r="R43" s="17"/>
      <c r="S43" s="17"/>
    </row>
    <row r="44" customFormat="false" ht="14.4" hidden="false" customHeight="false" outlineLevel="0" collapsed="false">
      <c r="A44" s="1"/>
      <c r="B44" s="1" t="s">
        <v>17</v>
      </c>
      <c r="C44" s="18" t="n">
        <f aca="false">IF(C13&gt;0,_xlfn.DAYS(C13,$T$3)+1,1000)</f>
        <v>1000</v>
      </c>
      <c r="D44" s="1"/>
      <c r="E44" s="1"/>
      <c r="F44" s="1"/>
      <c r="G44" s="1"/>
      <c r="H44" s="1"/>
      <c r="I44" s="1"/>
      <c r="J44" s="1"/>
      <c r="K44" s="1"/>
      <c r="L44" s="1"/>
      <c r="M44" s="1"/>
      <c r="N44" s="1"/>
      <c r="O44" s="1"/>
      <c r="P44" s="17"/>
      <c r="Q44" s="17"/>
      <c r="R44" s="17"/>
      <c r="S44" s="17"/>
    </row>
    <row r="45" customFormat="false" ht="14.4" hidden="false" customHeight="false" outlineLevel="0" collapsed="false">
      <c r="A45" s="1"/>
      <c r="B45" s="1" t="s">
        <v>18</v>
      </c>
      <c r="C45" s="18" t="n">
        <f aca="false">IF(C14&gt;0,_xlfn.DAYS(C14,$T$3)+1,1000)</f>
        <v>1000</v>
      </c>
      <c r="D45" s="1"/>
      <c r="E45" s="1"/>
      <c r="F45" s="1"/>
      <c r="G45" s="1"/>
      <c r="H45" s="1"/>
      <c r="I45" s="1"/>
      <c r="J45" s="1"/>
      <c r="K45" s="1"/>
      <c r="L45" s="1"/>
      <c r="M45" s="1"/>
      <c r="N45" s="1"/>
      <c r="O45" s="1"/>
      <c r="P45" s="17"/>
      <c r="Q45" s="17"/>
      <c r="R45" s="17"/>
      <c r="S45" s="17"/>
    </row>
    <row r="46" customFormat="false" ht="14.4" hidden="false" customHeight="false" outlineLevel="0" collapsed="false">
      <c r="A46" s="1"/>
      <c r="B46" s="1" t="s">
        <v>19</v>
      </c>
      <c r="C46" s="18" t="n">
        <v>1000</v>
      </c>
      <c r="D46" s="1"/>
      <c r="E46" s="1"/>
      <c r="F46" s="1"/>
      <c r="G46" s="1"/>
      <c r="H46" s="1"/>
      <c r="I46" s="1"/>
      <c r="J46" s="1"/>
      <c r="K46" s="1"/>
      <c r="L46" s="1"/>
      <c r="M46" s="1"/>
      <c r="N46" s="1"/>
      <c r="O46" s="1"/>
      <c r="P46" s="17"/>
      <c r="Q46" s="17"/>
      <c r="R46" s="17"/>
      <c r="S46" s="17"/>
    </row>
    <row r="47" customFormat="false" ht="14.4" hidden="false" customHeight="false" outlineLevel="0" collapsed="false">
      <c r="A47" s="1"/>
      <c r="B47" s="1" t="s">
        <v>20</v>
      </c>
      <c r="C47" s="18"/>
      <c r="D47" s="1"/>
      <c r="E47" s="1"/>
      <c r="F47" s="1"/>
      <c r="G47" s="1"/>
      <c r="H47" s="1"/>
      <c r="I47" s="1"/>
      <c r="J47" s="1"/>
      <c r="K47" s="1"/>
      <c r="L47" s="1"/>
      <c r="M47" s="1"/>
      <c r="N47" s="1"/>
      <c r="O47" s="1"/>
      <c r="P47" s="17"/>
      <c r="Q47" s="17"/>
      <c r="R47" s="17"/>
      <c r="S47" s="17"/>
    </row>
    <row r="48" customFormat="false" ht="14.4" hidden="false" customHeight="false" outlineLevel="0" collapsed="false">
      <c r="A48" s="1"/>
      <c r="B48" s="1" t="s">
        <v>21</v>
      </c>
      <c r="C48" s="12" t="n">
        <f aca="false">IF(D12&gt;0,D12/C6-1,0)</f>
        <v>1</v>
      </c>
      <c r="D48" s="1"/>
      <c r="E48" s="1"/>
      <c r="F48" s="1"/>
      <c r="G48" s="1"/>
      <c r="H48" s="1"/>
      <c r="I48" s="1"/>
      <c r="J48" s="1"/>
      <c r="K48" s="1"/>
      <c r="L48" s="1"/>
      <c r="M48" s="1"/>
      <c r="N48" s="1"/>
      <c r="O48" s="1"/>
      <c r="P48" s="17"/>
      <c r="Q48" s="17"/>
      <c r="R48" s="17"/>
      <c r="S48" s="17"/>
    </row>
    <row r="49" customFormat="false" ht="14.4" hidden="false" customHeight="false" outlineLevel="0" collapsed="false">
      <c r="A49" s="1"/>
      <c r="B49" s="1" t="s">
        <v>22</v>
      </c>
      <c r="C49" s="12" t="n">
        <f aca="false">IF(D13&gt;0,(D13-D12)/$C$6,0)</f>
        <v>0</v>
      </c>
      <c r="D49" s="1"/>
      <c r="E49" s="1"/>
      <c r="F49" s="1"/>
      <c r="G49" s="1"/>
      <c r="H49" s="1"/>
      <c r="I49" s="1"/>
      <c r="J49" s="1"/>
      <c r="K49" s="1"/>
      <c r="L49" s="1"/>
      <c r="M49" s="1"/>
      <c r="N49" s="1"/>
      <c r="O49" s="1"/>
      <c r="P49" s="17"/>
      <c r="Q49" s="17"/>
      <c r="R49" s="17"/>
      <c r="S49" s="17"/>
    </row>
    <row r="50" customFormat="false" ht="14.4" hidden="false" customHeight="false" outlineLevel="0" collapsed="false">
      <c r="A50" s="1"/>
      <c r="B50" s="1" t="s">
        <v>23</v>
      </c>
      <c r="C50" s="12" t="n">
        <f aca="false">IF(D14&gt;0,(D14-D13)/$C$6,0)</f>
        <v>0</v>
      </c>
      <c r="D50" s="1"/>
      <c r="E50" s="1"/>
      <c r="F50" s="1"/>
      <c r="G50" s="1"/>
      <c r="H50" s="1"/>
      <c r="I50" s="1"/>
      <c r="J50" s="1"/>
      <c r="K50" s="1"/>
      <c r="L50" s="1"/>
      <c r="M50" s="1"/>
      <c r="N50" s="1"/>
      <c r="O50" s="1"/>
      <c r="P50" s="17"/>
      <c r="Q50" s="17"/>
      <c r="R50" s="17"/>
      <c r="S50" s="17"/>
    </row>
    <row r="51" customFormat="false" ht="14.4" hidden="false" customHeight="false" outlineLevel="0" collapsed="false">
      <c r="A51" s="1"/>
      <c r="B51" s="1" t="s">
        <v>24</v>
      </c>
      <c r="C51" s="12" t="n">
        <v>0</v>
      </c>
      <c r="D51" s="1"/>
      <c r="E51" s="1"/>
      <c r="F51" s="1"/>
      <c r="G51" s="1"/>
      <c r="H51" s="1"/>
      <c r="I51" s="1"/>
      <c r="J51" s="1"/>
      <c r="K51" s="1"/>
      <c r="L51" s="1"/>
      <c r="M51" s="1"/>
      <c r="N51" s="1"/>
      <c r="O51" s="1"/>
      <c r="P51" s="17"/>
      <c r="Q51" s="17"/>
      <c r="R51" s="17"/>
      <c r="S51" s="17"/>
    </row>
    <row r="52" customFormat="false" ht="14.4" hidden="false" customHeight="false" outlineLevel="0" collapsed="false">
      <c r="A52" s="1"/>
      <c r="B52" s="1"/>
      <c r="C52" s="1"/>
      <c r="D52" s="1"/>
      <c r="E52" s="1"/>
      <c r="F52" s="1"/>
      <c r="G52" s="1"/>
      <c r="H52" s="1"/>
      <c r="I52" s="1"/>
      <c r="J52" s="1"/>
      <c r="K52" s="1"/>
      <c r="L52" s="1"/>
      <c r="M52" s="1"/>
      <c r="N52" s="1"/>
      <c r="O52" s="1"/>
      <c r="P52" s="17"/>
      <c r="Q52" s="17"/>
      <c r="R52" s="17"/>
      <c r="S52" s="17"/>
    </row>
    <row r="53" customFormat="false" ht="14.4" hidden="false" customHeight="false" outlineLevel="0" collapsed="false">
      <c r="A53" s="1"/>
      <c r="B53" s="1"/>
      <c r="C53" s="1"/>
      <c r="D53" s="1"/>
      <c r="E53" s="1"/>
      <c r="F53" s="1"/>
      <c r="G53" s="1"/>
      <c r="H53" s="1"/>
      <c r="I53" s="1"/>
      <c r="J53" s="1"/>
      <c r="K53" s="1"/>
      <c r="L53" s="1"/>
      <c r="M53" s="1"/>
      <c r="N53" s="1"/>
      <c r="O53" s="1"/>
      <c r="P53" s="17"/>
      <c r="Q53" s="17"/>
      <c r="R53" s="17"/>
      <c r="S53" s="17"/>
    </row>
    <row r="54" customFormat="false" ht="14.4" hidden="false" customHeight="false" outlineLevel="0" collapsed="false">
      <c r="A54" s="1"/>
      <c r="B54" s="1"/>
      <c r="C54" s="1"/>
      <c r="D54" s="1"/>
      <c r="E54" s="1"/>
      <c r="F54" s="1"/>
      <c r="G54" s="1"/>
      <c r="H54" s="1"/>
      <c r="I54" s="1"/>
      <c r="J54" s="1"/>
      <c r="K54" s="1"/>
      <c r="L54" s="1"/>
      <c r="M54" s="1"/>
      <c r="N54" s="1"/>
      <c r="O54" s="1"/>
      <c r="P54" s="17"/>
      <c r="Q54" s="17"/>
      <c r="R54" s="17"/>
      <c r="S54" s="17"/>
    </row>
    <row r="55" customFormat="false" ht="14.4" hidden="false" customHeight="false" outlineLevel="0" collapsed="false">
      <c r="A55" s="1"/>
      <c r="B55" s="1"/>
      <c r="C55" s="1"/>
      <c r="D55" s="1"/>
      <c r="E55" s="1"/>
      <c r="F55" s="1"/>
      <c r="G55" s="1"/>
      <c r="H55" s="1"/>
      <c r="I55" s="1"/>
      <c r="J55" s="1"/>
      <c r="K55" s="1"/>
      <c r="L55" s="1"/>
      <c r="M55" s="1"/>
      <c r="N55" s="1"/>
      <c r="O55" s="1"/>
      <c r="P55" s="17"/>
      <c r="Q55" s="17"/>
      <c r="R55" s="17"/>
      <c r="S55" s="17"/>
    </row>
    <row r="56" customFormat="false" ht="14.4" hidden="false" customHeight="false" outlineLevel="0" collapsed="false">
      <c r="A56" s="1"/>
      <c r="B56" s="1"/>
      <c r="C56" s="1"/>
      <c r="D56" s="1"/>
      <c r="E56" s="1"/>
      <c r="F56" s="1"/>
      <c r="G56" s="1"/>
      <c r="H56" s="1"/>
      <c r="I56" s="1"/>
      <c r="J56" s="1"/>
      <c r="K56" s="1"/>
      <c r="L56" s="1"/>
      <c r="M56" s="1"/>
      <c r="N56" s="1"/>
      <c r="O56" s="1"/>
      <c r="P56" s="17"/>
      <c r="Q56" s="17"/>
      <c r="R56" s="17"/>
      <c r="S56" s="17"/>
    </row>
    <row r="57" customFormat="false" ht="14.4" hidden="false" customHeight="false" outlineLevel="0" collapsed="false">
      <c r="A57" s="1"/>
      <c r="B57" s="1" t="s">
        <v>25</v>
      </c>
      <c r="C57" s="19" t="n">
        <f aca="false">DAY(C4)</f>
        <v>1</v>
      </c>
      <c r="D57" s="1" t="n">
        <f aca="false">MONTH(C4)</f>
        <v>4</v>
      </c>
      <c r="E57" s="1" t="n">
        <f aca="false">YEAR(C4)</f>
        <v>2018</v>
      </c>
      <c r="F57" s="1"/>
      <c r="G57" s="1"/>
      <c r="H57" s="1"/>
      <c r="I57" s="1"/>
      <c r="J57" s="1"/>
      <c r="K57" s="1"/>
      <c r="L57" s="1"/>
      <c r="M57" s="1"/>
      <c r="N57" s="1"/>
      <c r="O57" s="1"/>
      <c r="P57" s="17"/>
      <c r="Q57" s="17"/>
      <c r="R57" s="17"/>
      <c r="S57" s="17"/>
    </row>
    <row r="58" customFormat="false" ht="14.4" hidden="false" customHeight="false" outlineLevel="0" collapsed="false">
      <c r="A58" s="1"/>
      <c r="B58" s="1" t="s">
        <v>26</v>
      </c>
      <c r="C58" s="19" t="n">
        <f aca="false">DAY(C20+2)</f>
        <v>17</v>
      </c>
      <c r="D58" s="1" t="n">
        <f aca="false">MONTH(C20+1)</f>
        <v>8</v>
      </c>
      <c r="E58" s="1" t="n">
        <f aca="false">YEAR(C20+1)</f>
        <v>2018</v>
      </c>
      <c r="F58" s="1"/>
      <c r="G58" s="1"/>
      <c r="H58" s="1"/>
      <c r="I58" s="1"/>
      <c r="J58" s="1"/>
      <c r="K58" s="1"/>
      <c r="L58" s="1"/>
      <c r="M58" s="1"/>
      <c r="N58" s="1"/>
      <c r="O58" s="1"/>
      <c r="P58" s="17"/>
      <c r="Q58" s="17"/>
      <c r="R58" s="17"/>
      <c r="S58" s="17"/>
    </row>
    <row r="59" customFormat="false" ht="14.4" hidden="false" customHeight="false" outlineLevel="0" collapsed="false">
      <c r="A59" s="1"/>
      <c r="B59" s="1" t="s">
        <v>20</v>
      </c>
      <c r="C59" s="19"/>
      <c r="D59" s="1"/>
      <c r="E59" s="1"/>
      <c r="F59" s="1"/>
      <c r="G59" s="1"/>
      <c r="H59" s="1"/>
      <c r="I59" s="1"/>
      <c r="J59" s="1"/>
      <c r="K59" s="1"/>
      <c r="L59" s="1"/>
      <c r="M59" s="1"/>
      <c r="N59" s="1"/>
      <c r="O59" s="1"/>
      <c r="P59" s="17"/>
      <c r="Q59" s="17"/>
      <c r="R59" s="17"/>
      <c r="S59" s="17"/>
    </row>
    <row r="60" customFormat="false" ht="14.4" hidden="false" customHeight="false" outlineLevel="0" collapsed="false">
      <c r="A60" s="1"/>
      <c r="B60" s="1" t="s">
        <v>27</v>
      </c>
      <c r="C60" s="12" t="n">
        <f aca="false">C6</f>
        <v>1.5</v>
      </c>
      <c r="D60" s="1"/>
      <c r="E60" s="1"/>
      <c r="F60" s="1"/>
      <c r="G60" s="1"/>
      <c r="H60" s="1"/>
      <c r="I60" s="1"/>
      <c r="J60" s="1"/>
      <c r="K60" s="1"/>
      <c r="L60" s="1"/>
      <c r="M60" s="1"/>
      <c r="N60" s="1"/>
      <c r="O60" s="1"/>
      <c r="P60" s="17"/>
      <c r="Q60" s="17"/>
      <c r="R60" s="17"/>
      <c r="S60" s="17"/>
    </row>
    <row r="61" customFormat="false" ht="14.4" hidden="false" customHeight="false" outlineLevel="0" collapsed="false">
      <c r="A61" s="1"/>
      <c r="B61" s="1" t="s">
        <v>20</v>
      </c>
      <c r="C61" s="12"/>
      <c r="D61" s="1"/>
      <c r="E61" s="1"/>
      <c r="F61" s="1"/>
      <c r="G61" s="1"/>
      <c r="H61" s="1"/>
      <c r="I61" s="1"/>
      <c r="J61" s="1"/>
      <c r="K61" s="1"/>
      <c r="L61" s="1"/>
      <c r="M61" s="1"/>
      <c r="N61" s="1"/>
      <c r="O61" s="1"/>
      <c r="P61" s="17"/>
      <c r="Q61" s="17"/>
      <c r="R61" s="17"/>
      <c r="S61" s="17"/>
    </row>
    <row r="62" customFormat="false" ht="14.4" hidden="false" customHeight="false" outlineLevel="0" collapsed="false">
      <c r="A62" s="1"/>
      <c r="B62" s="1" t="s">
        <v>16</v>
      </c>
      <c r="C62" s="18" t="n">
        <f aca="false">IF($C$48=0,C44,C43)</f>
        <v>91</v>
      </c>
      <c r="D62" s="1"/>
      <c r="E62" s="1"/>
      <c r="F62" s="1"/>
      <c r="G62" s="1"/>
      <c r="H62" s="1"/>
      <c r="I62" s="1"/>
      <c r="J62" s="1"/>
      <c r="K62" s="1"/>
      <c r="L62" s="1"/>
      <c r="M62" s="1"/>
      <c r="N62" s="1"/>
      <c r="O62" s="1"/>
      <c r="P62" s="17"/>
      <c r="Q62" s="17"/>
      <c r="R62" s="17"/>
      <c r="S62" s="17"/>
    </row>
    <row r="63" customFormat="false" ht="14.4" hidden="false" customHeight="false" outlineLevel="0" collapsed="false">
      <c r="A63" s="1"/>
      <c r="B63" s="1" t="s">
        <v>17</v>
      </c>
      <c r="C63" s="18" t="n">
        <f aca="false">IF($C$48=0,C45,C44)</f>
        <v>1000</v>
      </c>
      <c r="D63" s="1"/>
      <c r="E63" s="1"/>
      <c r="F63" s="1"/>
      <c r="G63" s="1"/>
      <c r="H63" s="1"/>
      <c r="I63" s="1"/>
      <c r="J63" s="1"/>
      <c r="K63" s="1"/>
      <c r="L63" s="1"/>
      <c r="M63" s="1"/>
      <c r="N63" s="1"/>
      <c r="O63" s="1"/>
      <c r="P63" s="17"/>
      <c r="Q63" s="17"/>
      <c r="R63" s="17"/>
      <c r="S63" s="17"/>
    </row>
    <row r="64" customFormat="false" ht="14.4" hidden="false" customHeight="false" outlineLevel="0" collapsed="false">
      <c r="A64" s="1"/>
      <c r="B64" s="1" t="s">
        <v>18</v>
      </c>
      <c r="C64" s="18" t="n">
        <f aca="false">IF(C14&gt;0,_xlfn.DAYS(C14,$T$3)+1,1000)</f>
        <v>1000</v>
      </c>
      <c r="D64" s="1"/>
      <c r="E64" s="1"/>
      <c r="F64" s="1"/>
      <c r="G64" s="1"/>
      <c r="H64" s="1"/>
      <c r="I64" s="1"/>
      <c r="J64" s="1"/>
      <c r="K64" s="1"/>
      <c r="L64" s="1"/>
      <c r="M64" s="1"/>
      <c r="N64" s="1"/>
      <c r="O64" s="1"/>
      <c r="P64" s="17"/>
      <c r="Q64" s="17"/>
      <c r="R64" s="17"/>
      <c r="S64" s="17"/>
    </row>
    <row r="65" customFormat="false" ht="14.4" hidden="false" customHeight="false" outlineLevel="0" collapsed="false">
      <c r="A65" s="1"/>
      <c r="B65" s="1" t="s">
        <v>19</v>
      </c>
      <c r="C65" s="18" t="n">
        <v>1000</v>
      </c>
      <c r="D65" s="1"/>
      <c r="E65" s="1"/>
      <c r="F65" s="1"/>
      <c r="G65" s="1"/>
      <c r="H65" s="1"/>
      <c r="I65" s="1"/>
      <c r="J65" s="1"/>
      <c r="K65" s="1"/>
      <c r="L65" s="1"/>
      <c r="M65" s="1"/>
      <c r="N65" s="1"/>
      <c r="O65" s="1"/>
      <c r="P65" s="17"/>
      <c r="Q65" s="17"/>
      <c r="R65" s="17"/>
      <c r="S65" s="17"/>
    </row>
    <row r="66" customFormat="false" ht="14.4" hidden="false" customHeight="false" outlineLevel="0" collapsed="false">
      <c r="A66" s="1"/>
      <c r="B66" s="1" t="s">
        <v>20</v>
      </c>
      <c r="C66" s="18"/>
      <c r="D66" s="1"/>
      <c r="E66" s="1"/>
      <c r="F66" s="1"/>
      <c r="G66" s="1"/>
      <c r="H66" s="1"/>
      <c r="I66" s="1"/>
      <c r="J66" s="1"/>
      <c r="K66" s="1"/>
      <c r="L66" s="1"/>
      <c r="M66" s="1"/>
      <c r="N66" s="1"/>
      <c r="O66" s="1"/>
      <c r="P66" s="17"/>
      <c r="Q66" s="17"/>
      <c r="R66" s="17"/>
      <c r="S66" s="17"/>
    </row>
    <row r="67" customFormat="false" ht="14.4" hidden="false" customHeight="false" outlineLevel="0" collapsed="false">
      <c r="A67" s="1"/>
      <c r="B67" s="1" t="s">
        <v>21</v>
      </c>
      <c r="C67" s="12" t="n">
        <f aca="false">IF($C$48=0,C49,C48)</f>
        <v>1</v>
      </c>
      <c r="D67" s="1"/>
      <c r="E67" s="1"/>
      <c r="F67" s="1"/>
      <c r="G67" s="1"/>
      <c r="H67" s="1"/>
      <c r="I67" s="1"/>
      <c r="J67" s="1"/>
      <c r="K67" s="1"/>
      <c r="L67" s="1"/>
      <c r="M67" s="1"/>
      <c r="N67" s="1"/>
      <c r="O67" s="1"/>
      <c r="P67" s="17"/>
      <c r="Q67" s="17"/>
      <c r="R67" s="17"/>
      <c r="S67" s="17"/>
    </row>
    <row r="68" customFormat="false" ht="14.4" hidden="false" customHeight="false" outlineLevel="0" collapsed="false">
      <c r="A68" s="1"/>
      <c r="B68" s="1" t="s">
        <v>22</v>
      </c>
      <c r="C68" s="12" t="n">
        <f aca="false">IF($C$48=0,C50,C49)</f>
        <v>0</v>
      </c>
      <c r="D68" s="1"/>
      <c r="E68" s="1"/>
      <c r="F68" s="1"/>
      <c r="G68" s="1"/>
      <c r="H68" s="1"/>
      <c r="I68" s="1"/>
      <c r="J68" s="1"/>
      <c r="K68" s="1"/>
      <c r="L68" s="1"/>
      <c r="M68" s="1"/>
      <c r="N68" s="1"/>
      <c r="O68" s="1"/>
      <c r="P68" s="17"/>
      <c r="Q68" s="17"/>
      <c r="R68" s="17"/>
      <c r="S68" s="17"/>
    </row>
    <row r="69" customFormat="false" ht="14.4" hidden="false" customHeight="false" outlineLevel="0" collapsed="false">
      <c r="A69" s="1"/>
      <c r="B69" s="1" t="s">
        <v>23</v>
      </c>
      <c r="C69" s="12" t="n">
        <f aca="false">IF(D14&gt;0,(D14-D13)/$C$6,0)</f>
        <v>0</v>
      </c>
      <c r="D69" s="1"/>
      <c r="E69" s="1"/>
      <c r="F69" s="1"/>
      <c r="G69" s="1"/>
      <c r="H69" s="1"/>
      <c r="I69" s="1"/>
      <c r="J69" s="1"/>
      <c r="K69" s="1"/>
      <c r="L69" s="1"/>
      <c r="M69" s="1"/>
      <c r="N69" s="1"/>
      <c r="O69" s="1"/>
      <c r="P69" s="17"/>
      <c r="Q69" s="17"/>
      <c r="R69" s="17"/>
      <c r="S69" s="17"/>
    </row>
    <row r="70" customFormat="false" ht="14.4" hidden="false" customHeight="false" outlineLevel="0" collapsed="false">
      <c r="A70" s="1"/>
      <c r="B70" s="1" t="s">
        <v>24</v>
      </c>
      <c r="C70" s="12" t="n">
        <v>0</v>
      </c>
      <c r="D70" s="1"/>
      <c r="E70" s="1"/>
      <c r="F70" s="1"/>
      <c r="G70" s="1"/>
      <c r="H70" s="1"/>
      <c r="I70" s="1"/>
      <c r="J70" s="1"/>
      <c r="K70" s="1"/>
      <c r="L70" s="1"/>
      <c r="M70" s="1"/>
      <c r="N70" s="1"/>
      <c r="O70" s="20"/>
      <c r="P70" s="17"/>
      <c r="Q70" s="17"/>
      <c r="R70" s="17"/>
      <c r="S70" s="17"/>
    </row>
    <row r="71" customFormat="false" ht="14.4" hidden="false" customHeight="false" outlineLevel="0" collapsed="false">
      <c r="A71" s="1"/>
      <c r="B71" s="1" t="s">
        <v>20</v>
      </c>
      <c r="C71" s="12"/>
      <c r="D71" s="1"/>
      <c r="E71" s="1"/>
      <c r="F71" s="1"/>
      <c r="G71" s="1"/>
      <c r="H71" s="1"/>
      <c r="I71" s="1"/>
      <c r="J71" s="1"/>
      <c r="K71" s="1"/>
      <c r="L71" s="1"/>
      <c r="M71" s="1"/>
      <c r="N71" s="1"/>
      <c r="O71" s="20"/>
      <c r="P71" s="17"/>
      <c r="Q71" s="17"/>
      <c r="R71" s="17"/>
      <c r="S71" s="17"/>
    </row>
    <row r="72" customFormat="false" ht="14.4" hidden="false" customHeight="false" outlineLevel="0" collapsed="false">
      <c r="A72" s="1"/>
      <c r="B72" s="1" t="s">
        <v>28</v>
      </c>
      <c r="C72" s="18" t="n">
        <f aca="false">IF(C18&gt;0,_xlfn.DAYS(C18,$T$3)+1,1000)</f>
        <v>217</v>
      </c>
      <c r="D72" s="1"/>
      <c r="E72" s="1"/>
      <c r="F72" s="1"/>
      <c r="G72" s="1"/>
      <c r="H72" s="1"/>
      <c r="I72" s="1"/>
      <c r="J72" s="1"/>
      <c r="K72" s="1"/>
      <c r="L72" s="1"/>
      <c r="M72" s="1"/>
      <c r="N72" s="1"/>
      <c r="O72" s="20"/>
      <c r="P72" s="17"/>
      <c r="Q72" s="17"/>
      <c r="R72" s="17"/>
      <c r="S72" s="17"/>
    </row>
    <row r="73" customFormat="false" ht="14.4" hidden="false" customHeight="false" outlineLevel="0" collapsed="false">
      <c r="A73" s="1"/>
      <c r="B73" s="1" t="s">
        <v>20</v>
      </c>
      <c r="C73" s="1"/>
      <c r="D73" s="1"/>
      <c r="E73" s="1"/>
      <c r="F73" s="1"/>
      <c r="G73" s="1"/>
      <c r="H73" s="1"/>
      <c r="I73" s="1"/>
      <c r="J73" s="1"/>
      <c r="K73" s="1"/>
      <c r="L73" s="1"/>
      <c r="M73" s="1"/>
      <c r="N73" s="1"/>
      <c r="O73" s="20"/>
      <c r="P73" s="17"/>
      <c r="Q73" s="17"/>
      <c r="R73" s="17"/>
      <c r="S73" s="17"/>
    </row>
    <row r="74" customFormat="false" ht="14.4" hidden="false" customHeight="false" outlineLevel="0" collapsed="false">
      <c r="A74" s="1"/>
      <c r="B74" s="1" t="s">
        <v>29</v>
      </c>
      <c r="C74" s="1"/>
      <c r="D74" s="1"/>
      <c r="E74" s="1"/>
      <c r="F74" s="1"/>
      <c r="G74" s="1"/>
      <c r="H74" s="1"/>
      <c r="I74" s="1"/>
      <c r="J74" s="1"/>
      <c r="K74" s="1"/>
      <c r="L74" s="1"/>
      <c r="M74" s="1"/>
      <c r="N74" s="1"/>
      <c r="O74" s="20"/>
      <c r="P74" s="17"/>
      <c r="Q74" s="17"/>
      <c r="R74" s="17"/>
      <c r="S74" s="17"/>
    </row>
    <row r="75" customFormat="false" ht="14.4" hidden="false" customHeight="false" outlineLevel="0" collapsed="false">
      <c r="A75" s="1"/>
      <c r="B75" s="1" t="str">
        <f aca="false">CONCATENATE(Cropping!L75,".; ",Cropping!M75,"; ")</f>
        <v>0.; 0.5;</v>
      </c>
      <c r="C75" s="1"/>
      <c r="D75" s="1"/>
      <c r="E75" s="1"/>
      <c r="F75" s="1"/>
      <c r="G75" s="1"/>
      <c r="H75" s="1"/>
      <c r="I75" s="1"/>
      <c r="J75" s="1"/>
      <c r="K75" s="1"/>
      <c r="L75" s="19" t="n">
        <v>0</v>
      </c>
      <c r="M75" s="1" t="n">
        <f aca="false">D25</f>
        <v>0.5</v>
      </c>
      <c r="N75" s="1"/>
      <c r="O75" s="20"/>
      <c r="P75" s="17"/>
      <c r="Q75" s="17"/>
      <c r="R75" s="17"/>
      <c r="S75" s="17"/>
    </row>
    <row r="76" customFormat="false" ht="14.4" hidden="false" customHeight="false" outlineLevel="0" collapsed="false">
      <c r="A76" s="1"/>
      <c r="B76" s="1" t="str">
        <f aca="false">CONCATENATE(Cropping!L76,".; ",Cropping!M76,"; ")</f>
        <v>91.; 0.5;</v>
      </c>
      <c r="C76" s="1"/>
      <c r="D76" s="1"/>
      <c r="E76" s="1"/>
      <c r="F76" s="1"/>
      <c r="G76" s="1"/>
      <c r="H76" s="1"/>
      <c r="I76" s="1"/>
      <c r="J76" s="1"/>
      <c r="K76" s="1"/>
      <c r="L76" s="19" t="n">
        <f aca="false">IF(C25&gt;0,_xlfn.DAYS(C25,$T$3)+1,365)</f>
        <v>91</v>
      </c>
      <c r="M76" s="1" t="n">
        <f aca="false">IF(C25&gt;0,D25,M75)</f>
        <v>0.5</v>
      </c>
      <c r="N76" s="1"/>
      <c r="O76" s="20"/>
      <c r="P76" s="17"/>
      <c r="Q76" s="17"/>
      <c r="R76" s="17"/>
      <c r="S76" s="17"/>
    </row>
    <row r="77" customFormat="false" ht="14.4" hidden="false" customHeight="false" outlineLevel="0" collapsed="false">
      <c r="A77" s="1"/>
      <c r="B77" s="1" t="str">
        <f aca="false">CONCATENATE(Cropping!L77,".; ",Cropping!M77,"; ")</f>
        <v>120.; 0.5;</v>
      </c>
      <c r="C77" s="1"/>
      <c r="D77" s="1"/>
      <c r="E77" s="1"/>
      <c r="F77" s="1"/>
      <c r="G77" s="1"/>
      <c r="H77" s="1"/>
      <c r="I77" s="1"/>
      <c r="J77" s="1"/>
      <c r="K77" s="1"/>
      <c r="L77" s="19" t="n">
        <f aca="false">L78-1</f>
        <v>120</v>
      </c>
      <c r="M77" s="1" t="n">
        <f aca="false">M76</f>
        <v>0.5</v>
      </c>
      <c r="N77" s="1"/>
      <c r="O77" s="20"/>
      <c r="P77" s="17"/>
      <c r="Q77" s="17"/>
      <c r="R77" s="17"/>
      <c r="S77" s="17"/>
    </row>
    <row r="78" customFormat="false" ht="14.4" hidden="false" customHeight="false" outlineLevel="0" collapsed="false">
      <c r="A78" s="1"/>
      <c r="B78" s="1" t="str">
        <f aca="false">CONCATENATE(Cropping!L78,".; ",Cropping!M78,"; ")</f>
        <v>121.; 0.6;</v>
      </c>
      <c r="C78" s="1"/>
      <c r="D78" s="1"/>
      <c r="E78" s="1"/>
      <c r="F78" s="1"/>
      <c r="G78" s="1"/>
      <c r="H78" s="1"/>
      <c r="I78" s="1"/>
      <c r="J78" s="1"/>
      <c r="K78" s="1"/>
      <c r="L78" s="19" t="n">
        <f aca="false">IF(C26&gt;0,_xlfn.DAYS(C26,$T$3)+1,365)</f>
        <v>121</v>
      </c>
      <c r="M78" s="1" t="n">
        <f aca="false">IF(C26&gt;0,D26,M76)</f>
        <v>0.6</v>
      </c>
      <c r="N78" s="1"/>
      <c r="O78" s="20"/>
      <c r="P78" s="17"/>
      <c r="Q78" s="17"/>
      <c r="R78" s="17"/>
      <c r="S78" s="17"/>
    </row>
    <row r="79" customFormat="false" ht="14.4" hidden="false" customHeight="false" outlineLevel="0" collapsed="false">
      <c r="A79" s="1"/>
      <c r="B79" s="1" t="str">
        <f aca="false">CONCATENATE(Cropping!L79,".; ",Cropping!M79,"; ")</f>
        <v>364.; 0.6;</v>
      </c>
      <c r="C79" s="1"/>
      <c r="D79" s="1"/>
      <c r="E79" s="1"/>
      <c r="F79" s="1"/>
      <c r="G79" s="1"/>
      <c r="H79" s="1"/>
      <c r="I79" s="1"/>
      <c r="J79" s="1"/>
      <c r="K79" s="1"/>
      <c r="L79" s="19" t="n">
        <f aca="false">L80-1</f>
        <v>364</v>
      </c>
      <c r="M79" s="1" t="n">
        <f aca="false">M80</f>
        <v>0.6</v>
      </c>
      <c r="N79" s="1"/>
      <c r="O79" s="20"/>
      <c r="P79" s="17"/>
      <c r="Q79" s="17"/>
      <c r="R79" s="17"/>
      <c r="S79" s="17"/>
    </row>
    <row r="80" customFormat="false" ht="14.4" hidden="false" customHeight="false" outlineLevel="0" collapsed="false">
      <c r="A80" s="1"/>
      <c r="B80" s="1" t="str">
        <f aca="false">CONCATENATE(Cropping!L80,".; ",Cropping!M80,"; ")</f>
        <v>365.; 0.6;</v>
      </c>
      <c r="C80" s="1"/>
      <c r="D80" s="1"/>
      <c r="E80" s="1"/>
      <c r="F80" s="1"/>
      <c r="G80" s="1"/>
      <c r="H80" s="1"/>
      <c r="I80" s="1"/>
      <c r="J80" s="1"/>
      <c r="K80" s="1"/>
      <c r="L80" s="19" t="n">
        <f aca="false">MAX(IF(C27&gt;0,_xlfn.DAYS(C27,$T$3)+1,365),L78+2)</f>
        <v>365</v>
      </c>
      <c r="M80" s="1" t="n">
        <f aca="false">IF(C27&gt;0,D27,M78)</f>
        <v>0.6</v>
      </c>
      <c r="N80" s="1"/>
      <c r="O80" s="20"/>
      <c r="P80" s="17"/>
      <c r="Q80" s="17"/>
      <c r="R80" s="17"/>
      <c r="S80" s="17"/>
    </row>
    <row r="81" customFormat="false" ht="14.4" hidden="false" customHeight="false" outlineLevel="0" collapsed="false">
      <c r="A81" s="1"/>
      <c r="B81" s="1" t="str">
        <f aca="false">CONCATENATE(Cropping!L81,".; ",Cropping!M81,"; ")</f>
        <v>366.; 0.6;</v>
      </c>
      <c r="C81" s="1"/>
      <c r="D81" s="1"/>
      <c r="E81" s="1"/>
      <c r="F81" s="1"/>
      <c r="G81" s="1"/>
      <c r="H81" s="1"/>
      <c r="I81" s="1"/>
      <c r="J81" s="1"/>
      <c r="K81" s="1"/>
      <c r="L81" s="19" t="n">
        <f aca="false">L82-1</f>
        <v>366</v>
      </c>
      <c r="M81" s="1" t="n">
        <f aca="false">M80</f>
        <v>0.6</v>
      </c>
      <c r="N81" s="1"/>
      <c r="O81" s="20"/>
      <c r="P81" s="17"/>
      <c r="Q81" s="17"/>
      <c r="R81" s="17"/>
      <c r="S81" s="17"/>
    </row>
    <row r="82" customFormat="false" ht="14.4" hidden="false" customHeight="false" outlineLevel="0" collapsed="false">
      <c r="A82" s="1"/>
      <c r="B82" s="1" t="str">
        <f aca="false">CONCATENATE(Cropping!L82,".; ",Cropping!M82,"; ")</f>
        <v>367.; 0.6;</v>
      </c>
      <c r="C82" s="1"/>
      <c r="D82" s="1"/>
      <c r="E82" s="1"/>
      <c r="F82" s="1"/>
      <c r="G82" s="1"/>
      <c r="H82" s="1"/>
      <c r="I82" s="1"/>
      <c r="J82" s="1"/>
      <c r="K82" s="1"/>
      <c r="L82" s="19" t="n">
        <f aca="false">MAX(IF(C28&gt;0,_xlfn.DAYS(C28,$T$3)+1,366),L80+2)</f>
        <v>367</v>
      </c>
      <c r="M82" s="1" t="n">
        <f aca="false">IF(C28&gt;0,D28,M80)</f>
        <v>0.6</v>
      </c>
      <c r="N82" s="1"/>
      <c r="O82" s="20"/>
      <c r="P82" s="17"/>
      <c r="Q82" s="17"/>
      <c r="R82" s="17"/>
      <c r="S82" s="17"/>
    </row>
    <row r="83" customFormat="false" ht="14.4" hidden="false" customHeight="false" outlineLevel="0" collapsed="false">
      <c r="A83" s="1"/>
      <c r="B83" s="1" t="str">
        <f aca="false">CONCATENATE(Cropping!L83,".; ",Cropping!M83)</f>
        <v>368.; 0.6</v>
      </c>
      <c r="C83" s="1"/>
      <c r="D83" s="1"/>
      <c r="E83" s="1"/>
      <c r="F83" s="1"/>
      <c r="G83" s="1"/>
      <c r="H83" s="1"/>
      <c r="I83" s="1"/>
      <c r="J83" s="1"/>
      <c r="K83" s="1"/>
      <c r="L83" s="19" t="n">
        <f aca="false">MAX(IF(C29&gt;0,_xlfn.DAYS(C29,$T$3)+1,366),L82+1)</f>
        <v>368</v>
      </c>
      <c r="M83" s="1" t="n">
        <f aca="false">IF(C29&gt;0,D29,M82)</f>
        <v>0.6</v>
      </c>
      <c r="N83" s="1"/>
      <c r="O83" s="20"/>
      <c r="P83" s="17"/>
      <c r="Q83" s="17"/>
      <c r="R83" s="17"/>
      <c r="S83" s="17"/>
    </row>
    <row r="84" customFormat="false" ht="14.4" hidden="false" customHeight="false" outlineLevel="0" collapsed="false">
      <c r="A84" s="1"/>
      <c r="B84" s="1" t="s">
        <v>20</v>
      </c>
      <c r="C84" s="1"/>
      <c r="D84" s="1"/>
      <c r="E84" s="1"/>
      <c r="F84" s="1"/>
      <c r="G84" s="1"/>
      <c r="H84" s="1"/>
      <c r="I84" s="1"/>
      <c r="J84" s="1"/>
      <c r="K84" s="1"/>
      <c r="L84" s="1"/>
      <c r="M84" s="1"/>
      <c r="N84" s="1"/>
      <c r="O84" s="20"/>
      <c r="P84" s="17"/>
      <c r="Q84" s="17"/>
      <c r="R84" s="17"/>
      <c r="S84" s="17"/>
    </row>
  </sheetData>
  <sheetProtection sheet="true" selectLockedCells="true"/>
  <dataValidations count="9">
    <dataValidation allowBlank="true" error="This date is not within the specified range&#10;" operator="between" showDropDown="false" showErrorMessage="true" showInputMessage="true" sqref="C4" type="date">
      <formula1>T4</formula1>
      <formula2>U4</formula2>
    </dataValidation>
    <dataValidation allowBlank="true" error="Dates must be in subsequent order" operator="between" showDropDown="false" showErrorMessage="true" showInputMessage="true" sqref="C13" type="date">
      <formula1>C12+1</formula1>
      <formula2>C20</formula2>
    </dataValidation>
    <dataValidation allowBlank="true" error="Dates must be in subsequent order" operator="between" showDropDown="false" showErrorMessage="true" showInputMessage="true" sqref="C14" type="date">
      <formula1>C13+1</formula1>
      <formula2>C20</formula2>
    </dataValidation>
    <dataValidation allowBlank="true" error="Dates must be in subsequent order" operator="between" showDropDown="false" showErrorMessage="true" showInputMessage="true" sqref="C26" type="date">
      <formula1>C25+1</formula1>
      <formula2>C20</formula2>
    </dataValidation>
    <dataValidation allowBlank="true" error="Dates must be in subsequent order" operator="between" showDropDown="false" showErrorMessage="true" showInputMessage="true" sqref="C27" type="date">
      <formula1>C26+1</formula1>
      <formula2>C20</formula2>
    </dataValidation>
    <dataValidation allowBlank="true" error="Dates must be in subsequent order" operator="between" showDropDown="false" showErrorMessage="true" showInputMessage="true" sqref="C28" type="date">
      <formula1>C27+1</formula1>
      <formula2>C20</formula2>
    </dataValidation>
    <dataValidation allowBlank="true" error="Not before one week after planting and not after the defined maximum end date" operator="between" showDropDown="false" showErrorMessage="true" showInputMessage="true" sqref="C20" type="date">
      <formula1>T20</formula1>
      <formula2>U20</formula2>
    </dataValidation>
    <dataValidation allowBlank="true" error="Stem density cannot be more than twice the plant density" operator="lessThanOrEqual" showDropDown="false" showErrorMessage="true" showInputMessage="true" sqref="D12:D14" type="decimal">
      <formula1>$T$6</formula1>
      <formula2>0</formula2>
    </dataValidation>
    <dataValidation allowBlank="true" error="If you lower the plant density, you first will have to lower the stem density to less than twice the  plant density you want to enter.&#10;After lowering the stem density you can lower the plant density." operator="greaterThanOrEqual" showDropDown="false" showErrorMessage="true" showInputMessage="true" sqref="C6" type="decimal">
      <formula1>T12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83"/>
  <sheetViews>
    <sheetView windowProtection="false" showFormulas="false" showGridLines="true" showRowColHeaders="false" showZeros="true" rightToLeft="false" tabSelected="false" showOutlineSymbols="true" defaultGridColor="true" view="normal" topLeftCell="B1" colorId="64" zoomScale="100" zoomScaleNormal="100" zoomScalePageLayoutView="100" workbookViewId="0">
      <selection pane="topLeft" activeCell="L4" activeCellId="0" sqref="L4"/>
    </sheetView>
  </sheetViews>
  <sheetFormatPr defaultRowHeight="13.8"/>
  <cols>
    <col collapsed="false" hidden="false" max="1" min="1" style="0" width="35.5627530364373"/>
    <col collapsed="false" hidden="false" max="2" min="2" style="0" width="8.57085020242915"/>
    <col collapsed="false" hidden="false" max="3" min="3" style="0" width="7.49797570850202"/>
    <col collapsed="false" hidden="false" max="4" min="4" style="0" width="7.92712550607287"/>
    <col collapsed="false" hidden="false" max="5" min="5" style="0" width="6.42914979757085"/>
    <col collapsed="false" hidden="false" max="6" min="6" style="0" width="7.49797570850202"/>
    <col collapsed="false" hidden="false" max="7" min="7" style="0" width="7.92712550607287"/>
    <col collapsed="false" hidden="false" max="8" min="8" style="0" width="7.49797570850202"/>
    <col collapsed="false" hidden="false" max="9" min="9" style="0" width="6.96356275303644"/>
    <col collapsed="false" hidden="false" max="10" min="10" style="0" width="7.49797570850202"/>
    <col collapsed="false" hidden="false" max="11" min="11" style="0" width="6.63967611336032"/>
    <col collapsed="false" hidden="false" max="12" min="12" style="0" width="7.60728744939271"/>
    <col collapsed="false" hidden="false" max="13" min="13" style="0" width="7.92712550607287"/>
    <col collapsed="false" hidden="false" max="14" min="14" style="0" width="6.96356275303644"/>
    <col collapsed="false" hidden="false" max="15" min="15" style="0" width="8.03238866396761"/>
    <col collapsed="false" hidden="false" max="16" min="16" style="0" width="3.8582995951417"/>
    <col collapsed="false" hidden="false" max="18" min="17" style="0" width="7.92712550607287"/>
    <col collapsed="false" hidden="false" max="1025" min="19" style="0" width="8.57085020242915"/>
  </cols>
  <sheetData>
    <row r="1" customFormat="false" ht="13.8" hidden="false" customHeight="false" outlineLevel="0" collapsed="false">
      <c r="A1" s="0" t="s">
        <v>30</v>
      </c>
      <c r="D1" s="0" t="s">
        <v>31</v>
      </c>
    </row>
    <row r="2" customFormat="false" ht="13.8" hidden="false" customHeight="false" outlineLevel="0" collapsed="false">
      <c r="B2" s="0" t="s">
        <v>32</v>
      </c>
      <c r="C2" s="0" t="s">
        <v>33</v>
      </c>
      <c r="D2" s="0" t="s">
        <v>34</v>
      </c>
      <c r="E2" s="0" t="s">
        <v>35</v>
      </c>
      <c r="F2" s="0" t="s">
        <v>33</v>
      </c>
      <c r="G2" s="0" t="s">
        <v>34</v>
      </c>
      <c r="H2" s="0" t="s">
        <v>35</v>
      </c>
      <c r="I2" s="0" t="s">
        <v>33</v>
      </c>
      <c r="J2" s="0" t="s">
        <v>34</v>
      </c>
      <c r="K2" s="0" t="s">
        <v>35</v>
      </c>
      <c r="L2" s="0" t="s">
        <v>33</v>
      </c>
      <c r="M2" s="0" t="s">
        <v>34</v>
      </c>
      <c r="N2" s="0" t="s">
        <v>35</v>
      </c>
      <c r="O2" s="0" t="s">
        <v>33</v>
      </c>
      <c r="Q2" s="4"/>
    </row>
    <row r="3" customFormat="false" ht="13.8" hidden="false" customHeight="false" outlineLevel="0" collapsed="false">
      <c r="B3" s="21" t="n">
        <v>43191</v>
      </c>
      <c r="C3" s="22" t="n">
        <v>12</v>
      </c>
      <c r="D3" s="23" t="n">
        <f aca="false">1/24</f>
        <v>0.0416666666666667</v>
      </c>
      <c r="E3" s="24" t="n">
        <v>3</v>
      </c>
      <c r="F3" s="22" t="n">
        <v>20</v>
      </c>
      <c r="G3" s="23" t="n">
        <f aca="false">6/24</f>
        <v>0.25</v>
      </c>
      <c r="H3" s="24" t="n">
        <v>4</v>
      </c>
      <c r="I3" s="22" t="n">
        <v>22</v>
      </c>
      <c r="J3" s="23" t="n">
        <f aca="false">1/24</f>
        <v>0.0416666666666667</v>
      </c>
      <c r="K3" s="24" t="n">
        <v>5</v>
      </c>
      <c r="L3" s="22" t="n">
        <v>20</v>
      </c>
      <c r="M3" s="23" t="n">
        <f aca="false">23/24</f>
        <v>0.958333333333333</v>
      </c>
      <c r="N3" s="24" t="n">
        <v>1</v>
      </c>
      <c r="O3" s="25" t="n">
        <v>12</v>
      </c>
      <c r="P3" s="26"/>
      <c r="Q3" s="27"/>
      <c r="R3" s="26"/>
      <c r="S3" s="26"/>
    </row>
    <row r="4" customFormat="false" ht="13.8" hidden="false" customHeight="false" outlineLevel="0" collapsed="false">
      <c r="B4" s="28" t="n">
        <v>43215</v>
      </c>
      <c r="C4" s="29" t="n">
        <v>12</v>
      </c>
      <c r="D4" s="30" t="n">
        <f aca="false">1/24</f>
        <v>0.0416666666666667</v>
      </c>
      <c r="E4" s="31" t="n">
        <v>3</v>
      </c>
      <c r="F4" s="29" t="n">
        <v>20</v>
      </c>
      <c r="G4" s="30" t="n">
        <f aca="false">6/24</f>
        <v>0.25</v>
      </c>
      <c r="H4" s="31" t="n">
        <v>4</v>
      </c>
      <c r="I4" s="29" t="n">
        <v>22</v>
      </c>
      <c r="J4" s="30" t="n">
        <f aca="false">1/24</f>
        <v>0.0416666666666667</v>
      </c>
      <c r="K4" s="31" t="n">
        <v>5</v>
      </c>
      <c r="L4" s="29" t="n">
        <v>20</v>
      </c>
      <c r="M4" s="30" t="n">
        <f aca="false">23/24</f>
        <v>0.958333333333333</v>
      </c>
      <c r="N4" s="31" t="n">
        <v>1</v>
      </c>
      <c r="O4" s="32" t="n">
        <v>12</v>
      </c>
      <c r="P4" s="26"/>
      <c r="Q4" s="27"/>
      <c r="R4" s="26"/>
      <c r="S4" s="26"/>
    </row>
    <row r="5" customFormat="false" ht="13.8" hidden="false" customHeight="false" outlineLevel="0" collapsed="false">
      <c r="B5" s="28" t="n">
        <v>0</v>
      </c>
      <c r="C5" s="29" t="n">
        <v>20</v>
      </c>
      <c r="D5" s="30" t="n">
        <f aca="false">1/24</f>
        <v>0.0416666666666667</v>
      </c>
      <c r="E5" s="31" t="n">
        <v>3</v>
      </c>
      <c r="F5" s="29" t="n">
        <v>22</v>
      </c>
      <c r="G5" s="30" t="n">
        <f aca="false">6/24</f>
        <v>0.25</v>
      </c>
      <c r="H5" s="31" t="n">
        <v>4</v>
      </c>
      <c r="I5" s="29" t="n">
        <v>23</v>
      </c>
      <c r="J5" s="30" t="n">
        <f aca="false">1/24</f>
        <v>0.0416666666666667</v>
      </c>
      <c r="K5" s="31" t="n">
        <v>5</v>
      </c>
      <c r="L5" s="29" t="n">
        <v>18</v>
      </c>
      <c r="M5" s="30" t="n">
        <f aca="false">23/24</f>
        <v>0.958333333333333</v>
      </c>
      <c r="N5" s="31" t="n">
        <v>1</v>
      </c>
      <c r="O5" s="32" t="n">
        <v>20</v>
      </c>
      <c r="P5" s="26"/>
      <c r="Q5" s="27"/>
      <c r="R5" s="26"/>
      <c r="S5" s="26"/>
    </row>
    <row r="6" customFormat="false" ht="13.8" hidden="false" customHeight="false" outlineLevel="0" collapsed="false">
      <c r="B6" s="28" t="n">
        <v>0</v>
      </c>
      <c r="C6" s="29" t="n">
        <v>20</v>
      </c>
      <c r="D6" s="30" t="n">
        <f aca="false">1/24</f>
        <v>0.0416666666666667</v>
      </c>
      <c r="E6" s="31" t="n">
        <v>3</v>
      </c>
      <c r="F6" s="29" t="n">
        <v>22</v>
      </c>
      <c r="G6" s="30" t="n">
        <f aca="false">6/24</f>
        <v>0.25</v>
      </c>
      <c r="H6" s="31" t="n">
        <v>4</v>
      </c>
      <c r="I6" s="29" t="n">
        <v>23</v>
      </c>
      <c r="J6" s="30" t="n">
        <f aca="false">1/24</f>
        <v>0.0416666666666667</v>
      </c>
      <c r="K6" s="31" t="n">
        <v>5</v>
      </c>
      <c r="L6" s="29" t="n">
        <v>18</v>
      </c>
      <c r="M6" s="30" t="n">
        <f aca="false">23/24</f>
        <v>0.958333333333333</v>
      </c>
      <c r="N6" s="31" t="n">
        <v>1</v>
      </c>
      <c r="O6" s="32" t="n">
        <v>20</v>
      </c>
      <c r="P6" s="26"/>
      <c r="Q6" s="4"/>
      <c r="R6" s="26"/>
      <c r="S6" s="26"/>
    </row>
    <row r="7" customFormat="false" ht="13.8" hidden="false" customHeight="false" outlineLevel="0" collapsed="false">
      <c r="B7" s="28" t="n">
        <v>0</v>
      </c>
      <c r="C7" s="29" t="n">
        <v>20</v>
      </c>
      <c r="D7" s="30" t="n">
        <f aca="false">1/24</f>
        <v>0.0416666666666667</v>
      </c>
      <c r="E7" s="31" t="n">
        <v>3</v>
      </c>
      <c r="F7" s="29" t="n">
        <v>22</v>
      </c>
      <c r="G7" s="30" t="n">
        <f aca="false">6/24</f>
        <v>0.25</v>
      </c>
      <c r="H7" s="31" t="n">
        <v>4</v>
      </c>
      <c r="I7" s="29" t="n">
        <v>23</v>
      </c>
      <c r="J7" s="30" t="n">
        <f aca="false">1/24</f>
        <v>0.0416666666666667</v>
      </c>
      <c r="K7" s="31" t="n">
        <v>5</v>
      </c>
      <c r="L7" s="29" t="n">
        <v>18</v>
      </c>
      <c r="M7" s="30" t="n">
        <f aca="false">23/24</f>
        <v>0.958333333333333</v>
      </c>
      <c r="N7" s="31" t="n">
        <v>1</v>
      </c>
      <c r="O7" s="32" t="n">
        <v>20</v>
      </c>
      <c r="P7" s="26"/>
      <c r="Q7" s="27"/>
      <c r="R7" s="26"/>
      <c r="S7" s="26"/>
    </row>
    <row r="8" customFormat="false" ht="13.8" hidden="false" customHeight="false" outlineLevel="0" collapsed="false">
      <c r="B8" s="28" t="n">
        <v>0</v>
      </c>
      <c r="C8" s="29" t="n">
        <v>20</v>
      </c>
      <c r="D8" s="30" t="n">
        <f aca="false">1/24</f>
        <v>0.0416666666666667</v>
      </c>
      <c r="E8" s="31" t="n">
        <v>3</v>
      </c>
      <c r="F8" s="29" t="n">
        <v>22</v>
      </c>
      <c r="G8" s="30" t="n">
        <f aca="false">6/24</f>
        <v>0.25</v>
      </c>
      <c r="H8" s="31" t="n">
        <v>4</v>
      </c>
      <c r="I8" s="29" t="n">
        <v>23</v>
      </c>
      <c r="J8" s="30" t="n">
        <f aca="false">1/24</f>
        <v>0.0416666666666667</v>
      </c>
      <c r="K8" s="31" t="n">
        <v>5</v>
      </c>
      <c r="L8" s="29" t="n">
        <v>18</v>
      </c>
      <c r="M8" s="30" t="n">
        <f aca="false">23/24</f>
        <v>0.958333333333333</v>
      </c>
      <c r="N8" s="31" t="n">
        <v>1</v>
      </c>
      <c r="O8" s="32" t="n">
        <v>20</v>
      </c>
      <c r="P8" s="26"/>
      <c r="Q8" s="27"/>
      <c r="R8" s="26"/>
      <c r="S8" s="26"/>
    </row>
    <row r="9" customFormat="false" ht="13.8" hidden="false" customHeight="false" outlineLevel="0" collapsed="false">
      <c r="B9" s="28" t="n">
        <v>0</v>
      </c>
      <c r="C9" s="29" t="n">
        <v>20</v>
      </c>
      <c r="D9" s="30" t="n">
        <f aca="false">1/24</f>
        <v>0.0416666666666667</v>
      </c>
      <c r="E9" s="31" t="n">
        <v>3</v>
      </c>
      <c r="F9" s="29" t="n">
        <v>22</v>
      </c>
      <c r="G9" s="30" t="n">
        <f aca="false">6/24</f>
        <v>0.25</v>
      </c>
      <c r="H9" s="31" t="n">
        <v>4</v>
      </c>
      <c r="I9" s="29" t="n">
        <v>23</v>
      </c>
      <c r="J9" s="30" t="n">
        <f aca="false">1/24</f>
        <v>0.0416666666666667</v>
      </c>
      <c r="K9" s="31" t="n">
        <v>5</v>
      </c>
      <c r="L9" s="29" t="n">
        <v>18</v>
      </c>
      <c r="M9" s="30" t="n">
        <f aca="false">23/24</f>
        <v>0.958333333333333</v>
      </c>
      <c r="N9" s="31" t="n">
        <v>1</v>
      </c>
      <c r="O9" s="32" t="n">
        <v>20</v>
      </c>
      <c r="P9" s="26"/>
      <c r="Q9" s="27"/>
      <c r="R9" s="26"/>
      <c r="S9" s="26"/>
    </row>
    <row r="10" customFormat="false" ht="13.8" hidden="false" customHeight="false" outlineLevel="0" collapsed="false">
      <c r="B10" s="28" t="n">
        <v>0</v>
      </c>
      <c r="C10" s="29" t="n">
        <v>20</v>
      </c>
      <c r="D10" s="30" t="n">
        <f aca="false">1/24</f>
        <v>0.0416666666666667</v>
      </c>
      <c r="E10" s="31" t="n">
        <v>3</v>
      </c>
      <c r="F10" s="29" t="n">
        <v>22</v>
      </c>
      <c r="G10" s="30" t="n">
        <f aca="false">6/24</f>
        <v>0.25</v>
      </c>
      <c r="H10" s="31" t="n">
        <v>4</v>
      </c>
      <c r="I10" s="29" t="n">
        <v>23</v>
      </c>
      <c r="J10" s="30" t="n">
        <f aca="false">1/24</f>
        <v>0.0416666666666667</v>
      </c>
      <c r="K10" s="31" t="n">
        <v>5</v>
      </c>
      <c r="L10" s="29" t="n">
        <v>18</v>
      </c>
      <c r="M10" s="30" t="n">
        <f aca="false">23/24</f>
        <v>0.958333333333333</v>
      </c>
      <c r="N10" s="31" t="n">
        <v>1</v>
      </c>
      <c r="O10" s="32" t="n">
        <v>20</v>
      </c>
      <c r="P10" s="26"/>
      <c r="Q10" s="27"/>
      <c r="R10" s="26"/>
      <c r="S10" s="26"/>
    </row>
    <row r="11" customFormat="false" ht="13.8" hidden="false" customHeight="false" outlineLevel="0" collapsed="false">
      <c r="B11" s="28" t="n">
        <v>0</v>
      </c>
      <c r="C11" s="29" t="n">
        <v>20</v>
      </c>
      <c r="D11" s="30" t="n">
        <f aca="false">1/24</f>
        <v>0.0416666666666667</v>
      </c>
      <c r="E11" s="31" t="n">
        <v>3</v>
      </c>
      <c r="F11" s="29" t="n">
        <v>22</v>
      </c>
      <c r="G11" s="30" t="n">
        <f aca="false">6/24</f>
        <v>0.25</v>
      </c>
      <c r="H11" s="31" t="n">
        <v>4</v>
      </c>
      <c r="I11" s="29" t="n">
        <v>23</v>
      </c>
      <c r="J11" s="30" t="n">
        <f aca="false">1/24</f>
        <v>0.0416666666666667</v>
      </c>
      <c r="K11" s="31" t="n">
        <v>5</v>
      </c>
      <c r="L11" s="29" t="n">
        <v>18</v>
      </c>
      <c r="M11" s="30" t="n">
        <f aca="false">23/24</f>
        <v>0.958333333333333</v>
      </c>
      <c r="N11" s="31" t="n">
        <v>1</v>
      </c>
      <c r="O11" s="32" t="n">
        <v>20</v>
      </c>
      <c r="P11" s="26"/>
      <c r="Q11" s="27"/>
      <c r="R11" s="26"/>
      <c r="S11" s="26"/>
    </row>
    <row r="12" customFormat="false" ht="13.8" hidden="false" customHeight="false" outlineLevel="0" collapsed="false">
      <c r="A12" s="0" t="s">
        <v>36</v>
      </c>
      <c r="B12" s="28" t="n">
        <v>0</v>
      </c>
      <c r="C12" s="29" t="n">
        <v>20</v>
      </c>
      <c r="D12" s="30" t="n">
        <f aca="false">1/24</f>
        <v>0.0416666666666667</v>
      </c>
      <c r="E12" s="31" t="n">
        <v>3</v>
      </c>
      <c r="F12" s="29" t="n">
        <v>22</v>
      </c>
      <c r="G12" s="30" t="n">
        <f aca="false">6/24</f>
        <v>0.25</v>
      </c>
      <c r="H12" s="31" t="n">
        <v>4</v>
      </c>
      <c r="I12" s="29" t="n">
        <v>23</v>
      </c>
      <c r="J12" s="30" t="n">
        <f aca="false">1/24</f>
        <v>0.0416666666666667</v>
      </c>
      <c r="K12" s="31" t="n">
        <v>5</v>
      </c>
      <c r="L12" s="29" t="n">
        <v>18</v>
      </c>
      <c r="M12" s="30" t="n">
        <f aca="false">23/24</f>
        <v>0.958333333333333</v>
      </c>
      <c r="N12" s="31" t="n">
        <v>1</v>
      </c>
      <c r="O12" s="32" t="n">
        <v>20</v>
      </c>
      <c r="P12" s="26"/>
      <c r="Q12" s="26"/>
      <c r="R12" s="26"/>
      <c r="S12" s="26"/>
    </row>
    <row r="13" customFormat="false" ht="13.8" hidden="false" customHeight="false" outlineLevel="0" collapsed="false">
      <c r="B13" s="28" t="n">
        <v>0</v>
      </c>
      <c r="C13" s="29" t="n">
        <v>20</v>
      </c>
      <c r="D13" s="30" t="n">
        <f aca="false">1/24</f>
        <v>0.0416666666666667</v>
      </c>
      <c r="E13" s="31" t="n">
        <v>3</v>
      </c>
      <c r="F13" s="29" t="n">
        <v>22</v>
      </c>
      <c r="G13" s="30" t="n">
        <f aca="false">6/24</f>
        <v>0.25</v>
      </c>
      <c r="H13" s="31" t="n">
        <v>4</v>
      </c>
      <c r="I13" s="29" t="n">
        <v>23</v>
      </c>
      <c r="J13" s="30" t="n">
        <f aca="false">1/24</f>
        <v>0.0416666666666667</v>
      </c>
      <c r="K13" s="31" t="n">
        <v>5</v>
      </c>
      <c r="L13" s="29" t="n">
        <v>18</v>
      </c>
      <c r="M13" s="30" t="n">
        <f aca="false">23/24</f>
        <v>0.958333333333333</v>
      </c>
      <c r="N13" s="31" t="n">
        <v>1</v>
      </c>
      <c r="O13" s="32" t="n">
        <v>20</v>
      </c>
    </row>
    <row r="14" customFormat="false" ht="13.8" hidden="false" customHeight="false" outlineLevel="0" collapsed="false">
      <c r="B14" s="28" t="n">
        <v>0</v>
      </c>
      <c r="C14" s="29" t="n">
        <v>20</v>
      </c>
      <c r="D14" s="30" t="n">
        <f aca="false">1/24</f>
        <v>0.0416666666666667</v>
      </c>
      <c r="E14" s="31" t="n">
        <v>3</v>
      </c>
      <c r="F14" s="29" t="n">
        <v>22</v>
      </c>
      <c r="G14" s="30" t="n">
        <f aca="false">6/24</f>
        <v>0.25</v>
      </c>
      <c r="H14" s="31" t="n">
        <v>4</v>
      </c>
      <c r="I14" s="29" t="n">
        <v>23</v>
      </c>
      <c r="J14" s="30" t="n">
        <f aca="false">1/24</f>
        <v>0.0416666666666667</v>
      </c>
      <c r="K14" s="31" t="n">
        <v>5</v>
      </c>
      <c r="L14" s="29" t="n">
        <v>18</v>
      </c>
      <c r="M14" s="30" t="n">
        <f aca="false">23/24</f>
        <v>0.958333333333333</v>
      </c>
      <c r="N14" s="31" t="n">
        <v>1</v>
      </c>
      <c r="O14" s="32" t="n">
        <v>20</v>
      </c>
    </row>
    <row r="15" customFormat="false" ht="13.8" hidden="false" customHeight="false" outlineLevel="0" collapsed="false">
      <c r="B15" s="28" t="n">
        <v>0</v>
      </c>
      <c r="C15" s="29" t="n">
        <v>20</v>
      </c>
      <c r="D15" s="30" t="n">
        <f aca="false">1/24</f>
        <v>0.0416666666666667</v>
      </c>
      <c r="E15" s="31" t="n">
        <v>3</v>
      </c>
      <c r="F15" s="29" t="n">
        <v>22</v>
      </c>
      <c r="G15" s="30" t="n">
        <f aca="false">6/24</f>
        <v>0.25</v>
      </c>
      <c r="H15" s="31" t="n">
        <v>4</v>
      </c>
      <c r="I15" s="29" t="n">
        <v>23</v>
      </c>
      <c r="J15" s="30" t="n">
        <f aca="false">1/24</f>
        <v>0.0416666666666667</v>
      </c>
      <c r="K15" s="31" t="n">
        <v>5</v>
      </c>
      <c r="L15" s="29" t="n">
        <v>18</v>
      </c>
      <c r="M15" s="30" t="n">
        <f aca="false">23/24</f>
        <v>0.958333333333333</v>
      </c>
      <c r="N15" s="31" t="n">
        <v>1</v>
      </c>
      <c r="O15" s="32" t="n">
        <v>20</v>
      </c>
    </row>
    <row r="16" customFormat="false" ht="13.8" hidden="false" customHeight="false" outlineLevel="0" collapsed="false">
      <c r="B16" s="28" t="n">
        <v>0</v>
      </c>
      <c r="C16" s="29" t="n">
        <v>20</v>
      </c>
      <c r="D16" s="30" t="n">
        <f aca="false">1/24</f>
        <v>0.0416666666666667</v>
      </c>
      <c r="E16" s="31" t="n">
        <v>3</v>
      </c>
      <c r="F16" s="29" t="n">
        <v>22</v>
      </c>
      <c r="G16" s="30" t="n">
        <f aca="false">6/24</f>
        <v>0.25</v>
      </c>
      <c r="H16" s="31" t="n">
        <v>4</v>
      </c>
      <c r="I16" s="29" t="n">
        <v>23</v>
      </c>
      <c r="J16" s="30" t="n">
        <f aca="false">1/24</f>
        <v>0.0416666666666667</v>
      </c>
      <c r="K16" s="31" t="n">
        <v>5</v>
      </c>
      <c r="L16" s="29" t="n">
        <v>18</v>
      </c>
      <c r="M16" s="30" t="n">
        <f aca="false">23/24</f>
        <v>0.958333333333333</v>
      </c>
      <c r="N16" s="31" t="n">
        <v>1</v>
      </c>
      <c r="O16" s="32" t="n">
        <v>20</v>
      </c>
    </row>
    <row r="17" customFormat="false" ht="13.8" hidden="false" customHeight="false" outlineLevel="0" collapsed="false">
      <c r="B17" s="28" t="n">
        <v>0</v>
      </c>
      <c r="C17" s="29" t="n">
        <v>20</v>
      </c>
      <c r="D17" s="30" t="n">
        <f aca="false">1/24</f>
        <v>0.0416666666666667</v>
      </c>
      <c r="E17" s="31" t="n">
        <v>3</v>
      </c>
      <c r="F17" s="29" t="n">
        <v>22</v>
      </c>
      <c r="G17" s="30" t="n">
        <f aca="false">6/24</f>
        <v>0.25</v>
      </c>
      <c r="H17" s="31" t="n">
        <v>4</v>
      </c>
      <c r="I17" s="29" t="n">
        <v>23</v>
      </c>
      <c r="J17" s="30" t="n">
        <f aca="false">1/24</f>
        <v>0.0416666666666667</v>
      </c>
      <c r="K17" s="31" t="n">
        <v>5</v>
      </c>
      <c r="L17" s="29" t="n">
        <v>18</v>
      </c>
      <c r="M17" s="30" t="n">
        <f aca="false">23/24</f>
        <v>0.958333333333333</v>
      </c>
      <c r="N17" s="31" t="n">
        <v>1</v>
      </c>
      <c r="O17" s="32" t="n">
        <v>20</v>
      </c>
    </row>
    <row r="18" customFormat="false" ht="13.8" hidden="false" customHeight="false" outlineLevel="0" collapsed="false">
      <c r="B18" s="28" t="n">
        <v>0</v>
      </c>
      <c r="C18" s="29" t="n">
        <v>20</v>
      </c>
      <c r="D18" s="30" t="n">
        <f aca="false">1/24</f>
        <v>0.0416666666666667</v>
      </c>
      <c r="E18" s="31" t="n">
        <v>3</v>
      </c>
      <c r="F18" s="29" t="n">
        <v>22</v>
      </c>
      <c r="G18" s="30" t="n">
        <f aca="false">6/24</f>
        <v>0.25</v>
      </c>
      <c r="H18" s="31" t="n">
        <v>4</v>
      </c>
      <c r="I18" s="29" t="n">
        <v>23</v>
      </c>
      <c r="J18" s="30" t="n">
        <f aca="false">1/24</f>
        <v>0.0416666666666667</v>
      </c>
      <c r="K18" s="31" t="n">
        <v>5</v>
      </c>
      <c r="L18" s="29" t="n">
        <v>18</v>
      </c>
      <c r="M18" s="30" t="n">
        <f aca="false">23/24</f>
        <v>0.958333333333333</v>
      </c>
      <c r="N18" s="31" t="n">
        <v>1</v>
      </c>
      <c r="O18" s="32" t="n">
        <v>20</v>
      </c>
    </row>
    <row r="19" customFormat="false" ht="13.8" hidden="false" customHeight="false" outlineLevel="0" collapsed="false">
      <c r="B19" s="28" t="n">
        <v>0</v>
      </c>
      <c r="C19" s="29" t="n">
        <v>20</v>
      </c>
      <c r="D19" s="30" t="n">
        <f aca="false">1/24</f>
        <v>0.0416666666666667</v>
      </c>
      <c r="E19" s="31" t="n">
        <v>3</v>
      </c>
      <c r="F19" s="29" t="n">
        <v>22</v>
      </c>
      <c r="G19" s="30" t="n">
        <f aca="false">6/24</f>
        <v>0.25</v>
      </c>
      <c r="H19" s="31" t="n">
        <v>4</v>
      </c>
      <c r="I19" s="29" t="n">
        <v>23</v>
      </c>
      <c r="J19" s="30" t="n">
        <f aca="false">1/24</f>
        <v>0.0416666666666667</v>
      </c>
      <c r="K19" s="31" t="n">
        <v>5</v>
      </c>
      <c r="L19" s="29" t="n">
        <v>18</v>
      </c>
      <c r="M19" s="30" t="n">
        <f aca="false">23/24</f>
        <v>0.958333333333333</v>
      </c>
      <c r="N19" s="31" t="n">
        <v>1</v>
      </c>
      <c r="O19" s="32" t="n">
        <v>20</v>
      </c>
    </row>
    <row r="20" customFormat="false" ht="13.8" hidden="false" customHeight="false" outlineLevel="0" collapsed="false">
      <c r="B20" s="28" t="n">
        <v>0</v>
      </c>
      <c r="C20" s="29" t="n">
        <v>20</v>
      </c>
      <c r="D20" s="30" t="n">
        <f aca="false">1/24</f>
        <v>0.0416666666666667</v>
      </c>
      <c r="E20" s="31" t="n">
        <v>3</v>
      </c>
      <c r="F20" s="29" t="n">
        <v>22</v>
      </c>
      <c r="G20" s="30" t="n">
        <f aca="false">6/24</f>
        <v>0.25</v>
      </c>
      <c r="H20" s="31" t="n">
        <v>4</v>
      </c>
      <c r="I20" s="29" t="n">
        <v>23</v>
      </c>
      <c r="J20" s="30" t="n">
        <f aca="false">1/24</f>
        <v>0.0416666666666667</v>
      </c>
      <c r="K20" s="31" t="n">
        <v>5</v>
      </c>
      <c r="L20" s="29" t="n">
        <v>18</v>
      </c>
      <c r="M20" s="30" t="n">
        <f aca="false">23/24</f>
        <v>0.958333333333333</v>
      </c>
      <c r="N20" s="31" t="n">
        <v>1</v>
      </c>
      <c r="O20" s="32" t="n">
        <v>20</v>
      </c>
    </row>
    <row r="21" customFormat="false" ht="13.8" hidden="false" customHeight="false" outlineLevel="0" collapsed="false">
      <c r="B21" s="28" t="n">
        <v>0</v>
      </c>
      <c r="C21" s="29" t="n">
        <v>20</v>
      </c>
      <c r="D21" s="30" t="n">
        <f aca="false">1/24</f>
        <v>0.0416666666666667</v>
      </c>
      <c r="E21" s="31" t="n">
        <v>3</v>
      </c>
      <c r="F21" s="29" t="n">
        <v>22</v>
      </c>
      <c r="G21" s="30" t="n">
        <f aca="false">6/24</f>
        <v>0.25</v>
      </c>
      <c r="H21" s="31" t="n">
        <v>4</v>
      </c>
      <c r="I21" s="29" t="n">
        <v>23</v>
      </c>
      <c r="J21" s="30" t="n">
        <f aca="false">1/24</f>
        <v>0.0416666666666667</v>
      </c>
      <c r="K21" s="31" t="n">
        <v>5</v>
      </c>
      <c r="L21" s="29" t="n">
        <v>18</v>
      </c>
      <c r="M21" s="30" t="n">
        <f aca="false">23/24</f>
        <v>0.958333333333333</v>
      </c>
      <c r="N21" s="31" t="n">
        <v>1</v>
      </c>
      <c r="O21" s="32" t="n">
        <v>20</v>
      </c>
    </row>
    <row r="22" customFormat="false" ht="13.8" hidden="false" customHeight="false" outlineLevel="0" collapsed="false">
      <c r="B22" s="28" t="n">
        <v>0</v>
      </c>
      <c r="C22" s="29" t="n">
        <v>20</v>
      </c>
      <c r="D22" s="30" t="n">
        <f aca="false">1/24</f>
        <v>0.0416666666666667</v>
      </c>
      <c r="E22" s="31" t="n">
        <v>3</v>
      </c>
      <c r="F22" s="29" t="n">
        <v>22</v>
      </c>
      <c r="G22" s="30" t="n">
        <f aca="false">6/24</f>
        <v>0.25</v>
      </c>
      <c r="H22" s="31" t="n">
        <v>4</v>
      </c>
      <c r="I22" s="29" t="n">
        <v>23</v>
      </c>
      <c r="J22" s="30" t="n">
        <f aca="false">1/24</f>
        <v>0.0416666666666667</v>
      </c>
      <c r="K22" s="31" t="n">
        <v>5</v>
      </c>
      <c r="L22" s="29" t="n">
        <v>18</v>
      </c>
      <c r="M22" s="30" t="n">
        <f aca="false">23/24</f>
        <v>0.958333333333333</v>
      </c>
      <c r="N22" s="31" t="n">
        <v>1</v>
      </c>
      <c r="O22" s="32" t="n">
        <v>20</v>
      </c>
    </row>
    <row r="23" customFormat="false" ht="13.8" hidden="false" customHeight="false" outlineLevel="0" collapsed="false">
      <c r="A23" s="0" t="s">
        <v>30</v>
      </c>
      <c r="B23" s="33" t="n">
        <v>43191</v>
      </c>
      <c r="C23" s="29" t="n">
        <v>18</v>
      </c>
      <c r="D23" s="34" t="n">
        <v>0.0416666666666667</v>
      </c>
      <c r="E23" s="35" t="n">
        <v>3</v>
      </c>
      <c r="F23" s="29" t="n">
        <v>22</v>
      </c>
      <c r="G23" s="34" t="n">
        <v>0.25</v>
      </c>
      <c r="H23" s="35" t="n">
        <v>4</v>
      </c>
      <c r="I23" s="29" t="n">
        <v>23</v>
      </c>
      <c r="J23" s="34" t="n">
        <v>0.0416666666666667</v>
      </c>
      <c r="K23" s="35" t="n">
        <v>5</v>
      </c>
      <c r="L23" s="29" t="n">
        <v>18</v>
      </c>
      <c r="M23" s="34" t="n">
        <v>0.958333333333333</v>
      </c>
      <c r="N23" s="35" t="n">
        <v>1</v>
      </c>
      <c r="O23" s="32" t="n">
        <v>18</v>
      </c>
    </row>
    <row r="24" customFormat="false" ht="13.8" hidden="false" customHeight="false" outlineLevel="0" collapsed="false">
      <c r="B24" s="33" t="n">
        <v>43205</v>
      </c>
      <c r="C24" s="29" t="n">
        <v>18</v>
      </c>
      <c r="D24" s="34" t="n">
        <v>0.0416666666666667</v>
      </c>
      <c r="E24" s="35" t="n">
        <v>3</v>
      </c>
      <c r="F24" s="29" t="n">
        <v>22</v>
      </c>
      <c r="G24" s="34" t="n">
        <v>0.25</v>
      </c>
      <c r="H24" s="35" t="n">
        <v>4</v>
      </c>
      <c r="I24" s="29" t="n">
        <v>22</v>
      </c>
      <c r="J24" s="34" t="n">
        <v>0.0416666666666667</v>
      </c>
      <c r="K24" s="35" t="n">
        <v>5</v>
      </c>
      <c r="L24" s="29" t="n">
        <v>18</v>
      </c>
      <c r="M24" s="34" t="n">
        <v>0.958333333333333</v>
      </c>
      <c r="N24" s="35" t="n">
        <v>1</v>
      </c>
      <c r="O24" s="32" t="n">
        <v>18</v>
      </c>
    </row>
    <row r="25" customFormat="false" ht="13.8" hidden="false" customHeight="false" outlineLevel="0" collapsed="false">
      <c r="B25" s="33" t="n">
        <v>0</v>
      </c>
      <c r="C25" s="29" t="n">
        <v>22</v>
      </c>
      <c r="D25" s="34" t="n">
        <v>0.0416666666666667</v>
      </c>
      <c r="E25" s="35" t="n">
        <v>3</v>
      </c>
      <c r="F25" s="29" t="n">
        <v>24</v>
      </c>
      <c r="G25" s="34" t="n">
        <v>0.25</v>
      </c>
      <c r="H25" s="35" t="n">
        <v>4</v>
      </c>
      <c r="I25" s="29" t="n">
        <v>25</v>
      </c>
      <c r="J25" s="34" t="n">
        <v>0.0416666666666667</v>
      </c>
      <c r="K25" s="35" t="n">
        <v>5</v>
      </c>
      <c r="L25" s="29" t="n">
        <v>20</v>
      </c>
      <c r="M25" s="34" t="n">
        <v>0.958333333333333</v>
      </c>
      <c r="N25" s="35" t="n">
        <v>1</v>
      </c>
      <c r="O25" s="32" t="n">
        <v>22</v>
      </c>
    </row>
    <row r="26" customFormat="false" ht="13.8" hidden="false" customHeight="false" outlineLevel="0" collapsed="false">
      <c r="B26" s="33" t="n">
        <v>0</v>
      </c>
      <c r="C26" s="29" t="n">
        <v>22</v>
      </c>
      <c r="D26" s="34" t="n">
        <v>0.0416666666666667</v>
      </c>
      <c r="E26" s="35" t="n">
        <v>3</v>
      </c>
      <c r="F26" s="29" t="n">
        <v>24</v>
      </c>
      <c r="G26" s="34" t="n">
        <v>0.25</v>
      </c>
      <c r="H26" s="35" t="n">
        <v>4</v>
      </c>
      <c r="I26" s="29" t="n">
        <v>25</v>
      </c>
      <c r="J26" s="34" t="n">
        <v>0.0416666666666667</v>
      </c>
      <c r="K26" s="35" t="n">
        <v>5</v>
      </c>
      <c r="L26" s="29" t="n">
        <v>20</v>
      </c>
      <c r="M26" s="34" t="n">
        <v>0.958333333333333</v>
      </c>
      <c r="N26" s="35" t="n">
        <v>1</v>
      </c>
      <c r="O26" s="32" t="n">
        <v>22</v>
      </c>
    </row>
    <row r="27" customFormat="false" ht="13.8" hidden="false" customHeight="false" outlineLevel="0" collapsed="false">
      <c r="B27" s="33" t="n">
        <v>0</v>
      </c>
      <c r="C27" s="29" t="n">
        <v>22</v>
      </c>
      <c r="D27" s="34" t="n">
        <v>0.0416666666666667</v>
      </c>
      <c r="E27" s="35" t="n">
        <v>3</v>
      </c>
      <c r="F27" s="29" t="n">
        <v>24</v>
      </c>
      <c r="G27" s="34" t="n">
        <v>0.25</v>
      </c>
      <c r="H27" s="35" t="n">
        <v>4</v>
      </c>
      <c r="I27" s="29" t="n">
        <v>25</v>
      </c>
      <c r="J27" s="34" t="n">
        <v>0.0416666666666667</v>
      </c>
      <c r="K27" s="35" t="n">
        <v>5</v>
      </c>
      <c r="L27" s="29" t="n">
        <v>20</v>
      </c>
      <c r="M27" s="34" t="n">
        <v>0.958333333333333</v>
      </c>
      <c r="N27" s="35" t="n">
        <v>1</v>
      </c>
      <c r="O27" s="32" t="n">
        <v>22</v>
      </c>
    </row>
    <row r="28" customFormat="false" ht="13.8" hidden="false" customHeight="false" outlineLevel="0" collapsed="false">
      <c r="B28" s="33" t="n">
        <v>0</v>
      </c>
      <c r="C28" s="29" t="n">
        <v>22</v>
      </c>
      <c r="D28" s="34" t="n">
        <v>0.0416666666666667</v>
      </c>
      <c r="E28" s="35" t="n">
        <v>3</v>
      </c>
      <c r="F28" s="29" t="n">
        <v>24</v>
      </c>
      <c r="G28" s="34" t="n">
        <v>0.25</v>
      </c>
      <c r="H28" s="35" t="n">
        <v>4</v>
      </c>
      <c r="I28" s="29" t="n">
        <v>25</v>
      </c>
      <c r="J28" s="34" t="n">
        <v>0.0416666666666667</v>
      </c>
      <c r="K28" s="35" t="n">
        <v>5</v>
      </c>
      <c r="L28" s="29" t="n">
        <v>20</v>
      </c>
      <c r="M28" s="34" t="n">
        <v>0.958333333333333</v>
      </c>
      <c r="N28" s="35" t="n">
        <v>1</v>
      </c>
      <c r="O28" s="32" t="n">
        <v>22</v>
      </c>
    </row>
    <row r="29" customFormat="false" ht="13.8" hidden="false" customHeight="false" outlineLevel="0" collapsed="false">
      <c r="B29" s="33" t="n">
        <v>0</v>
      </c>
      <c r="C29" s="29" t="n">
        <v>22</v>
      </c>
      <c r="D29" s="34" t="n">
        <v>0.0416666666666667</v>
      </c>
      <c r="E29" s="35" t="n">
        <v>3</v>
      </c>
      <c r="F29" s="29" t="n">
        <v>24</v>
      </c>
      <c r="G29" s="34" t="n">
        <v>0.25</v>
      </c>
      <c r="H29" s="35" t="n">
        <v>4</v>
      </c>
      <c r="I29" s="29" t="n">
        <v>25</v>
      </c>
      <c r="J29" s="34" t="n">
        <v>0.0416666666666667</v>
      </c>
      <c r="K29" s="35" t="n">
        <v>5</v>
      </c>
      <c r="L29" s="29" t="n">
        <v>20</v>
      </c>
      <c r="M29" s="34" t="n">
        <v>0.958333333333333</v>
      </c>
      <c r="N29" s="35" t="n">
        <v>1</v>
      </c>
      <c r="O29" s="32" t="n">
        <v>22</v>
      </c>
    </row>
    <row r="30" customFormat="false" ht="13.8" hidden="false" customHeight="false" outlineLevel="0" collapsed="false">
      <c r="B30" s="33" t="n">
        <v>0</v>
      </c>
      <c r="C30" s="29" t="n">
        <v>22</v>
      </c>
      <c r="D30" s="34" t="n">
        <v>0.0416666666666667</v>
      </c>
      <c r="E30" s="35" t="n">
        <v>3</v>
      </c>
      <c r="F30" s="29" t="n">
        <v>24</v>
      </c>
      <c r="G30" s="34" t="n">
        <v>0.25</v>
      </c>
      <c r="H30" s="35" t="n">
        <v>4</v>
      </c>
      <c r="I30" s="29" t="n">
        <v>25</v>
      </c>
      <c r="J30" s="34" t="n">
        <v>0.0416666666666667</v>
      </c>
      <c r="K30" s="35" t="n">
        <v>5</v>
      </c>
      <c r="L30" s="29" t="n">
        <v>20</v>
      </c>
      <c r="M30" s="34" t="n">
        <v>0.958333333333333</v>
      </c>
      <c r="N30" s="35" t="n">
        <v>1</v>
      </c>
      <c r="O30" s="32" t="n">
        <v>22</v>
      </c>
    </row>
    <row r="31" customFormat="false" ht="13.8" hidden="false" customHeight="false" outlineLevel="0" collapsed="false">
      <c r="B31" s="33" t="n">
        <v>0</v>
      </c>
      <c r="C31" s="29" t="n">
        <v>22</v>
      </c>
      <c r="D31" s="34" t="n">
        <v>0.0416666666666667</v>
      </c>
      <c r="E31" s="35" t="n">
        <v>3</v>
      </c>
      <c r="F31" s="29" t="n">
        <v>24</v>
      </c>
      <c r="G31" s="34" t="n">
        <v>0.25</v>
      </c>
      <c r="H31" s="35" t="n">
        <v>4</v>
      </c>
      <c r="I31" s="29" t="n">
        <v>25</v>
      </c>
      <c r="J31" s="34" t="n">
        <v>0.0416666666666667</v>
      </c>
      <c r="K31" s="35" t="n">
        <v>5</v>
      </c>
      <c r="L31" s="29" t="n">
        <v>20</v>
      </c>
      <c r="M31" s="34" t="n">
        <v>0.958333333333333</v>
      </c>
      <c r="N31" s="35" t="n">
        <v>1</v>
      </c>
      <c r="O31" s="32" t="n">
        <v>22</v>
      </c>
    </row>
    <row r="32" customFormat="false" ht="13.8" hidden="false" customHeight="false" outlineLevel="0" collapsed="false">
      <c r="A32" s="0" t="s">
        <v>36</v>
      </c>
      <c r="B32" s="33" t="n">
        <v>0</v>
      </c>
      <c r="C32" s="29" t="n">
        <v>22</v>
      </c>
      <c r="D32" s="34" t="n">
        <v>0.0416666666666667</v>
      </c>
      <c r="E32" s="35" t="n">
        <v>3</v>
      </c>
      <c r="F32" s="29" t="n">
        <v>24</v>
      </c>
      <c r="G32" s="34" t="n">
        <v>0.25</v>
      </c>
      <c r="H32" s="35" t="n">
        <v>4</v>
      </c>
      <c r="I32" s="29" t="n">
        <v>25</v>
      </c>
      <c r="J32" s="34" t="n">
        <v>0.0416666666666667</v>
      </c>
      <c r="K32" s="35" t="n">
        <v>5</v>
      </c>
      <c r="L32" s="29" t="n">
        <v>20</v>
      </c>
      <c r="M32" s="34" t="n">
        <v>0.958333333333333</v>
      </c>
      <c r="N32" s="35" t="n">
        <v>1</v>
      </c>
      <c r="O32" s="32" t="n">
        <v>22</v>
      </c>
    </row>
    <row r="33" customFormat="false" ht="13.8" hidden="false" customHeight="false" outlineLevel="0" collapsed="false">
      <c r="B33" s="33" t="n">
        <v>0</v>
      </c>
      <c r="C33" s="29" t="n">
        <v>22</v>
      </c>
      <c r="D33" s="34" t="n">
        <v>0.0416666666666667</v>
      </c>
      <c r="E33" s="35" t="n">
        <v>3</v>
      </c>
      <c r="F33" s="29" t="n">
        <v>24</v>
      </c>
      <c r="G33" s="34" t="n">
        <v>0.25</v>
      </c>
      <c r="H33" s="35" t="n">
        <v>4</v>
      </c>
      <c r="I33" s="29" t="n">
        <v>25</v>
      </c>
      <c r="J33" s="34" t="n">
        <v>0.0416666666666667</v>
      </c>
      <c r="K33" s="35" t="n">
        <v>5</v>
      </c>
      <c r="L33" s="29" t="n">
        <v>20</v>
      </c>
      <c r="M33" s="34" t="n">
        <v>0.958333333333333</v>
      </c>
      <c r="N33" s="35" t="n">
        <v>1</v>
      </c>
      <c r="O33" s="32" t="n">
        <v>22</v>
      </c>
    </row>
    <row r="34" customFormat="false" ht="13.8" hidden="false" customHeight="false" outlineLevel="0" collapsed="false">
      <c r="B34" s="33" t="n">
        <v>0</v>
      </c>
      <c r="C34" s="29" t="n">
        <v>22</v>
      </c>
      <c r="D34" s="34" t="n">
        <v>0.0416666666666667</v>
      </c>
      <c r="E34" s="35" t="n">
        <v>3</v>
      </c>
      <c r="F34" s="29" t="n">
        <v>24</v>
      </c>
      <c r="G34" s="34" t="n">
        <v>0.25</v>
      </c>
      <c r="H34" s="35" t="n">
        <v>4</v>
      </c>
      <c r="I34" s="29" t="n">
        <v>25</v>
      </c>
      <c r="J34" s="34" t="n">
        <v>0.0416666666666667</v>
      </c>
      <c r="K34" s="35" t="n">
        <v>5</v>
      </c>
      <c r="L34" s="29" t="n">
        <v>20</v>
      </c>
      <c r="M34" s="34" t="n">
        <v>0.958333333333333</v>
      </c>
      <c r="N34" s="35" t="n">
        <v>1</v>
      </c>
      <c r="O34" s="32" t="n">
        <v>22</v>
      </c>
    </row>
    <row r="35" customFormat="false" ht="13.8" hidden="false" customHeight="false" outlineLevel="0" collapsed="false">
      <c r="B35" s="33" t="n">
        <v>0</v>
      </c>
      <c r="C35" s="29" t="n">
        <v>22</v>
      </c>
      <c r="D35" s="34" t="n">
        <v>0.0416666666666667</v>
      </c>
      <c r="E35" s="35" t="n">
        <v>3</v>
      </c>
      <c r="F35" s="29" t="n">
        <v>24</v>
      </c>
      <c r="G35" s="34" t="n">
        <v>0.25</v>
      </c>
      <c r="H35" s="35" t="n">
        <v>4</v>
      </c>
      <c r="I35" s="29" t="n">
        <v>25</v>
      </c>
      <c r="J35" s="34" t="n">
        <v>0.0416666666666667</v>
      </c>
      <c r="K35" s="35" t="n">
        <v>5</v>
      </c>
      <c r="L35" s="29" t="n">
        <v>20</v>
      </c>
      <c r="M35" s="34" t="n">
        <v>0.958333333333333</v>
      </c>
      <c r="N35" s="35" t="n">
        <v>1</v>
      </c>
      <c r="O35" s="32" t="n">
        <v>22</v>
      </c>
    </row>
    <row r="36" customFormat="false" ht="13.8" hidden="false" customHeight="false" outlineLevel="0" collapsed="false">
      <c r="B36" s="33" t="n">
        <v>0</v>
      </c>
      <c r="C36" s="29" t="n">
        <v>22</v>
      </c>
      <c r="D36" s="34" t="n">
        <v>0.0416666666666667</v>
      </c>
      <c r="E36" s="35" t="n">
        <v>3</v>
      </c>
      <c r="F36" s="29" t="n">
        <v>24</v>
      </c>
      <c r="G36" s="34" t="n">
        <v>0.25</v>
      </c>
      <c r="H36" s="35" t="n">
        <v>4</v>
      </c>
      <c r="I36" s="29" t="n">
        <v>25</v>
      </c>
      <c r="J36" s="34" t="n">
        <v>0.0416666666666667</v>
      </c>
      <c r="K36" s="35" t="n">
        <v>5</v>
      </c>
      <c r="L36" s="29" t="n">
        <v>20</v>
      </c>
      <c r="M36" s="34" t="n">
        <v>0.958333333333333</v>
      </c>
      <c r="N36" s="35" t="n">
        <v>1</v>
      </c>
      <c r="O36" s="32" t="n">
        <v>22</v>
      </c>
    </row>
    <row r="37" customFormat="false" ht="13.8" hidden="false" customHeight="false" outlineLevel="0" collapsed="false">
      <c r="B37" s="33" t="n">
        <v>0</v>
      </c>
      <c r="C37" s="29" t="n">
        <v>22</v>
      </c>
      <c r="D37" s="34" t="n">
        <v>0.0416666666666667</v>
      </c>
      <c r="E37" s="35" t="n">
        <v>3</v>
      </c>
      <c r="F37" s="29" t="n">
        <v>24</v>
      </c>
      <c r="G37" s="34" t="n">
        <v>0.25</v>
      </c>
      <c r="H37" s="35" t="n">
        <v>4</v>
      </c>
      <c r="I37" s="29" t="n">
        <v>25</v>
      </c>
      <c r="J37" s="34" t="n">
        <v>0.0416666666666667</v>
      </c>
      <c r="K37" s="35" t="n">
        <v>5</v>
      </c>
      <c r="L37" s="29" t="n">
        <v>20</v>
      </c>
      <c r="M37" s="34" t="n">
        <v>0.958333333333333</v>
      </c>
      <c r="N37" s="35" t="n">
        <v>1</v>
      </c>
      <c r="O37" s="32" t="n">
        <v>22</v>
      </c>
    </row>
    <row r="38" customFormat="false" ht="13.8" hidden="false" customHeight="false" outlineLevel="0" collapsed="false">
      <c r="B38" s="33" t="n">
        <v>0</v>
      </c>
      <c r="C38" s="29" t="n">
        <v>22</v>
      </c>
      <c r="D38" s="34" t="n">
        <v>0.0416666666666667</v>
      </c>
      <c r="E38" s="35" t="n">
        <v>3</v>
      </c>
      <c r="F38" s="29" t="n">
        <v>24</v>
      </c>
      <c r="G38" s="34" t="n">
        <v>0.25</v>
      </c>
      <c r="H38" s="35" t="n">
        <v>4</v>
      </c>
      <c r="I38" s="29" t="n">
        <v>25</v>
      </c>
      <c r="J38" s="34" t="n">
        <v>0.0416666666666667</v>
      </c>
      <c r="K38" s="35" t="n">
        <v>5</v>
      </c>
      <c r="L38" s="29" t="n">
        <v>20</v>
      </c>
      <c r="M38" s="34" t="n">
        <v>0.958333333333333</v>
      </c>
      <c r="N38" s="35" t="n">
        <v>1</v>
      </c>
      <c r="O38" s="32" t="n">
        <v>22</v>
      </c>
    </row>
    <row r="39" customFormat="false" ht="13.8" hidden="false" customHeight="false" outlineLevel="0" collapsed="false">
      <c r="B39" s="33" t="n">
        <v>0</v>
      </c>
      <c r="C39" s="29" t="n">
        <v>22</v>
      </c>
      <c r="D39" s="34" t="n">
        <v>0.0416666666666667</v>
      </c>
      <c r="E39" s="35" t="n">
        <v>3</v>
      </c>
      <c r="F39" s="29" t="n">
        <v>24</v>
      </c>
      <c r="G39" s="34" t="n">
        <v>0.25</v>
      </c>
      <c r="H39" s="35" t="n">
        <v>4</v>
      </c>
      <c r="I39" s="29" t="n">
        <v>25</v>
      </c>
      <c r="J39" s="34" t="n">
        <v>0.0416666666666667</v>
      </c>
      <c r="K39" s="35" t="n">
        <v>5</v>
      </c>
      <c r="L39" s="29" t="n">
        <v>20</v>
      </c>
      <c r="M39" s="34" t="n">
        <v>0.958333333333333</v>
      </c>
      <c r="N39" s="35" t="n">
        <v>1</v>
      </c>
      <c r="O39" s="32" t="n">
        <v>22</v>
      </c>
    </row>
    <row r="40" customFormat="false" ht="13.8" hidden="false" customHeight="false" outlineLevel="0" collapsed="false">
      <c r="B40" s="33" t="n">
        <v>0</v>
      </c>
      <c r="C40" s="29" t="n">
        <v>22</v>
      </c>
      <c r="D40" s="34" t="n">
        <v>0.0416666666666667</v>
      </c>
      <c r="E40" s="35" t="n">
        <v>3</v>
      </c>
      <c r="F40" s="29" t="n">
        <v>24</v>
      </c>
      <c r="G40" s="34" t="n">
        <v>0.25</v>
      </c>
      <c r="H40" s="35" t="n">
        <v>4</v>
      </c>
      <c r="I40" s="29" t="n">
        <v>25</v>
      </c>
      <c r="J40" s="34" t="n">
        <v>0.0416666666666667</v>
      </c>
      <c r="K40" s="35" t="n">
        <v>5</v>
      </c>
      <c r="L40" s="29" t="n">
        <v>20</v>
      </c>
      <c r="M40" s="34" t="n">
        <v>0.958333333333333</v>
      </c>
      <c r="N40" s="35" t="n">
        <v>1</v>
      </c>
      <c r="O40" s="32" t="n">
        <v>22</v>
      </c>
    </row>
    <row r="41" customFormat="false" ht="13.8" hidden="false" customHeight="false" outlineLevel="0" collapsed="false">
      <c r="B41" s="33" t="n">
        <v>0</v>
      </c>
      <c r="C41" s="29" t="n">
        <v>22</v>
      </c>
      <c r="D41" s="34" t="n">
        <v>0.0416666666666667</v>
      </c>
      <c r="E41" s="35" t="n">
        <v>3</v>
      </c>
      <c r="F41" s="29" t="n">
        <v>24</v>
      </c>
      <c r="G41" s="34" t="n">
        <v>0.25</v>
      </c>
      <c r="H41" s="35" t="n">
        <v>4</v>
      </c>
      <c r="I41" s="29" t="n">
        <v>25</v>
      </c>
      <c r="J41" s="34" t="n">
        <v>0.0416666666666667</v>
      </c>
      <c r="K41" s="35" t="n">
        <v>5</v>
      </c>
      <c r="L41" s="29" t="n">
        <v>20</v>
      </c>
      <c r="M41" s="34" t="n">
        <v>0.958333333333333</v>
      </c>
      <c r="N41" s="35" t="n">
        <v>1</v>
      </c>
      <c r="O41" s="32" t="n">
        <v>22</v>
      </c>
    </row>
    <row r="42" customFormat="false" ht="13.8" hidden="false" customHeight="false" outlineLevel="0" collapsed="false">
      <c r="B42" s="33" t="n">
        <v>0</v>
      </c>
      <c r="C42" s="29" t="n">
        <v>22</v>
      </c>
      <c r="D42" s="34" t="n">
        <v>0.0416666666666667</v>
      </c>
      <c r="E42" s="35" t="n">
        <v>3</v>
      </c>
      <c r="F42" s="29" t="n">
        <v>24</v>
      </c>
      <c r="G42" s="34" t="n">
        <v>0.25</v>
      </c>
      <c r="H42" s="35" t="n">
        <v>4</v>
      </c>
      <c r="I42" s="29" t="n">
        <v>25</v>
      </c>
      <c r="J42" s="34" t="n">
        <v>0.0416666666666667</v>
      </c>
      <c r="K42" s="35" t="n">
        <v>5</v>
      </c>
      <c r="L42" s="29" t="n">
        <v>20</v>
      </c>
      <c r="M42" s="34" t="n">
        <v>0.958333333333333</v>
      </c>
      <c r="N42" s="35" t="n">
        <v>1</v>
      </c>
      <c r="O42" s="32" t="n">
        <v>22</v>
      </c>
    </row>
    <row r="43" customFormat="false" ht="13.8" hidden="false" customHeight="false" outlineLevel="0" collapsed="false">
      <c r="A43" s="0" t="s">
        <v>37</v>
      </c>
      <c r="B43" s="28" t="n">
        <v>43191</v>
      </c>
      <c r="C43" s="36" t="n">
        <v>100</v>
      </c>
      <c r="D43" s="36" t="n">
        <v>300</v>
      </c>
      <c r="E43" s="36" t="n">
        <v>2</v>
      </c>
      <c r="F43" s="36" t="n">
        <v>3</v>
      </c>
      <c r="G43" s="37"/>
      <c r="H43" s="37"/>
      <c r="I43" s="37"/>
      <c r="J43" s="37"/>
      <c r="K43" s="37"/>
      <c r="L43" s="37"/>
      <c r="M43" s="37"/>
      <c r="N43" s="37"/>
      <c r="O43" s="38"/>
    </row>
    <row r="44" customFormat="false" ht="13.8" hidden="false" customHeight="false" outlineLevel="0" collapsed="false">
      <c r="B44" s="28" t="n">
        <v>43205</v>
      </c>
      <c r="C44" s="36" t="n">
        <v>100</v>
      </c>
      <c r="D44" s="36" t="n">
        <v>300</v>
      </c>
      <c r="E44" s="36" t="n">
        <v>2</v>
      </c>
      <c r="F44" s="36" t="n">
        <v>3</v>
      </c>
      <c r="G44" s="37"/>
      <c r="H44" s="37"/>
      <c r="I44" s="37"/>
      <c r="J44" s="37"/>
      <c r="K44" s="37"/>
      <c r="L44" s="37"/>
      <c r="M44" s="37"/>
      <c r="N44" s="37"/>
      <c r="O44" s="38"/>
    </row>
    <row r="45" customFormat="false" ht="13.8" hidden="false" customHeight="false" outlineLevel="0" collapsed="false">
      <c r="B45" s="28" t="n">
        <v>0</v>
      </c>
      <c r="C45" s="36" t="n">
        <v>100</v>
      </c>
      <c r="D45" s="36" t="n">
        <v>300</v>
      </c>
      <c r="E45" s="36" t="n">
        <v>2</v>
      </c>
      <c r="F45" s="36" t="n">
        <v>3</v>
      </c>
      <c r="G45" s="37"/>
      <c r="H45" s="37"/>
      <c r="I45" s="37"/>
      <c r="J45" s="37"/>
      <c r="K45" s="37"/>
      <c r="L45" s="37"/>
      <c r="M45" s="37"/>
      <c r="N45" s="37"/>
      <c r="O45" s="38"/>
    </row>
    <row r="46" customFormat="false" ht="13.8" hidden="false" customHeight="false" outlineLevel="0" collapsed="false">
      <c r="A46" s="0" t="s">
        <v>36</v>
      </c>
      <c r="B46" s="28" t="n">
        <v>0</v>
      </c>
      <c r="C46" s="36" t="n">
        <v>100</v>
      </c>
      <c r="D46" s="36" t="n">
        <v>300</v>
      </c>
      <c r="E46" s="36" t="n">
        <v>2</v>
      </c>
      <c r="F46" s="36" t="n">
        <v>3</v>
      </c>
      <c r="G46" s="37"/>
      <c r="H46" s="37"/>
      <c r="I46" s="37"/>
      <c r="J46" s="37"/>
      <c r="K46" s="37"/>
      <c r="L46" s="37"/>
      <c r="M46" s="37"/>
      <c r="N46" s="37"/>
      <c r="O46" s="38"/>
    </row>
    <row r="47" customFormat="false" ht="13.8" hidden="false" customHeight="false" outlineLevel="0" collapsed="false">
      <c r="B47" s="28" t="n">
        <v>0</v>
      </c>
      <c r="C47" s="36" t="n">
        <v>100</v>
      </c>
      <c r="D47" s="36" t="n">
        <v>300</v>
      </c>
      <c r="E47" s="36" t="n">
        <v>2</v>
      </c>
      <c r="F47" s="36" t="n">
        <v>3</v>
      </c>
      <c r="G47" s="37"/>
      <c r="H47" s="37"/>
      <c r="I47" s="37"/>
      <c r="J47" s="37"/>
      <c r="K47" s="37"/>
      <c r="L47" s="37"/>
      <c r="M47" s="37"/>
      <c r="N47" s="37"/>
      <c r="O47" s="38"/>
    </row>
    <row r="48" customFormat="false" ht="13.8" hidden="false" customHeight="false" outlineLevel="0" collapsed="false">
      <c r="B48" s="28" t="n">
        <v>0</v>
      </c>
      <c r="C48" s="36" t="n">
        <v>100</v>
      </c>
      <c r="D48" s="36" t="n">
        <v>300</v>
      </c>
      <c r="E48" s="36" t="n">
        <v>2</v>
      </c>
      <c r="F48" s="36" t="n">
        <v>3</v>
      </c>
      <c r="G48" s="37"/>
      <c r="H48" s="37"/>
      <c r="I48" s="37"/>
      <c r="J48" s="37"/>
      <c r="K48" s="37"/>
      <c r="L48" s="37"/>
      <c r="M48" s="37"/>
      <c r="N48" s="37"/>
      <c r="O48" s="38"/>
    </row>
    <row r="49" customFormat="false" ht="13.8" hidden="false" customHeight="false" outlineLevel="0" collapsed="false">
      <c r="B49" s="28" t="n">
        <v>0</v>
      </c>
      <c r="C49" s="36" t="n">
        <v>100</v>
      </c>
      <c r="D49" s="36" t="n">
        <v>300</v>
      </c>
      <c r="E49" s="36" t="n">
        <v>2</v>
      </c>
      <c r="F49" s="36" t="n">
        <v>3</v>
      </c>
      <c r="G49" s="37"/>
      <c r="H49" s="37"/>
      <c r="I49" s="37"/>
      <c r="J49" s="37"/>
      <c r="K49" s="37"/>
      <c r="L49" s="37"/>
      <c r="M49" s="37"/>
      <c r="N49" s="37"/>
      <c r="O49" s="38"/>
    </row>
    <row r="50" customFormat="false" ht="13.8" hidden="false" customHeight="false" outlineLevel="0" collapsed="false">
      <c r="A50" s="0" t="s">
        <v>1</v>
      </c>
      <c r="B50" s="33" t="n">
        <v>43191</v>
      </c>
      <c r="C50" s="37"/>
      <c r="D50" s="37"/>
      <c r="E50" s="37"/>
      <c r="F50" s="37"/>
      <c r="G50" s="37"/>
      <c r="H50" s="37"/>
      <c r="I50" s="37"/>
      <c r="J50" s="37"/>
      <c r="K50" s="37"/>
      <c r="L50" s="37"/>
      <c r="M50" s="37"/>
      <c r="N50" s="37"/>
      <c r="O50" s="38"/>
    </row>
    <row r="51" customFormat="false" ht="13.8" hidden="false" customHeight="false" outlineLevel="0" collapsed="false">
      <c r="A51" s="0" t="s">
        <v>38</v>
      </c>
      <c r="B51" s="39" t="n">
        <v>1.5</v>
      </c>
      <c r="C51" s="37"/>
      <c r="D51" s="37"/>
      <c r="E51" s="37"/>
      <c r="F51" s="37"/>
      <c r="G51" s="37"/>
      <c r="H51" s="37"/>
      <c r="I51" s="37"/>
      <c r="J51" s="37"/>
      <c r="K51" s="37"/>
      <c r="L51" s="37"/>
      <c r="M51" s="37"/>
      <c r="N51" s="37"/>
      <c r="O51" s="38"/>
    </row>
    <row r="52" customFormat="false" ht="13.8" hidden="false" customHeight="false" outlineLevel="0" collapsed="false">
      <c r="A52" s="0" t="s">
        <v>39</v>
      </c>
      <c r="B52" s="28" t="n">
        <v>43191</v>
      </c>
      <c r="C52" s="40" t="n">
        <v>3</v>
      </c>
      <c r="D52" s="36"/>
      <c r="E52" s="36"/>
      <c r="F52" s="36"/>
      <c r="G52" s="37"/>
      <c r="H52" s="37"/>
      <c r="I52" s="37"/>
      <c r="J52" s="37"/>
      <c r="K52" s="37"/>
      <c r="L52" s="37"/>
      <c r="M52" s="37"/>
      <c r="N52" s="37"/>
      <c r="O52" s="38"/>
    </row>
    <row r="53" customFormat="false" ht="13.8" hidden="false" customHeight="false" outlineLevel="0" collapsed="false">
      <c r="B53" s="28" t="n">
        <v>43200</v>
      </c>
      <c r="C53" s="40" t="n">
        <v>3</v>
      </c>
      <c r="D53" s="36"/>
      <c r="E53" s="36"/>
      <c r="F53" s="36"/>
      <c r="G53" s="37"/>
      <c r="H53" s="37"/>
      <c r="I53" s="37"/>
      <c r="J53" s="37"/>
      <c r="K53" s="37"/>
      <c r="L53" s="37"/>
      <c r="M53" s="37"/>
      <c r="N53" s="37"/>
      <c r="O53" s="38"/>
    </row>
    <row r="54" customFormat="false" ht="13.8" hidden="false" customHeight="false" outlineLevel="0" collapsed="false">
      <c r="B54" s="28" t="n">
        <v>43250</v>
      </c>
      <c r="C54" s="40" t="n">
        <v>3</v>
      </c>
      <c r="D54" s="36"/>
      <c r="E54" s="36"/>
      <c r="F54" s="36"/>
      <c r="G54" s="37"/>
      <c r="H54" s="37"/>
      <c r="I54" s="37"/>
      <c r="J54" s="37"/>
      <c r="K54" s="37"/>
      <c r="L54" s="37"/>
      <c r="M54" s="37"/>
      <c r="N54" s="37"/>
      <c r="O54" s="38"/>
    </row>
    <row r="55" customFormat="false" ht="13.8" hidden="false" customHeight="false" outlineLevel="0" collapsed="false">
      <c r="A55" s="0" t="s">
        <v>40</v>
      </c>
      <c r="B55" s="33" t="n">
        <v>43317</v>
      </c>
      <c r="C55" s="37"/>
      <c r="D55" s="37"/>
      <c r="E55" s="37"/>
      <c r="F55" s="37"/>
      <c r="G55" s="37"/>
      <c r="H55" s="37"/>
      <c r="I55" s="37"/>
      <c r="J55" s="37"/>
      <c r="K55" s="37"/>
      <c r="L55" s="37"/>
      <c r="M55" s="37"/>
      <c r="N55" s="37"/>
      <c r="O55" s="38"/>
    </row>
    <row r="56" customFormat="false" ht="13.8" hidden="false" customHeight="false" outlineLevel="0" collapsed="false">
      <c r="A56" s="0" t="s">
        <v>11</v>
      </c>
      <c r="B56" s="28" t="n">
        <f aca="false">Q56</f>
        <v>0</v>
      </c>
      <c r="C56" s="37"/>
      <c r="D56" s="37"/>
      <c r="E56" s="37"/>
      <c r="F56" s="37"/>
      <c r="G56" s="37"/>
      <c r="H56" s="37"/>
      <c r="I56" s="37"/>
      <c r="J56" s="37"/>
      <c r="K56" s="37"/>
      <c r="L56" s="37"/>
      <c r="M56" s="37"/>
      <c r="N56" s="37"/>
      <c r="O56" s="38"/>
      <c r="Q56" s="9"/>
    </row>
    <row r="57" customFormat="false" ht="13.8" hidden="false" customHeight="false" outlineLevel="0" collapsed="false">
      <c r="A57" s="0" t="s">
        <v>41</v>
      </c>
      <c r="B57" s="33" t="n">
        <v>43191</v>
      </c>
      <c r="C57" s="40" t="n">
        <v>0.1</v>
      </c>
      <c r="D57" s="36"/>
      <c r="E57" s="36"/>
      <c r="F57" s="36"/>
      <c r="G57" s="37"/>
      <c r="H57" s="37"/>
      <c r="I57" s="37"/>
      <c r="J57" s="37"/>
      <c r="K57" s="37"/>
      <c r="L57" s="37"/>
      <c r="M57" s="37"/>
      <c r="N57" s="37"/>
      <c r="O57" s="38"/>
    </row>
    <row r="58" customFormat="false" ht="13.8" hidden="false" customHeight="false" outlineLevel="0" collapsed="false">
      <c r="B58" s="33" t="n">
        <v>43221</v>
      </c>
      <c r="C58" s="40" t="n">
        <v>0.1</v>
      </c>
      <c r="D58" s="36"/>
      <c r="E58" s="36"/>
      <c r="F58" s="36"/>
      <c r="G58" s="37"/>
      <c r="H58" s="37"/>
      <c r="I58" s="37"/>
      <c r="J58" s="37"/>
      <c r="K58" s="37"/>
      <c r="L58" s="37"/>
      <c r="M58" s="37"/>
      <c r="N58" s="37"/>
      <c r="O58" s="38"/>
    </row>
    <row r="59" customFormat="false" ht="13.8" hidden="false" customHeight="false" outlineLevel="0" collapsed="false">
      <c r="B59" s="33" t="n">
        <v>43261</v>
      </c>
      <c r="C59" s="40" t="n">
        <v>0.1</v>
      </c>
      <c r="D59" s="36"/>
      <c r="E59" s="36"/>
      <c r="F59" s="36"/>
      <c r="G59" s="37"/>
      <c r="H59" s="37"/>
      <c r="I59" s="37"/>
      <c r="J59" s="37"/>
      <c r="K59" s="37"/>
      <c r="L59" s="37"/>
      <c r="M59" s="37"/>
      <c r="N59" s="37"/>
      <c r="O59" s="38"/>
    </row>
    <row r="60" customFormat="false" ht="13.8" hidden="false" customHeight="false" outlineLevel="0" collapsed="false">
      <c r="B60" s="33" t="n">
        <v>43301</v>
      </c>
      <c r="C60" s="40" t="n">
        <v>0.1</v>
      </c>
      <c r="D60" s="36"/>
      <c r="E60" s="36"/>
      <c r="F60" s="36"/>
      <c r="G60" s="37"/>
      <c r="H60" s="37"/>
      <c r="I60" s="37"/>
      <c r="J60" s="37"/>
      <c r="K60" s="37"/>
      <c r="L60" s="37"/>
      <c r="M60" s="37"/>
      <c r="N60" s="37"/>
      <c r="O60" s="38"/>
    </row>
    <row r="61" customFormat="false" ht="13.8" hidden="false" customHeight="false" outlineLevel="0" collapsed="false">
      <c r="A61" s="0" t="s">
        <v>42</v>
      </c>
      <c r="B61" s="41" t="n">
        <v>200</v>
      </c>
      <c r="C61" s="37"/>
      <c r="D61" s="37"/>
      <c r="E61" s="37"/>
      <c r="F61" s="37"/>
      <c r="G61" s="37"/>
      <c r="H61" s="37"/>
      <c r="I61" s="37"/>
      <c r="J61" s="37"/>
      <c r="K61" s="37"/>
      <c r="L61" s="37"/>
      <c r="M61" s="37"/>
      <c r="N61" s="37"/>
      <c r="O61" s="38"/>
    </row>
    <row r="62" customFormat="false" ht="13.8" hidden="false" customHeight="false" outlineLevel="0" collapsed="false">
      <c r="A62" s="0" t="s">
        <v>43</v>
      </c>
      <c r="B62" s="28" t="n">
        <v>43191</v>
      </c>
      <c r="C62" s="30" t="n">
        <f aca="false">0/24</f>
        <v>0</v>
      </c>
      <c r="D62" s="30" t="n">
        <v>0</v>
      </c>
      <c r="E62" s="42" t="n">
        <v>80</v>
      </c>
      <c r="F62" s="42" t="n">
        <v>120</v>
      </c>
      <c r="G62" s="37"/>
      <c r="H62" s="37"/>
      <c r="I62" s="37"/>
      <c r="J62" s="37"/>
      <c r="K62" s="37"/>
      <c r="L62" s="37"/>
      <c r="M62" s="37"/>
      <c r="N62" s="37"/>
      <c r="O62" s="38"/>
      <c r="Q62" s="4"/>
    </row>
    <row r="63" customFormat="false" ht="13.8" hidden="false" customHeight="false" outlineLevel="0" collapsed="false">
      <c r="B63" s="28" t="n">
        <v>43221</v>
      </c>
      <c r="C63" s="30" t="n">
        <f aca="false">0/24</f>
        <v>0</v>
      </c>
      <c r="D63" s="30" t="n">
        <f aca="false">2/24</f>
        <v>0.0833333333333333</v>
      </c>
      <c r="E63" s="42" t="n">
        <v>100</v>
      </c>
      <c r="F63" s="42" t="n">
        <v>101</v>
      </c>
      <c r="G63" s="37"/>
      <c r="H63" s="37"/>
      <c r="I63" s="37"/>
      <c r="J63" s="37"/>
      <c r="K63" s="37"/>
      <c r="L63" s="37"/>
      <c r="M63" s="37"/>
      <c r="N63" s="37"/>
      <c r="O63" s="38"/>
    </row>
    <row r="64" customFormat="false" ht="13.8" hidden="false" customHeight="false" outlineLevel="0" collapsed="false">
      <c r="A64" s="0" t="s">
        <v>36</v>
      </c>
      <c r="B64" s="28" t="n">
        <v>0</v>
      </c>
      <c r="C64" s="30" t="n">
        <f aca="false">0/24</f>
        <v>0</v>
      </c>
      <c r="D64" s="30" t="n">
        <f aca="false">20/24</f>
        <v>0.833333333333333</v>
      </c>
      <c r="E64" s="42" t="n">
        <v>100</v>
      </c>
      <c r="F64" s="42" t="n">
        <v>101</v>
      </c>
      <c r="G64" s="37"/>
      <c r="H64" s="37"/>
      <c r="I64" s="37"/>
      <c r="J64" s="37"/>
      <c r="K64" s="37"/>
      <c r="L64" s="37"/>
      <c r="M64" s="37"/>
      <c r="N64" s="37"/>
      <c r="O64" s="38"/>
      <c r="Q64" s="4"/>
    </row>
    <row r="65" customFormat="false" ht="13.8" hidden="false" customHeight="false" outlineLevel="0" collapsed="false">
      <c r="B65" s="28" t="n">
        <v>0</v>
      </c>
      <c r="C65" s="30" t="n">
        <f aca="false">0/24</f>
        <v>0</v>
      </c>
      <c r="D65" s="30" t="n">
        <f aca="false">20/24</f>
        <v>0.833333333333333</v>
      </c>
      <c r="E65" s="42" t="n">
        <v>100</v>
      </c>
      <c r="F65" s="42" t="n">
        <v>101</v>
      </c>
      <c r="G65" s="37"/>
      <c r="H65" s="37"/>
      <c r="I65" s="37"/>
      <c r="J65" s="37"/>
      <c r="K65" s="37"/>
      <c r="L65" s="37"/>
      <c r="M65" s="37"/>
      <c r="N65" s="37"/>
      <c r="O65" s="38"/>
      <c r="Q65" s="4"/>
    </row>
    <row r="66" customFormat="false" ht="13.8" hidden="false" customHeight="false" outlineLevel="0" collapsed="false">
      <c r="B66" s="28" t="n">
        <v>0</v>
      </c>
      <c r="C66" s="30" t="n">
        <f aca="false">0/24</f>
        <v>0</v>
      </c>
      <c r="D66" s="30" t="n">
        <f aca="false">20/24</f>
        <v>0.833333333333333</v>
      </c>
      <c r="E66" s="42" t="n">
        <v>100</v>
      </c>
      <c r="F66" s="42" t="n">
        <v>101</v>
      </c>
      <c r="G66" s="37"/>
      <c r="H66" s="37"/>
      <c r="I66" s="37"/>
      <c r="J66" s="37"/>
      <c r="K66" s="37"/>
      <c r="L66" s="37"/>
      <c r="M66" s="37"/>
      <c r="N66" s="37"/>
      <c r="O66" s="38"/>
      <c r="Q66" s="4"/>
    </row>
    <row r="67" customFormat="false" ht="13.8" hidden="false" customHeight="false" outlineLevel="0" collapsed="false">
      <c r="A67" s="0" t="s">
        <v>44</v>
      </c>
      <c r="B67" s="39" t="n">
        <v>150</v>
      </c>
      <c r="C67" s="37"/>
      <c r="D67" s="37"/>
      <c r="E67" s="37"/>
      <c r="F67" s="37"/>
      <c r="G67" s="37"/>
      <c r="H67" s="37"/>
      <c r="I67" s="37"/>
      <c r="J67" s="37"/>
      <c r="K67" s="37"/>
      <c r="L67" s="37"/>
      <c r="M67" s="37"/>
      <c r="N67" s="37"/>
      <c r="O67" s="38"/>
      <c r="Q67" s="4"/>
    </row>
    <row r="68" customFormat="false" ht="13.8" hidden="false" customHeight="false" outlineLevel="0" collapsed="false">
      <c r="A68" s="0" t="s">
        <v>45</v>
      </c>
      <c r="B68" s="33" t="n">
        <v>43191</v>
      </c>
      <c r="C68" s="34" t="n">
        <f aca="false">1.5/24</f>
        <v>0.0625</v>
      </c>
      <c r="D68" s="43" t="n">
        <v>2</v>
      </c>
      <c r="E68" s="42" t="n">
        <v>1000</v>
      </c>
      <c r="F68" s="34" t="n">
        <f aca="false">1/24</f>
        <v>0.0416666666666667</v>
      </c>
      <c r="G68" s="43" t="n">
        <v>1</v>
      </c>
      <c r="H68" s="42" t="n">
        <v>400</v>
      </c>
      <c r="I68" s="37"/>
      <c r="J68" s="37"/>
      <c r="K68" s="37"/>
      <c r="L68" s="37"/>
      <c r="M68" s="37"/>
      <c r="N68" s="37"/>
      <c r="O68" s="38"/>
      <c r="Q68" s="27"/>
    </row>
    <row r="69" customFormat="false" ht="13.8" hidden="false" customHeight="false" outlineLevel="0" collapsed="false">
      <c r="B69" s="33" t="n">
        <v>43221</v>
      </c>
      <c r="C69" s="34" t="n">
        <f aca="false">1.5/24</f>
        <v>0.0625</v>
      </c>
      <c r="D69" s="43" t="n">
        <v>2</v>
      </c>
      <c r="E69" s="42" t="n">
        <v>1000</v>
      </c>
      <c r="F69" s="34" t="n">
        <f aca="false">1/24</f>
        <v>0.0416666666666667</v>
      </c>
      <c r="G69" s="43" t="n">
        <v>1</v>
      </c>
      <c r="H69" s="42" t="n">
        <v>400</v>
      </c>
      <c r="I69" s="37"/>
      <c r="J69" s="37"/>
      <c r="K69" s="37"/>
      <c r="L69" s="37"/>
      <c r="M69" s="37"/>
      <c r="N69" s="37"/>
      <c r="O69" s="38"/>
      <c r="Q69" s="4"/>
    </row>
    <row r="70" customFormat="false" ht="13.8" hidden="false" customHeight="false" outlineLevel="0" collapsed="false">
      <c r="A70" s="0" t="s">
        <v>36</v>
      </c>
      <c r="B70" s="33" t="n">
        <v>0</v>
      </c>
      <c r="C70" s="34" t="n">
        <f aca="false">1.5/24</f>
        <v>0.0625</v>
      </c>
      <c r="D70" s="43" t="n">
        <v>2</v>
      </c>
      <c r="E70" s="42" t="n">
        <v>800</v>
      </c>
      <c r="F70" s="34" t="n">
        <f aca="false">1/24</f>
        <v>0.0416666666666667</v>
      </c>
      <c r="G70" s="43" t="n">
        <v>1</v>
      </c>
      <c r="H70" s="42" t="n">
        <v>400</v>
      </c>
      <c r="I70" s="37"/>
      <c r="J70" s="37"/>
      <c r="K70" s="37"/>
      <c r="L70" s="37"/>
      <c r="M70" s="37"/>
      <c r="N70" s="37"/>
      <c r="O70" s="38"/>
      <c r="Q70" s="4"/>
    </row>
    <row r="71" customFormat="false" ht="13.8" hidden="false" customHeight="false" outlineLevel="0" collapsed="false">
      <c r="B71" s="33" t="n">
        <v>0</v>
      </c>
      <c r="C71" s="34" t="n">
        <f aca="false">1.5/24</f>
        <v>0.0625</v>
      </c>
      <c r="D71" s="43" t="n">
        <v>2</v>
      </c>
      <c r="E71" s="42" t="n">
        <v>800</v>
      </c>
      <c r="F71" s="34" t="n">
        <f aca="false">1/24</f>
        <v>0.0416666666666667</v>
      </c>
      <c r="G71" s="43" t="n">
        <v>1</v>
      </c>
      <c r="H71" s="42" t="n">
        <v>400</v>
      </c>
      <c r="I71" s="37"/>
      <c r="J71" s="37"/>
      <c r="K71" s="37"/>
      <c r="L71" s="37"/>
      <c r="M71" s="37"/>
      <c r="N71" s="37"/>
      <c r="O71" s="38"/>
      <c r="Q71" s="4"/>
    </row>
    <row r="72" customFormat="false" ht="13.8" hidden="false" customHeight="false" outlineLevel="0" collapsed="false">
      <c r="A72" s="0" t="s">
        <v>46</v>
      </c>
      <c r="B72" s="44" t="n">
        <v>12</v>
      </c>
      <c r="C72" s="37"/>
      <c r="D72" s="37"/>
      <c r="E72" s="37"/>
      <c r="F72" s="37"/>
      <c r="G72" s="37"/>
      <c r="H72" s="37"/>
      <c r="I72" s="37"/>
      <c r="J72" s="37"/>
      <c r="K72" s="37"/>
      <c r="L72" s="37"/>
      <c r="M72" s="37"/>
      <c r="N72" s="37"/>
      <c r="O72" s="38"/>
    </row>
    <row r="73" customFormat="false" ht="13.8" hidden="false" customHeight="false" outlineLevel="0" collapsed="false">
      <c r="A73" s="0" t="s">
        <v>47</v>
      </c>
      <c r="B73" s="44" t="n">
        <v>-5</v>
      </c>
      <c r="C73" s="42" t="n">
        <v>200</v>
      </c>
      <c r="D73" s="37"/>
      <c r="E73" s="37"/>
      <c r="F73" s="37"/>
      <c r="G73" s="37"/>
      <c r="H73" s="37"/>
      <c r="I73" s="37"/>
      <c r="J73" s="37"/>
      <c r="K73" s="37"/>
      <c r="L73" s="37"/>
      <c r="M73" s="37"/>
      <c r="N73" s="37"/>
      <c r="O73" s="38"/>
    </row>
    <row r="74" customFormat="false" ht="13.8" hidden="false" customHeight="false" outlineLevel="0" collapsed="false">
      <c r="B74" s="44" t="n">
        <v>8</v>
      </c>
      <c r="C74" s="42" t="n">
        <v>50</v>
      </c>
      <c r="D74" s="37"/>
      <c r="E74" s="37"/>
      <c r="F74" s="37"/>
      <c r="G74" s="37"/>
      <c r="H74" s="37"/>
      <c r="I74" s="37"/>
      <c r="J74" s="37"/>
      <c r="K74" s="37"/>
      <c r="L74" s="37"/>
      <c r="M74" s="37"/>
      <c r="N74" s="37"/>
      <c r="O74" s="38"/>
    </row>
    <row r="75" customFormat="false" ht="13.8" hidden="false" customHeight="false" outlineLevel="0" collapsed="false">
      <c r="B75" s="44" t="n">
        <v>10</v>
      </c>
      <c r="C75" s="42" t="n">
        <v>5</v>
      </c>
      <c r="D75" s="37"/>
      <c r="E75" s="37"/>
      <c r="F75" s="37"/>
      <c r="G75" s="37"/>
      <c r="H75" s="37"/>
      <c r="I75" s="37"/>
      <c r="J75" s="37"/>
      <c r="K75" s="37"/>
      <c r="L75" s="37"/>
      <c r="M75" s="37"/>
      <c r="N75" s="37"/>
      <c r="O75" s="38"/>
    </row>
    <row r="76" customFormat="false" ht="13.8" hidden="false" customHeight="false" outlineLevel="0" collapsed="false">
      <c r="A76" s="0" t="s">
        <v>48</v>
      </c>
      <c r="B76" s="45" t="n">
        <v>11</v>
      </c>
      <c r="C76" s="46"/>
      <c r="D76" s="37"/>
      <c r="E76" s="37"/>
      <c r="F76" s="37"/>
      <c r="G76" s="37"/>
      <c r="H76" s="37"/>
      <c r="I76" s="37"/>
      <c r="J76" s="37"/>
      <c r="K76" s="37"/>
      <c r="L76" s="37"/>
      <c r="M76" s="37"/>
      <c r="N76" s="37"/>
      <c r="O76" s="38"/>
    </row>
    <row r="77" customFormat="false" ht="13.8" hidden="false" customHeight="false" outlineLevel="0" collapsed="false">
      <c r="A77" s="0" t="s">
        <v>49</v>
      </c>
      <c r="B77" s="45" t="n">
        <v>-5</v>
      </c>
      <c r="C77" s="47" t="n">
        <v>200</v>
      </c>
      <c r="D77" s="37"/>
      <c r="E77" s="37"/>
      <c r="F77" s="37"/>
      <c r="G77" s="37"/>
      <c r="H77" s="37"/>
      <c r="I77" s="37"/>
      <c r="J77" s="37"/>
      <c r="K77" s="37"/>
      <c r="L77" s="37"/>
      <c r="M77" s="37"/>
      <c r="N77" s="37"/>
      <c r="O77" s="38"/>
    </row>
    <row r="78" customFormat="false" ht="13.8" hidden="false" customHeight="false" outlineLevel="0" collapsed="false">
      <c r="B78" s="45" t="n">
        <v>8</v>
      </c>
      <c r="C78" s="47" t="n">
        <v>50</v>
      </c>
      <c r="D78" s="37"/>
      <c r="E78" s="37"/>
      <c r="F78" s="37"/>
      <c r="G78" s="37"/>
      <c r="H78" s="37"/>
      <c r="I78" s="37"/>
      <c r="J78" s="37"/>
      <c r="K78" s="37"/>
      <c r="L78" s="37"/>
      <c r="M78" s="37"/>
      <c r="N78" s="37"/>
      <c r="O78" s="38"/>
    </row>
    <row r="79" customFormat="false" ht="13.8" hidden="false" customHeight="false" outlineLevel="0" collapsed="false">
      <c r="B79" s="45" t="n">
        <v>10</v>
      </c>
      <c r="C79" s="47" t="n">
        <v>5</v>
      </c>
      <c r="D79" s="37"/>
      <c r="E79" s="37"/>
      <c r="F79" s="37"/>
      <c r="G79" s="37"/>
      <c r="H79" s="37"/>
      <c r="I79" s="37"/>
      <c r="J79" s="37"/>
      <c r="K79" s="37"/>
      <c r="L79" s="37"/>
      <c r="M79" s="37"/>
      <c r="N79" s="37"/>
      <c r="O79" s="38"/>
    </row>
    <row r="80" customFormat="false" ht="13.8" hidden="false" customHeight="false" outlineLevel="0" collapsed="false">
      <c r="A80" s="0" t="s">
        <v>50</v>
      </c>
      <c r="B80" s="48" t="n">
        <v>0</v>
      </c>
      <c r="C80" s="46"/>
      <c r="D80" s="37"/>
      <c r="E80" s="37"/>
      <c r="F80" s="37"/>
      <c r="G80" s="37"/>
      <c r="H80" s="37"/>
      <c r="I80" s="37"/>
      <c r="J80" s="37"/>
      <c r="K80" s="37"/>
      <c r="L80" s="37"/>
      <c r="M80" s="37"/>
      <c r="N80" s="37"/>
      <c r="O80" s="38"/>
    </row>
    <row r="81" customFormat="false" ht="13.8" hidden="false" customHeight="false" outlineLevel="0" collapsed="false">
      <c r="A81" s="0" t="s">
        <v>51</v>
      </c>
      <c r="B81" s="48" t="n">
        <v>400</v>
      </c>
      <c r="C81" s="49" t="n">
        <v>50</v>
      </c>
      <c r="D81" s="37"/>
      <c r="E81" s="37"/>
      <c r="F81" s="37"/>
      <c r="G81" s="37"/>
      <c r="H81" s="37"/>
      <c r="I81" s="37"/>
      <c r="J81" s="37"/>
      <c r="K81" s="37"/>
      <c r="L81" s="37"/>
      <c r="M81" s="37"/>
      <c r="N81" s="37"/>
      <c r="O81" s="38"/>
    </row>
    <row r="82" customFormat="false" ht="13.8" hidden="false" customHeight="false" outlineLevel="0" collapsed="false">
      <c r="B82" s="48" t="n">
        <v>600</v>
      </c>
      <c r="C82" s="49" t="n">
        <v>70</v>
      </c>
      <c r="D82" s="37"/>
      <c r="E82" s="37"/>
      <c r="F82" s="37"/>
      <c r="G82" s="37"/>
      <c r="H82" s="37"/>
      <c r="I82" s="37"/>
      <c r="J82" s="37"/>
      <c r="K82" s="37"/>
      <c r="L82" s="37"/>
      <c r="M82" s="37"/>
      <c r="N82" s="37"/>
      <c r="O82" s="38"/>
    </row>
    <row r="83" customFormat="false" ht="13.8" hidden="false" customHeight="false" outlineLevel="0" collapsed="false">
      <c r="B83" s="50" t="n">
        <v>800</v>
      </c>
      <c r="C83" s="51" t="n">
        <v>90</v>
      </c>
      <c r="D83" s="52"/>
      <c r="E83" s="52"/>
      <c r="F83" s="52"/>
      <c r="G83" s="52"/>
      <c r="H83" s="52"/>
      <c r="I83" s="52"/>
      <c r="J83" s="52"/>
      <c r="K83" s="52"/>
      <c r="L83" s="52"/>
      <c r="M83" s="52"/>
      <c r="N83" s="52"/>
      <c r="O83" s="5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581"/>
  <sheetViews>
    <sheetView windowProtection="false" showFormulas="false" showGridLines="false" showRowColHeaders="false" showZeros="true" rightToLeft="false" tabSelected="true" showOutlineSymbols="true" defaultGridColor="true" view="normal" topLeftCell="A1" colorId="64" zoomScale="85" zoomScaleNormal="85" zoomScalePageLayoutView="100" workbookViewId="0">
      <selection pane="topLeft" activeCell="E5" activeCellId="0" sqref="E5"/>
    </sheetView>
  </sheetViews>
  <sheetFormatPr defaultRowHeight="14.4"/>
  <cols>
    <col collapsed="false" hidden="false" max="1" min="1" style="54" width="8.03238866396761"/>
    <col collapsed="false" hidden="false" max="2" min="2" style="55" width="9.10526315789474"/>
    <col collapsed="false" hidden="false" max="3" min="3" style="56" width="3.31983805668016"/>
    <col collapsed="false" hidden="false" max="4" min="4" style="57" width="6.63967611336032"/>
    <col collapsed="false" hidden="false" max="5" min="5" style="58" width="5.67611336032389"/>
    <col collapsed="false" hidden="false" max="6" min="6" style="59" width="1.39271255060729"/>
    <col collapsed="false" hidden="false" max="7" min="7" style="60" width="6.63967611336032"/>
    <col collapsed="false" hidden="false" max="8" min="8" style="61" width="6.63967611336032"/>
    <col collapsed="false" hidden="false" max="9" min="9" style="62" width="5.67611336032389"/>
    <col collapsed="false" hidden="false" max="10" min="10" style="59" width="1.39271255060729"/>
    <col collapsed="false" hidden="false" max="11" min="11" style="63" width="6.63967611336032"/>
    <col collapsed="false" hidden="false" max="12" min="12" style="64" width="6.96356275303644"/>
    <col collapsed="false" hidden="false" max="13" min="13" style="65" width="5.67611336032389"/>
    <col collapsed="false" hidden="false" max="14" min="14" style="59" width="1.39271255060729"/>
    <col collapsed="false" hidden="false" max="15" min="15" style="66" width="6.63967611336032"/>
    <col collapsed="false" hidden="false" max="16" min="16" style="67" width="6.96356275303644"/>
    <col collapsed="false" hidden="false" max="17" min="17" style="68" width="5.67611336032389"/>
    <col collapsed="false" hidden="false" max="18" min="18" style="59" width="2.46558704453441"/>
    <col collapsed="false" hidden="false" max="19" min="19" style="69" width="6.63967611336032"/>
    <col collapsed="false" hidden="false" max="20" min="20" style="70" width="6.63967611336032"/>
    <col collapsed="false" hidden="false" max="21" min="21" style="71" width="5.67611336032389"/>
    <col collapsed="false" hidden="false" max="22" min="22" style="72" width="3.96356275303644"/>
    <col collapsed="false" hidden="false" max="24" min="23" style="73" width="9.10526315789474"/>
    <col collapsed="false" hidden="false" max="25" min="25" style="56" width="3.31983805668016"/>
    <col collapsed="false" hidden="false" max="32" min="26" style="73" width="9.10526315789474"/>
    <col collapsed="false" hidden="false" max="35" min="33" style="54" width="9.10526315789474"/>
    <col collapsed="false" hidden="false" max="37" min="36" style="74" width="6.63967611336032"/>
    <col collapsed="false" hidden="false" max="38" min="38" style="54" width="6.63967611336032"/>
    <col collapsed="false" hidden="false" max="39" min="39" style="74" width="6.63967611336032"/>
    <col collapsed="false" hidden="false" max="43" min="40" style="54" width="6.63967611336032"/>
    <col collapsed="false" hidden="false" max="49" min="44" style="75" width="6.63967611336032"/>
    <col collapsed="false" hidden="false" max="51" min="50" style="54" width="9.10526315789474"/>
    <col collapsed="false" hidden="false" max="52" min="52" style="54" width="6.63967611336032"/>
    <col collapsed="false" hidden="false" max="53" min="53" style="54" width="7.49797570850202"/>
    <col collapsed="false" hidden="false" max="55" min="54" style="54" width="9.10526315789474"/>
    <col collapsed="false" hidden="false" max="1025" min="56" style="73" width="9.10526315789474"/>
  </cols>
  <sheetData>
    <row r="1" s="59" customFormat="true" ht="33" hidden="false" customHeight="true" outlineLevel="0" collapsed="false">
      <c r="A1" s="76"/>
      <c r="C1" s="77"/>
      <c r="V1" s="78"/>
      <c r="Y1" s="77"/>
      <c r="AG1" s="76"/>
      <c r="AH1" s="76"/>
      <c r="AI1" s="76"/>
      <c r="AJ1" s="79"/>
      <c r="AK1" s="79"/>
      <c r="AL1" s="76"/>
      <c r="AM1" s="79"/>
      <c r="AN1" s="76"/>
      <c r="AO1" s="76"/>
      <c r="AP1" s="76"/>
      <c r="AQ1" s="76"/>
      <c r="AR1" s="80"/>
      <c r="AS1" s="80"/>
      <c r="AT1" s="80"/>
      <c r="AU1" s="80"/>
      <c r="AV1" s="80"/>
      <c r="AW1" s="80"/>
      <c r="AX1" s="76"/>
      <c r="AY1" s="76"/>
      <c r="AZ1" s="76"/>
      <c r="BA1" s="76"/>
      <c r="BB1" s="76"/>
      <c r="BC1" s="76"/>
    </row>
    <row r="2" customFormat="false" ht="14.4" hidden="false" customHeight="false" outlineLevel="0" collapsed="false">
      <c r="A2" s="76"/>
      <c r="B2" s="59"/>
      <c r="C2" s="77"/>
      <c r="D2" s="59"/>
      <c r="E2" s="59"/>
      <c r="F2" s="0"/>
      <c r="G2" s="59"/>
      <c r="H2" s="59"/>
      <c r="I2" s="59"/>
      <c r="J2" s="0"/>
      <c r="K2" s="59"/>
      <c r="L2" s="59"/>
      <c r="M2" s="59"/>
      <c r="N2" s="0"/>
      <c r="O2" s="59"/>
      <c r="P2" s="59"/>
      <c r="Q2" s="59"/>
      <c r="R2" s="0"/>
      <c r="S2" s="59"/>
      <c r="T2" s="59"/>
      <c r="U2" s="59"/>
      <c r="V2" s="78"/>
      <c r="W2" s="59"/>
      <c r="X2" s="81" t="n">
        <v>9</v>
      </c>
      <c r="Y2" s="77"/>
      <c r="Z2" s="0"/>
      <c r="AA2" s="0"/>
      <c r="AB2" s="0"/>
      <c r="AC2" s="0"/>
      <c r="AD2" s="0"/>
      <c r="AE2" s="0"/>
      <c r="AF2" s="0"/>
      <c r="AG2" s="76"/>
      <c r="AH2" s="76"/>
      <c r="AI2" s="76"/>
      <c r="AJ2" s="79"/>
      <c r="AK2" s="79"/>
      <c r="AL2" s="76"/>
      <c r="AM2" s="79"/>
      <c r="AN2" s="76"/>
      <c r="AO2" s="76"/>
      <c r="AP2" s="76"/>
      <c r="AQ2" s="76"/>
      <c r="AR2" s="80"/>
      <c r="AS2" s="80"/>
      <c r="AT2" s="80"/>
      <c r="AU2" s="80"/>
      <c r="AV2" s="80"/>
      <c r="AW2" s="80"/>
      <c r="AX2" s="76"/>
      <c r="AY2" s="76"/>
      <c r="AZ2" s="76"/>
      <c r="BA2" s="76"/>
      <c r="BB2" s="76"/>
      <c r="BC2" s="76"/>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76"/>
      <c r="B3" s="59"/>
      <c r="C3" s="77"/>
      <c r="D3" s="59"/>
      <c r="E3" s="59"/>
      <c r="F3" s="0"/>
      <c r="G3" s="59"/>
      <c r="H3" s="59"/>
      <c r="I3" s="59"/>
      <c r="J3" s="0"/>
      <c r="K3" s="59"/>
      <c r="L3" s="59"/>
      <c r="M3" s="59"/>
      <c r="N3" s="0"/>
      <c r="O3" s="59"/>
      <c r="P3" s="59"/>
      <c r="Q3" s="59"/>
      <c r="R3" s="0"/>
      <c r="S3" s="59"/>
      <c r="T3" s="59"/>
      <c r="U3" s="59"/>
      <c r="V3" s="78"/>
      <c r="W3" s="59"/>
      <c r="X3" s="0"/>
      <c r="Y3" s="77"/>
      <c r="Z3" s="59"/>
      <c r="AA3" s="59"/>
      <c r="AB3" s="59"/>
      <c r="AC3" s="59"/>
      <c r="AD3" s="59"/>
      <c r="AE3" s="59"/>
      <c r="AF3" s="59"/>
      <c r="AG3" s="76"/>
      <c r="AH3" s="76"/>
      <c r="AI3" s="79"/>
      <c r="AJ3" s="82" t="n">
        <v>0</v>
      </c>
      <c r="AK3" s="82" t="n">
        <v>2</v>
      </c>
      <c r="AL3" s="82" t="n">
        <v>3</v>
      </c>
      <c r="AM3" s="82" t="n">
        <v>4</v>
      </c>
      <c r="AN3" s="82" t="n">
        <v>6</v>
      </c>
      <c r="AO3" s="82" t="n">
        <v>7</v>
      </c>
      <c r="AP3" s="82" t="n">
        <v>8</v>
      </c>
      <c r="AQ3" s="82" t="n">
        <v>10</v>
      </c>
      <c r="AR3" s="82" t="n">
        <v>11</v>
      </c>
      <c r="AS3" s="82" t="n">
        <v>12</v>
      </c>
      <c r="AT3" s="82" t="n">
        <v>14</v>
      </c>
      <c r="AU3" s="82" t="n">
        <v>15</v>
      </c>
      <c r="AV3" s="82" t="n">
        <v>16</v>
      </c>
      <c r="AW3" s="82"/>
      <c r="AX3" s="82"/>
      <c r="AY3" s="82"/>
      <c r="AZ3" s="82"/>
      <c r="BA3" s="82"/>
      <c r="BB3" s="82" t="s">
        <v>52</v>
      </c>
      <c r="BC3" s="82"/>
      <c r="BD3" s="0"/>
      <c r="BE3" s="83"/>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59" customFormat="true" ht="14.4" hidden="false" customHeight="false" outlineLevel="0" collapsed="false">
      <c r="A4" s="76"/>
      <c r="B4" s="84" t="s">
        <v>32</v>
      </c>
      <c r="C4" s="77"/>
      <c r="D4" s="59" t="s">
        <v>34</v>
      </c>
      <c r="E4" s="85" t="s">
        <v>33</v>
      </c>
      <c r="G4" s="86" t="s">
        <v>34</v>
      </c>
      <c r="H4" s="86"/>
      <c r="I4" s="86" t="s">
        <v>33</v>
      </c>
      <c r="K4" s="87" t="s">
        <v>34</v>
      </c>
      <c r="L4" s="87"/>
      <c r="M4" s="87" t="s">
        <v>33</v>
      </c>
      <c r="O4" s="88" t="s">
        <v>34</v>
      </c>
      <c r="P4" s="88"/>
      <c r="Q4" s="88" t="s">
        <v>33</v>
      </c>
      <c r="S4" s="84" t="s">
        <v>34</v>
      </c>
      <c r="T4" s="84"/>
      <c r="U4" s="84" t="s">
        <v>33</v>
      </c>
      <c r="V4" s="78"/>
      <c r="W4" s="73"/>
      <c r="X4" s="73"/>
      <c r="Y4" s="77"/>
      <c r="Z4" s="73"/>
      <c r="AA4" s="73"/>
      <c r="AB4" s="89" t="s">
        <v>53</v>
      </c>
      <c r="AC4" s="90" t="n">
        <f aca="false">B5+X2</f>
        <v>43200</v>
      </c>
      <c r="AD4" s="73"/>
      <c r="AE4" s="73"/>
      <c r="AF4" s="73"/>
      <c r="AG4" s="76" t="s">
        <v>54</v>
      </c>
      <c r="AH4" s="82" t="n">
        <f aca="false">VLOOKUP($AC$4,B5:B24,1)</f>
        <v>43191</v>
      </c>
      <c r="AI4" s="82" t="n">
        <f aca="false">MATCH(AH4,B5:B24)</f>
        <v>1</v>
      </c>
      <c r="AJ4" s="91" t="n">
        <f aca="true">OFFSET($E$5,$AI$4-1,AJ$3)</f>
        <v>12</v>
      </c>
      <c r="AK4" s="79" t="n">
        <f aca="true">OFFSET($E$5,$AI$4-1,AK$3)</f>
        <v>0.0416666666666667</v>
      </c>
      <c r="AL4" s="82" t="n">
        <f aca="true">OFFSET($E$5,$AI$4-1,AL$3)</f>
        <v>3</v>
      </c>
      <c r="AM4" s="91" t="n">
        <f aca="true">OFFSET($E$5,$AI$4-1,AM$3)</f>
        <v>20</v>
      </c>
      <c r="AN4" s="79" t="n">
        <f aca="true">OFFSET($E$5,$AI$4-1,AN$3)</f>
        <v>0.25</v>
      </c>
      <c r="AO4" s="82" t="n">
        <f aca="true">OFFSET($E$5,$AI$4-1,AO$3)</f>
        <v>4</v>
      </c>
      <c r="AP4" s="91" t="n">
        <f aca="true">OFFSET($E$5,$AI$4-1,AP$3)</f>
        <v>20</v>
      </c>
      <c r="AQ4" s="79" t="n">
        <f aca="true">OFFSET($E$5,$AI$4-1,AQ$3)</f>
        <v>0.0416666666666667</v>
      </c>
      <c r="AR4" s="82" t="n">
        <f aca="true">OFFSET($E$5,$AI$4-1,AR$3)</f>
        <v>5</v>
      </c>
      <c r="AS4" s="91" t="n">
        <f aca="true">OFFSET($E$5,$AI$4-1,AS$3)</f>
        <v>18</v>
      </c>
      <c r="AT4" s="79" t="n">
        <f aca="true">OFFSET($E$5,$AI$4-1,AT$3)</f>
        <v>0.958333333333333</v>
      </c>
      <c r="AU4" s="82" t="n">
        <f aca="true">OFFSET($E$5,$AI$4-1,AU$3)</f>
        <v>1</v>
      </c>
      <c r="AV4" s="91" t="n">
        <f aca="true">OFFSET($E$5,$AI$4-1,AV$3)</f>
        <v>12</v>
      </c>
      <c r="AW4" s="79"/>
      <c r="AX4" s="82"/>
      <c r="AY4" s="91"/>
      <c r="AZ4" s="91"/>
      <c r="BA4" s="76"/>
      <c r="BB4" s="54" t="s">
        <v>55</v>
      </c>
      <c r="BC4" s="79"/>
      <c r="BE4" s="83"/>
    </row>
    <row r="5" customFormat="false" ht="14.4" hidden="false" customHeight="false" outlineLevel="0" collapsed="false">
      <c r="A5" s="54" t="n">
        <v>1</v>
      </c>
      <c r="B5" s="10" t="n">
        <f aca="false">Cropping!C4</f>
        <v>43191</v>
      </c>
      <c r="C5" s="92" t="n">
        <f aca="false">B5</f>
        <v>43191</v>
      </c>
      <c r="D5" s="93" t="n">
        <v>0</v>
      </c>
      <c r="E5" s="94" t="n">
        <v>12</v>
      </c>
      <c r="F5" s="95"/>
      <c r="G5" s="96" t="n">
        <v>0.0416666666666667</v>
      </c>
      <c r="H5" s="97" t="n">
        <v>3</v>
      </c>
      <c r="I5" s="97" t="n">
        <v>20</v>
      </c>
      <c r="J5" s="95"/>
      <c r="K5" s="98" t="n">
        <v>0.25</v>
      </c>
      <c r="L5" s="99" t="n">
        <v>4</v>
      </c>
      <c r="M5" s="99" t="n">
        <v>20</v>
      </c>
      <c r="N5" s="95"/>
      <c r="O5" s="100" t="n">
        <v>0.0416666666666667</v>
      </c>
      <c r="P5" s="101" t="n">
        <v>5</v>
      </c>
      <c r="Q5" s="101" t="n">
        <v>18</v>
      </c>
      <c r="R5" s="95"/>
      <c r="S5" s="102" t="n">
        <v>0.958333333333333</v>
      </c>
      <c r="T5" s="103" t="n">
        <v>1</v>
      </c>
      <c r="U5" s="103" t="n">
        <v>12</v>
      </c>
      <c r="V5" s="78" t="str">
        <f aca="false">IF($AI$4=A5," ←","")</f>
        <v>←</v>
      </c>
      <c r="W5" s="0"/>
      <c r="X5" s="0"/>
      <c r="Y5" s="77"/>
      <c r="Z5" s="104" t="s">
        <v>56</v>
      </c>
      <c r="AA5" s="105" t="n">
        <f aca="true">OFFSET(RiseSet!C$4,$AC$4-RiseSet!$B$4,0)</f>
        <v>0.248823</v>
      </c>
      <c r="AB5" s="0"/>
      <c r="AC5" s="104" t="s">
        <v>57</v>
      </c>
      <c r="AD5" s="105" t="n">
        <f aca="true">OFFSET(RiseSet!D$4,$AC$4-RiseSet!$B$4,0)</f>
        <v>0.803341</v>
      </c>
      <c r="AE5" s="0"/>
      <c r="AF5" s="0"/>
      <c r="AG5" s="54" t="s">
        <v>58</v>
      </c>
      <c r="AH5" s="82" t="n">
        <f aca="false">VLOOKUP($AC$4,B28:B47,1)</f>
        <v>43191</v>
      </c>
      <c r="AI5" s="82" t="n">
        <f aca="false">MATCH(AH5,B28:B47)</f>
        <v>1</v>
      </c>
      <c r="AJ5" s="91" t="n">
        <f aca="true">OFFSET($E$28,$AI$5-1,AJ$3)</f>
        <v>22</v>
      </c>
      <c r="AK5" s="79" t="n">
        <f aca="true">OFFSET($E$28,$AI$5-1,AK$3)</f>
        <v>0.0416666666666667</v>
      </c>
      <c r="AL5" s="82" t="n">
        <f aca="true">OFFSET($E$28,$AI$5-1,AL$3)</f>
        <v>3</v>
      </c>
      <c r="AM5" s="91" t="n">
        <f aca="true">OFFSET($E$28,$AI$5-1,AM$3)</f>
        <v>33</v>
      </c>
      <c r="AN5" s="79" t="n">
        <f aca="true">OFFSET($E$28,$AI$5-1,AN$3)</f>
        <v>0.166666666666667</v>
      </c>
      <c r="AO5" s="82" t="n">
        <f aca="true">OFFSET($E$28,$AI$5-1,AO$3)</f>
        <v>3</v>
      </c>
      <c r="AP5" s="91" t="n">
        <f aca="true">OFFSET($E$28,$AI$5-1,AP$3)</f>
        <v>33</v>
      </c>
      <c r="AQ5" s="79" t="n">
        <f aca="true">OFFSET($E$28,$AI$5-1,AQ$3)</f>
        <v>0.0208333333333333</v>
      </c>
      <c r="AR5" s="82" t="n">
        <f aca="true">OFFSET($E$28,$AI$5-1,AR$3)</f>
        <v>5</v>
      </c>
      <c r="AS5" s="91" t="n">
        <f aca="true">OFFSET($E$28,$AI$5-1,AS$3)</f>
        <v>22</v>
      </c>
      <c r="AT5" s="79" t="n">
        <f aca="true">OFFSET($E$28,$AI$5-1,AT$3)</f>
        <v>0.916666666666667</v>
      </c>
      <c r="AU5" s="82" t="n">
        <f aca="true">OFFSET($E$28,$AI$5-1,AU$3)</f>
        <v>1</v>
      </c>
      <c r="AV5" s="91" t="n">
        <f aca="true">OFFSET($E$28,$AI$5-1,AV$3)</f>
        <v>21</v>
      </c>
      <c r="AW5" s="79"/>
      <c r="AX5" s="82"/>
      <c r="AY5" s="91"/>
      <c r="AZ5" s="91"/>
      <c r="BA5" s="74"/>
      <c r="BB5" s="54" t="s">
        <v>59</v>
      </c>
      <c r="BC5" s="74"/>
      <c r="BD5" s="106"/>
      <c r="BE5" s="106"/>
      <c r="BF5" s="106"/>
      <c r="BG5" s="106"/>
      <c r="BH5" s="106"/>
      <c r="BI5" s="106"/>
      <c r="BJ5" s="106"/>
      <c r="BK5" s="106"/>
      <c r="BL5" s="106"/>
      <c r="BM5" s="106"/>
      <c r="BN5" s="106"/>
      <c r="BO5" s="106"/>
      <c r="BP5" s="106"/>
      <c r="BQ5" s="106"/>
      <c r="BR5" s="106"/>
      <c r="BS5" s="106"/>
      <c r="BT5" s="106"/>
      <c r="BU5" s="106"/>
      <c r="BV5" s="106"/>
      <c r="BW5" s="106"/>
      <c r="BX5" s="106"/>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4" hidden="false" customHeight="false" outlineLevel="0" collapsed="false">
      <c r="A6" s="54" t="n">
        <v>2</v>
      </c>
      <c r="B6" s="13"/>
      <c r="C6" s="77" t="n">
        <f aca="false">B6</f>
        <v>0</v>
      </c>
      <c r="D6" s="107" t="n">
        <v>0</v>
      </c>
      <c r="E6" s="108"/>
      <c r="F6" s="0"/>
      <c r="G6" s="109"/>
      <c r="H6" s="110" t="n">
        <v>3</v>
      </c>
      <c r="I6" s="110"/>
      <c r="J6" s="0"/>
      <c r="K6" s="111"/>
      <c r="L6" s="112" t="n">
        <v>4</v>
      </c>
      <c r="M6" s="112"/>
      <c r="N6" s="0"/>
      <c r="O6" s="113"/>
      <c r="P6" s="114" t="n">
        <v>5</v>
      </c>
      <c r="Q6" s="114"/>
      <c r="R6" s="0"/>
      <c r="S6" s="115"/>
      <c r="T6" s="116" t="n">
        <v>1</v>
      </c>
      <c r="U6" s="116"/>
      <c r="V6" s="78" t="str">
        <f aca="false">IF($AI$4=A6," ←","")</f>
        <v/>
      </c>
      <c r="W6" s="0"/>
      <c r="X6" s="0"/>
      <c r="Y6" s="77"/>
      <c r="Z6" s="0"/>
      <c r="AA6" s="0"/>
      <c r="AB6" s="0"/>
      <c r="AC6" s="0"/>
      <c r="AD6" s="0"/>
      <c r="AE6" s="0"/>
      <c r="AF6" s="0"/>
      <c r="AG6" s="0"/>
      <c r="AH6" s="74"/>
      <c r="AI6" s="74"/>
      <c r="AJ6" s="117"/>
      <c r="AK6" s="0"/>
      <c r="AL6" s="74"/>
      <c r="AM6" s="0"/>
      <c r="AN6" s="74"/>
      <c r="AO6" s="74"/>
      <c r="AP6" s="75"/>
      <c r="AQ6" s="75"/>
      <c r="AR6" s="0"/>
      <c r="AS6" s="0"/>
      <c r="AT6" s="0"/>
      <c r="AU6" s="0"/>
      <c r="AV6" s="54"/>
      <c r="AW6" s="0"/>
      <c r="AX6" s="0"/>
      <c r="AY6" s="0"/>
      <c r="AZ6" s="0"/>
      <c r="BA6" s="0"/>
      <c r="BB6" s="82" t="s">
        <v>60</v>
      </c>
      <c r="BC6" s="74"/>
      <c r="BD6" s="106"/>
      <c r="BE6" s="118"/>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54" t="n">
        <v>3</v>
      </c>
      <c r="B7" s="13"/>
      <c r="C7" s="77" t="n">
        <v>43221</v>
      </c>
      <c r="D7" s="107" t="n">
        <v>0</v>
      </c>
      <c r="E7" s="108"/>
      <c r="F7" s="0"/>
      <c r="G7" s="109"/>
      <c r="H7" s="110" t="n">
        <v>3</v>
      </c>
      <c r="I7" s="110"/>
      <c r="J7" s="0"/>
      <c r="K7" s="111"/>
      <c r="L7" s="112" t="n">
        <v>4</v>
      </c>
      <c r="M7" s="112"/>
      <c r="N7" s="0"/>
      <c r="O7" s="113"/>
      <c r="P7" s="114" t="n">
        <v>5</v>
      </c>
      <c r="Q7" s="114"/>
      <c r="R7" s="0"/>
      <c r="S7" s="115"/>
      <c r="T7" s="116" t="n">
        <v>1</v>
      </c>
      <c r="U7" s="116"/>
      <c r="V7" s="78" t="str">
        <f aca="false">IF($AI$4=A7," ←","")</f>
        <v/>
      </c>
      <c r="W7" s="0"/>
      <c r="X7" s="0"/>
      <c r="Y7" s="77"/>
      <c r="Z7" s="106" t="n">
        <v>0</v>
      </c>
      <c r="AA7" s="119" t="n">
        <f aca="false">AJ4</f>
        <v>12</v>
      </c>
      <c r="AB7" s="0"/>
      <c r="AC7" s="120" t="n">
        <v>0</v>
      </c>
      <c r="AD7" s="119" t="n">
        <f aca="false">AJ5</f>
        <v>22</v>
      </c>
      <c r="AE7" s="0"/>
      <c r="AF7" s="0"/>
      <c r="AG7" s="0"/>
      <c r="AH7" s="74"/>
      <c r="AI7" s="74"/>
      <c r="AJ7" s="117"/>
      <c r="AK7" s="0"/>
      <c r="AL7" s="74"/>
      <c r="AM7" s="0"/>
      <c r="AN7" s="74"/>
      <c r="AO7" s="74"/>
      <c r="AP7" s="75"/>
      <c r="AQ7" s="75"/>
      <c r="AR7" s="0"/>
      <c r="AS7" s="0"/>
      <c r="AT7" s="0"/>
      <c r="AU7" s="0"/>
      <c r="AV7" s="54"/>
      <c r="AW7" s="0"/>
      <c r="AX7" s="0"/>
      <c r="AY7" s="0"/>
      <c r="AZ7" s="0"/>
      <c r="BA7" s="0"/>
      <c r="BB7" s="121" t="s">
        <v>61</v>
      </c>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54" t="n">
        <v>4</v>
      </c>
      <c r="B8" s="13"/>
      <c r="C8" s="77" t="n">
        <v>43221</v>
      </c>
      <c r="D8" s="107" t="n">
        <v>0</v>
      </c>
      <c r="E8" s="108"/>
      <c r="F8" s="0"/>
      <c r="G8" s="109"/>
      <c r="H8" s="110" t="n">
        <v>3</v>
      </c>
      <c r="I8" s="110"/>
      <c r="J8" s="0"/>
      <c r="K8" s="111"/>
      <c r="L8" s="112" t="n">
        <v>4</v>
      </c>
      <c r="M8" s="112"/>
      <c r="N8" s="0"/>
      <c r="O8" s="113"/>
      <c r="P8" s="114" t="n">
        <v>5</v>
      </c>
      <c r="Q8" s="114"/>
      <c r="R8" s="0"/>
      <c r="S8" s="115"/>
      <c r="T8" s="116" t="n">
        <v>1</v>
      </c>
      <c r="U8" s="116"/>
      <c r="V8" s="78" t="str">
        <f aca="false">IF($AI$4=A8," ←","")</f>
        <v/>
      </c>
      <c r="W8" s="0"/>
      <c r="X8" s="0"/>
      <c r="Y8" s="77"/>
      <c r="Z8" s="106" t="n">
        <f aca="false">MAX(Z7,Z9-ABS(AA9-AA8)/24)</f>
        <v>0</v>
      </c>
      <c r="AA8" s="119" t="n">
        <f aca="false">AA7</f>
        <v>12</v>
      </c>
      <c r="AB8" s="0"/>
      <c r="AC8" s="106" t="n">
        <f aca="false">MAX(AC7,AC9-ABS(AD9-AD8)/24)</f>
        <v>0</v>
      </c>
      <c r="AD8" s="119" t="n">
        <f aca="false">AD7</f>
        <v>22</v>
      </c>
      <c r="AE8" s="0"/>
      <c r="AF8" s="0"/>
      <c r="AG8" s="0"/>
      <c r="AH8" s="74"/>
      <c r="AI8" s="74"/>
      <c r="AJ8" s="117"/>
      <c r="AK8" s="0"/>
      <c r="AL8" s="74"/>
      <c r="AM8" s="0"/>
      <c r="AN8" s="74"/>
      <c r="AO8" s="74"/>
      <c r="AP8" s="75"/>
      <c r="AQ8" s="75"/>
      <c r="AR8" s="0"/>
      <c r="AS8" s="0"/>
      <c r="AT8" s="0"/>
      <c r="AU8" s="0"/>
      <c r="AV8" s="54"/>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54" t="n">
        <v>5</v>
      </c>
      <c r="B9" s="13"/>
      <c r="C9" s="77" t="n">
        <f aca="false">B9</f>
        <v>0</v>
      </c>
      <c r="D9" s="107" t="n">
        <v>0</v>
      </c>
      <c r="E9" s="108"/>
      <c r="F9" s="0"/>
      <c r="G9" s="110"/>
      <c r="H9" s="110" t="n">
        <v>2</v>
      </c>
      <c r="I9" s="110"/>
      <c r="J9" s="0"/>
      <c r="K9" s="112"/>
      <c r="L9" s="112" t="n">
        <v>3</v>
      </c>
      <c r="M9" s="112"/>
      <c r="N9" s="0"/>
      <c r="O9" s="114"/>
      <c r="P9" s="114" t="n">
        <v>4</v>
      </c>
      <c r="Q9" s="114"/>
      <c r="R9" s="0"/>
      <c r="S9" s="116"/>
      <c r="T9" s="116" t="n">
        <v>5</v>
      </c>
      <c r="U9" s="116"/>
      <c r="V9" s="78" t="str">
        <f aca="false">IF($AI$4=A9," ←","")</f>
        <v/>
      </c>
      <c r="W9" s="0"/>
      <c r="X9" s="0"/>
      <c r="Y9" s="77"/>
      <c r="Z9" s="106" t="n">
        <f aca="false">AJ9</f>
        <v>0.290489666666667</v>
      </c>
      <c r="AA9" s="119" t="n">
        <f aca="false">AM4</f>
        <v>20</v>
      </c>
      <c r="AB9" s="0"/>
      <c r="AC9" s="106" t="n">
        <f aca="false">AJ10</f>
        <v>0.290489666666667</v>
      </c>
      <c r="AD9" s="119" t="n">
        <f aca="false">AM5</f>
        <v>33</v>
      </c>
      <c r="AE9" s="0"/>
      <c r="AF9" s="0"/>
      <c r="AG9" s="0"/>
      <c r="AH9" s="0"/>
      <c r="AI9" s="74"/>
      <c r="AJ9" s="117" t="n">
        <f aca="false">IF(AL4=2,$AA$5-AK4, IF(AL4=3,$AA$5+AK4,IF(AL4=4,$AD$5-AK4,IF(AL4=5,$AD$5+AK4,AK4))))</f>
        <v>0.290489666666667</v>
      </c>
      <c r="AK9" s="121"/>
      <c r="AL9" s="74"/>
      <c r="AM9" s="117" t="n">
        <f aca="false">IF(AO4=2,$AA$5-AN4, IF(AO4=3,$AA$5+AN4,IF(AO4=4,$AD$5-AN4,IF(AO4=5,$AD$5+AN4,AN4))))</f>
        <v>0.553341</v>
      </c>
      <c r="AN9" s="121"/>
      <c r="AO9" s="74"/>
      <c r="AP9" s="117" t="n">
        <f aca="false">IF(AR4=2,$AA$5-AQ4, IF(AR4=3,$AA$5+AQ4,IF(AR4=4,$AD$5-AQ4,IF(AR4=5,$AD$5+AQ4,AQ4))))</f>
        <v>0.845007666666667</v>
      </c>
      <c r="AQ9" s="121"/>
      <c r="AR9" s="0"/>
      <c r="AS9" s="117" t="n">
        <f aca="false">IF(AU4=2,$AA$5-AT4, IF(AU4=3,$AA$5+AT4,IF(AU4=4,$AD$5-AT4,IF(AU4=5,$AD$5+AT4,AT4))))</f>
        <v>0.958333333333333</v>
      </c>
      <c r="AT9" s="121"/>
      <c r="AU9" s="0"/>
      <c r="AV9" s="117"/>
      <c r="AW9" s="121"/>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4" hidden="false" customHeight="false" outlineLevel="0" collapsed="false">
      <c r="A10" s="54" t="n">
        <v>6</v>
      </c>
      <c r="B10" s="122"/>
      <c r="C10" s="77" t="n">
        <f aca="false">B10</f>
        <v>0</v>
      </c>
      <c r="D10" s="107" t="n">
        <v>0</v>
      </c>
      <c r="E10" s="108"/>
      <c r="F10" s="0"/>
      <c r="G10" s="110"/>
      <c r="H10" s="110" t="n">
        <v>2</v>
      </c>
      <c r="I10" s="110"/>
      <c r="J10" s="0"/>
      <c r="K10" s="112"/>
      <c r="L10" s="112" t="n">
        <v>3</v>
      </c>
      <c r="M10" s="112"/>
      <c r="N10" s="0"/>
      <c r="O10" s="114"/>
      <c r="P10" s="114" t="n">
        <v>4</v>
      </c>
      <c r="Q10" s="114"/>
      <c r="R10" s="0"/>
      <c r="S10" s="116"/>
      <c r="T10" s="116" t="n">
        <v>5</v>
      </c>
      <c r="U10" s="116"/>
      <c r="V10" s="78" t="str">
        <f aca="false">IF($AI$4=A10," ←","")</f>
        <v/>
      </c>
      <c r="W10" s="0"/>
      <c r="X10" s="0"/>
      <c r="Y10" s="77"/>
      <c r="Z10" s="106" t="n">
        <f aca="false">MAX(Z9,Z11-ABS(AA11-AA10)/24)</f>
        <v>0.553341</v>
      </c>
      <c r="AA10" s="119" t="n">
        <f aca="false">AA9</f>
        <v>20</v>
      </c>
      <c r="AB10" s="0"/>
      <c r="AC10" s="106" t="n">
        <f aca="false">MAX(AC9,AC11-ABS(AD11-AD10)/24)</f>
        <v>0.415489666666667</v>
      </c>
      <c r="AD10" s="119" t="n">
        <f aca="false">AD9</f>
        <v>33</v>
      </c>
      <c r="AE10" s="0"/>
      <c r="AF10" s="0"/>
      <c r="AG10" s="0"/>
      <c r="AH10" s="74"/>
      <c r="AI10" s="74"/>
      <c r="AJ10" s="117" t="n">
        <f aca="false">IF(AL5=2,$AA$5-AK5, IF(AL5=3,$AA$5+AK5,IF(AL5=4,$AD$5-AK5,IF(AL5=5,$AD$5+AK5,AK5))))</f>
        <v>0.290489666666667</v>
      </c>
      <c r="AK10" s="121"/>
      <c r="AL10" s="74"/>
      <c r="AM10" s="117" t="n">
        <f aca="false">IF(AO5=2,$AA$5-AN5, IF(AO5=3,$AA$5+AN5,IF(AO5=4,$AD$5-AN5,IF(AO5=5,$AD$5+AN5,AN5))))</f>
        <v>0.415489666666667</v>
      </c>
      <c r="AN10" s="121"/>
      <c r="AO10" s="74"/>
      <c r="AP10" s="117" t="n">
        <f aca="false">IF(AR5=2,$AA$5-AQ5, IF(AR5=3,$AA$5+AQ5,IF(AR5=4,$AD$5-AQ5,IF(AR5=5,$AD$5+AQ5,AQ5))))</f>
        <v>0.824174333333333</v>
      </c>
      <c r="AQ10" s="121"/>
      <c r="AR10" s="0"/>
      <c r="AS10" s="117" t="n">
        <f aca="false">IF(AU5=2,$AA$5-AT5, IF(AU5=3,$AA$5+AT5,IF(AU5=4,$AD$5-AT5,IF(AU5=5,$AD$5+AT5,AT5))))</f>
        <v>0.916666666666667</v>
      </c>
      <c r="AT10" s="121"/>
      <c r="AU10" s="0"/>
      <c r="AV10" s="117"/>
      <c r="AW10" s="121"/>
      <c r="AX10" s="0"/>
      <c r="AY10" s="121"/>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4" hidden="false" customHeight="false" outlineLevel="0" collapsed="false">
      <c r="A11" s="54" t="n">
        <v>7</v>
      </c>
      <c r="B11" s="122"/>
      <c r="C11" s="77" t="n">
        <f aca="false">B11</f>
        <v>0</v>
      </c>
      <c r="D11" s="107" t="n">
        <v>0</v>
      </c>
      <c r="E11" s="108"/>
      <c r="F11" s="0"/>
      <c r="G11" s="110"/>
      <c r="H11" s="110" t="n">
        <v>2</v>
      </c>
      <c r="I11" s="110"/>
      <c r="J11" s="0"/>
      <c r="K11" s="112"/>
      <c r="L11" s="112" t="n">
        <v>3</v>
      </c>
      <c r="M11" s="112"/>
      <c r="N11" s="0"/>
      <c r="O11" s="114"/>
      <c r="P11" s="114" t="n">
        <v>4</v>
      </c>
      <c r="Q11" s="114"/>
      <c r="R11" s="0"/>
      <c r="S11" s="116"/>
      <c r="T11" s="116" t="n">
        <v>5</v>
      </c>
      <c r="U11" s="116"/>
      <c r="V11" s="78" t="str">
        <f aca="false">IF($AI$4=A11," ←","")</f>
        <v/>
      </c>
      <c r="W11" s="0"/>
      <c r="X11" s="0"/>
      <c r="Y11" s="77"/>
      <c r="Z11" s="106" t="n">
        <f aca="false">AM9</f>
        <v>0.553341</v>
      </c>
      <c r="AA11" s="119" t="n">
        <f aca="false">AP4</f>
        <v>20</v>
      </c>
      <c r="AB11" s="0"/>
      <c r="AC11" s="106" t="n">
        <f aca="false">AM10</f>
        <v>0.415489666666667</v>
      </c>
      <c r="AD11" s="119" t="n">
        <f aca="false">AP5</f>
        <v>33</v>
      </c>
      <c r="AE11" s="0"/>
      <c r="AF11" s="0"/>
      <c r="AG11" s="0"/>
      <c r="AH11" s="0"/>
      <c r="AI11" s="0"/>
      <c r="AJ11" s="0"/>
      <c r="AK11" s="0"/>
      <c r="AL11" s="117"/>
      <c r="AM11" s="0"/>
      <c r="AN11" s="74"/>
      <c r="AO11" s="74"/>
      <c r="AP11" s="74"/>
      <c r="AQ11" s="74"/>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4" hidden="false" customHeight="false" outlineLevel="0" collapsed="false">
      <c r="A12" s="54" t="n">
        <v>8</v>
      </c>
      <c r="B12" s="122"/>
      <c r="C12" s="77" t="n">
        <f aca="false">B12</f>
        <v>0</v>
      </c>
      <c r="D12" s="107" t="n">
        <v>0</v>
      </c>
      <c r="E12" s="108"/>
      <c r="F12" s="0"/>
      <c r="G12" s="110"/>
      <c r="H12" s="110" t="n">
        <v>2</v>
      </c>
      <c r="I12" s="110"/>
      <c r="J12" s="0"/>
      <c r="K12" s="112"/>
      <c r="L12" s="112" t="n">
        <v>3</v>
      </c>
      <c r="M12" s="112"/>
      <c r="N12" s="0"/>
      <c r="O12" s="114"/>
      <c r="P12" s="114" t="n">
        <v>4</v>
      </c>
      <c r="Q12" s="114"/>
      <c r="R12" s="0"/>
      <c r="S12" s="116"/>
      <c r="T12" s="116" t="n">
        <v>5</v>
      </c>
      <c r="U12" s="116"/>
      <c r="V12" s="78" t="str">
        <f aca="false">IF($AI$4=A12," ←","")</f>
        <v/>
      </c>
      <c r="W12" s="0"/>
      <c r="X12" s="0"/>
      <c r="Y12" s="77"/>
      <c r="Z12" s="106" t="n">
        <f aca="false">MAX(Z11,Z13-ABS(AA13-AA12)/24)</f>
        <v>0.761674333333333</v>
      </c>
      <c r="AA12" s="119" t="n">
        <f aca="false">AA11</f>
        <v>20</v>
      </c>
      <c r="AB12" s="59"/>
      <c r="AC12" s="106" t="n">
        <f aca="false">MAX(AC11,AC13-ABS(AD13-AD12)/24)</f>
        <v>0.415489666666667</v>
      </c>
      <c r="AD12" s="119" t="n">
        <f aca="false">AD11</f>
        <v>33</v>
      </c>
      <c r="AE12" s="0"/>
      <c r="AF12" s="0"/>
      <c r="AG12" s="0"/>
      <c r="AH12" s="0"/>
      <c r="AI12" s="0"/>
      <c r="AJ12" s="0"/>
      <c r="AK12" s="0"/>
      <c r="AL12" s="117"/>
      <c r="AM12" s="0"/>
      <c r="AN12" s="74"/>
      <c r="AO12" s="74"/>
      <c r="AP12" s="74"/>
      <c r="AQ12" s="74"/>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4" hidden="false" customHeight="false" outlineLevel="0" collapsed="false">
      <c r="A13" s="54" t="n">
        <v>9</v>
      </c>
      <c r="B13" s="122"/>
      <c r="C13" s="77" t="n">
        <f aca="false">B13</f>
        <v>0</v>
      </c>
      <c r="D13" s="107" t="n">
        <v>0</v>
      </c>
      <c r="E13" s="108"/>
      <c r="F13" s="0"/>
      <c r="G13" s="110"/>
      <c r="H13" s="110" t="n">
        <v>2</v>
      </c>
      <c r="I13" s="110"/>
      <c r="J13" s="0"/>
      <c r="K13" s="112"/>
      <c r="L13" s="112" t="n">
        <v>3</v>
      </c>
      <c r="M13" s="112"/>
      <c r="N13" s="0"/>
      <c r="O13" s="114"/>
      <c r="P13" s="114" t="n">
        <v>4</v>
      </c>
      <c r="Q13" s="114"/>
      <c r="R13" s="0"/>
      <c r="S13" s="116"/>
      <c r="T13" s="116" t="n">
        <v>5</v>
      </c>
      <c r="U13" s="116"/>
      <c r="V13" s="78" t="str">
        <f aca="false">IF($AI$4=A13," ←","")</f>
        <v/>
      </c>
      <c r="W13" s="0"/>
      <c r="X13" s="0"/>
      <c r="Y13" s="77"/>
      <c r="Z13" s="106" t="n">
        <f aca="false">AP9</f>
        <v>0.845007666666667</v>
      </c>
      <c r="AA13" s="119" t="n">
        <f aca="false">AS4</f>
        <v>18</v>
      </c>
      <c r="AB13" s="0"/>
      <c r="AC13" s="106" t="n">
        <f aca="false">AP10</f>
        <v>0.824174333333333</v>
      </c>
      <c r="AD13" s="119" t="n">
        <f aca="false">AS5</f>
        <v>22</v>
      </c>
      <c r="AE13" s="0"/>
      <c r="AF13" s="0"/>
      <c r="AG13" s="0"/>
      <c r="AH13" s="0"/>
      <c r="AI13" s="0"/>
      <c r="AJ13" s="0"/>
      <c r="AK13" s="0"/>
      <c r="AL13" s="117"/>
      <c r="AM13" s="0"/>
      <c r="AN13" s="74"/>
      <c r="AO13" s="74"/>
      <c r="AP13" s="74"/>
      <c r="AQ13" s="74"/>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4" hidden="false" customHeight="false" outlineLevel="0" collapsed="false">
      <c r="A14" s="54" t="n">
        <v>10</v>
      </c>
      <c r="B14" s="122"/>
      <c r="C14" s="77" t="n">
        <f aca="false">B14</f>
        <v>0</v>
      </c>
      <c r="D14" s="107" t="n">
        <v>0</v>
      </c>
      <c r="E14" s="108"/>
      <c r="F14" s="0"/>
      <c r="G14" s="110"/>
      <c r="H14" s="110" t="n">
        <v>2</v>
      </c>
      <c r="I14" s="110"/>
      <c r="J14" s="0"/>
      <c r="K14" s="112"/>
      <c r="L14" s="112" t="n">
        <v>3</v>
      </c>
      <c r="M14" s="112"/>
      <c r="N14" s="0"/>
      <c r="O14" s="114"/>
      <c r="P14" s="114" t="n">
        <v>4</v>
      </c>
      <c r="Q14" s="114"/>
      <c r="R14" s="0"/>
      <c r="S14" s="116"/>
      <c r="T14" s="116" t="n">
        <v>5</v>
      </c>
      <c r="U14" s="116"/>
      <c r="V14" s="78" t="str">
        <f aca="false">IF($AI$4=A14," ←","")</f>
        <v/>
      </c>
      <c r="W14" s="0"/>
      <c r="X14" s="0"/>
      <c r="Y14" s="77"/>
      <c r="Z14" s="106" t="n">
        <f aca="false">MAX(Z13,Z15-ABS(AA15-AA14)/24)</f>
        <v>0.845007666666667</v>
      </c>
      <c r="AA14" s="119" t="n">
        <f aca="false">AA13</f>
        <v>18</v>
      </c>
      <c r="AB14" s="59"/>
      <c r="AC14" s="106" t="n">
        <f aca="false">MAX(AC13,AC15-ABS(AD15-AD14)/24)</f>
        <v>0.875</v>
      </c>
      <c r="AD14" s="119" t="n">
        <f aca="false">AD13</f>
        <v>22</v>
      </c>
      <c r="AE14" s="59"/>
      <c r="AF14" s="0"/>
      <c r="AG14" s="0"/>
      <c r="AH14" s="0"/>
      <c r="AI14" s="0"/>
      <c r="AJ14" s="0"/>
      <c r="AK14" s="0"/>
      <c r="AL14" s="117"/>
      <c r="AM14" s="0"/>
      <c r="AN14" s="74"/>
      <c r="AO14" s="74"/>
      <c r="AP14" s="74" t="s">
        <v>62</v>
      </c>
      <c r="AQ14" s="74"/>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54" t="n">
        <v>11</v>
      </c>
      <c r="B15" s="122"/>
      <c r="C15" s="77" t="n">
        <f aca="false">B15</f>
        <v>0</v>
      </c>
      <c r="D15" s="107" t="n">
        <v>0</v>
      </c>
      <c r="E15" s="108"/>
      <c r="F15" s="0"/>
      <c r="G15" s="110"/>
      <c r="H15" s="110" t="n">
        <v>2</v>
      </c>
      <c r="I15" s="110"/>
      <c r="J15" s="0"/>
      <c r="K15" s="112"/>
      <c r="L15" s="112" t="n">
        <v>3</v>
      </c>
      <c r="M15" s="112"/>
      <c r="N15" s="0"/>
      <c r="O15" s="114"/>
      <c r="P15" s="114" t="n">
        <v>4</v>
      </c>
      <c r="Q15" s="114"/>
      <c r="R15" s="0"/>
      <c r="S15" s="116"/>
      <c r="T15" s="116" t="n">
        <v>5</v>
      </c>
      <c r="U15" s="116"/>
      <c r="V15" s="78" t="str">
        <f aca="false">IF($AI$4=A15," ←","")</f>
        <v/>
      </c>
      <c r="W15" s="0"/>
      <c r="X15" s="0"/>
      <c r="Y15" s="77"/>
      <c r="Z15" s="106" t="n">
        <f aca="false">AS9</f>
        <v>0.958333333333333</v>
      </c>
      <c r="AA15" s="119" t="n">
        <f aca="false">AV4</f>
        <v>12</v>
      </c>
      <c r="AB15" s="0"/>
      <c r="AC15" s="106" t="n">
        <f aca="false">AS10</f>
        <v>0.916666666666667</v>
      </c>
      <c r="AD15" s="119" t="n">
        <f aca="false">AV5</f>
        <v>21</v>
      </c>
      <c r="AE15" s="59"/>
      <c r="AF15" s="0"/>
      <c r="AG15" s="0"/>
      <c r="AH15" s="0"/>
      <c r="AI15" s="0"/>
      <c r="AJ15" s="0"/>
      <c r="AK15" s="74" t="n">
        <f aca="true">OFFSET(Z6,AP15,0)+1/24</f>
        <v>0.332156333333333</v>
      </c>
      <c r="AL15" s="121" t="n">
        <f aca="true">OFFSET(AA6,AP15,0)</f>
        <v>20</v>
      </c>
      <c r="AM15" s="0"/>
      <c r="AN15" s="74"/>
      <c r="AO15" s="74"/>
      <c r="AP15" s="123" t="n">
        <f aca="false">MATCH(AQ15,AA7:AA16,0)</f>
        <v>3</v>
      </c>
      <c r="AQ15" s="75" t="n">
        <f aca="false">MAX(AA7:AA16)</f>
        <v>20</v>
      </c>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4" hidden="false" customHeight="false" outlineLevel="0" collapsed="false">
      <c r="A16" s="54" t="n">
        <v>12</v>
      </c>
      <c r="B16" s="122"/>
      <c r="C16" s="77" t="n">
        <f aca="false">B16</f>
        <v>0</v>
      </c>
      <c r="D16" s="107" t="n">
        <v>0</v>
      </c>
      <c r="E16" s="108"/>
      <c r="F16" s="0"/>
      <c r="G16" s="110"/>
      <c r="H16" s="110" t="n">
        <v>2</v>
      </c>
      <c r="I16" s="110"/>
      <c r="J16" s="0"/>
      <c r="K16" s="112"/>
      <c r="L16" s="112" t="n">
        <v>3</v>
      </c>
      <c r="M16" s="112"/>
      <c r="N16" s="0"/>
      <c r="O16" s="114"/>
      <c r="P16" s="114" t="n">
        <v>4</v>
      </c>
      <c r="Q16" s="114"/>
      <c r="R16" s="0"/>
      <c r="S16" s="116"/>
      <c r="T16" s="116" t="n">
        <v>5</v>
      </c>
      <c r="U16" s="116"/>
      <c r="V16" s="78" t="str">
        <f aca="false">IF($AI$4=A16," ←","")</f>
        <v/>
      </c>
      <c r="W16" s="0"/>
      <c r="X16" s="0"/>
      <c r="Y16" s="77"/>
      <c r="Z16" s="106" t="n">
        <v>0.999305555555556</v>
      </c>
      <c r="AA16" s="119" t="n">
        <f aca="false">AA7</f>
        <v>12</v>
      </c>
      <c r="AB16" s="0"/>
      <c r="AC16" s="106" t="n">
        <f aca="false">Z16</f>
        <v>0.999305555555556</v>
      </c>
      <c r="AD16" s="73" t="n">
        <f aca="false">AD7</f>
        <v>22</v>
      </c>
      <c r="AE16" s="59"/>
      <c r="AF16" s="0"/>
      <c r="AG16" s="0"/>
      <c r="AH16" s="0"/>
      <c r="AI16" s="0"/>
      <c r="AJ16" s="0"/>
      <c r="AK16" s="74" t="n">
        <f aca="false">AK15</f>
        <v>0.332156333333333</v>
      </c>
      <c r="AL16" s="121" t="n">
        <f aca="true">AL15+OFFSET($AB$33,AN16,0)</f>
        <v>22</v>
      </c>
      <c r="AM16" s="74" t="s">
        <v>63</v>
      </c>
      <c r="AN16" s="82" t="n">
        <f aca="false">MATCH(AC4,X34:X40)</f>
        <v>1</v>
      </c>
      <c r="AO16" s="74"/>
      <c r="AP16" s="74"/>
      <c r="AQ16" s="74"/>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4" hidden="false" customHeight="false" outlineLevel="0" collapsed="false">
      <c r="A17" s="54" t="n">
        <v>13</v>
      </c>
      <c r="B17" s="122"/>
      <c r="C17" s="77" t="n">
        <f aca="false">B17</f>
        <v>0</v>
      </c>
      <c r="D17" s="107" t="n">
        <v>0</v>
      </c>
      <c r="E17" s="108"/>
      <c r="F17" s="0"/>
      <c r="G17" s="110"/>
      <c r="H17" s="110" t="n">
        <v>2</v>
      </c>
      <c r="I17" s="110"/>
      <c r="J17" s="0"/>
      <c r="K17" s="112"/>
      <c r="L17" s="112" t="n">
        <v>3</v>
      </c>
      <c r="M17" s="112"/>
      <c r="N17" s="0"/>
      <c r="O17" s="114"/>
      <c r="P17" s="114" t="n">
        <v>4</v>
      </c>
      <c r="Q17" s="114"/>
      <c r="R17" s="0"/>
      <c r="S17" s="116"/>
      <c r="T17" s="116" t="n">
        <v>5</v>
      </c>
      <c r="U17" s="116"/>
      <c r="V17" s="78" t="str">
        <f aca="false">IF($AI$4=A17," ←","")</f>
        <v/>
      </c>
      <c r="W17" s="0"/>
      <c r="X17" s="0"/>
      <c r="Y17" s="77"/>
      <c r="Z17" s="0"/>
      <c r="AA17" s="0"/>
      <c r="AB17" s="0"/>
      <c r="AC17" s="0"/>
      <c r="AD17" s="0"/>
      <c r="AE17" s="0"/>
      <c r="AF17" s="0"/>
      <c r="AG17" s="0"/>
      <c r="AH17" s="0"/>
      <c r="AI17" s="0"/>
      <c r="AJ17" s="0"/>
      <c r="AK17" s="0"/>
      <c r="AL17" s="117"/>
      <c r="AM17" s="0"/>
      <c r="AN17" s="123"/>
      <c r="AO17" s="74"/>
      <c r="AP17" s="74"/>
      <c r="AQ17" s="74"/>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4" hidden="false" customHeight="false" outlineLevel="0" collapsed="false">
      <c r="A18" s="54" t="n">
        <v>14</v>
      </c>
      <c r="B18" s="122"/>
      <c r="C18" s="77" t="n">
        <f aca="false">B18</f>
        <v>0</v>
      </c>
      <c r="D18" s="107" t="n">
        <v>0</v>
      </c>
      <c r="E18" s="108"/>
      <c r="F18" s="0"/>
      <c r="G18" s="110"/>
      <c r="H18" s="110" t="n">
        <v>2</v>
      </c>
      <c r="I18" s="110"/>
      <c r="J18" s="0"/>
      <c r="K18" s="112"/>
      <c r="L18" s="112" t="n">
        <v>3</v>
      </c>
      <c r="M18" s="112"/>
      <c r="N18" s="0"/>
      <c r="O18" s="114"/>
      <c r="P18" s="114" t="n">
        <v>4</v>
      </c>
      <c r="Q18" s="114"/>
      <c r="R18" s="0"/>
      <c r="S18" s="116"/>
      <c r="T18" s="116" t="n">
        <v>5</v>
      </c>
      <c r="U18" s="116"/>
      <c r="V18" s="78" t="str">
        <f aca="false">IF($AI$4=A18," ←","")</f>
        <v/>
      </c>
      <c r="W18" s="59"/>
      <c r="X18" s="59"/>
      <c r="Y18" s="77"/>
      <c r="Z18" s="124" t="n">
        <f aca="false">AA5</f>
        <v>0.248823</v>
      </c>
      <c r="AA18" s="125" t="n">
        <f aca="false">MIN(AA7:AA16)</f>
        <v>12</v>
      </c>
      <c r="AB18" s="59"/>
      <c r="AC18" s="106" t="n">
        <f aca="false">AD5</f>
        <v>0.803341</v>
      </c>
      <c r="AD18" s="119" t="n">
        <f aca="false">AA18</f>
        <v>12</v>
      </c>
      <c r="AE18" s="0"/>
      <c r="AF18" s="0"/>
      <c r="AG18" s="0"/>
      <c r="AH18" s="0"/>
      <c r="AI18" s="0"/>
      <c r="AJ18" s="0"/>
      <c r="AK18" s="0"/>
      <c r="AL18" s="117"/>
      <c r="AM18" s="0"/>
      <c r="AN18" s="74"/>
      <c r="AO18" s="74"/>
      <c r="AP18" s="74"/>
      <c r="AQ18" s="74"/>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54" t="n">
        <v>15</v>
      </c>
      <c r="B19" s="122"/>
      <c r="C19" s="77" t="n">
        <f aca="false">B19</f>
        <v>0</v>
      </c>
      <c r="D19" s="107" t="n">
        <v>0</v>
      </c>
      <c r="E19" s="108"/>
      <c r="F19" s="0"/>
      <c r="G19" s="110"/>
      <c r="H19" s="110" t="n">
        <v>2</v>
      </c>
      <c r="I19" s="110"/>
      <c r="J19" s="0"/>
      <c r="K19" s="112"/>
      <c r="L19" s="112" t="n">
        <v>3</v>
      </c>
      <c r="M19" s="112"/>
      <c r="N19" s="0"/>
      <c r="O19" s="114"/>
      <c r="P19" s="114" t="n">
        <v>4</v>
      </c>
      <c r="Q19" s="114"/>
      <c r="R19" s="0"/>
      <c r="S19" s="116"/>
      <c r="T19" s="116" t="n">
        <v>5</v>
      </c>
      <c r="U19" s="116"/>
      <c r="V19" s="78" t="str">
        <f aca="false">IF($AI$4=A19," ←","")</f>
        <v/>
      </c>
      <c r="W19" s="59"/>
      <c r="X19" s="59"/>
      <c r="Y19" s="77"/>
      <c r="Z19" s="124" t="n">
        <f aca="false">Z18</f>
        <v>0.248823</v>
      </c>
      <c r="AA19" s="125" t="n">
        <f aca="false">MAX(AD7:AD16)</f>
        <v>33</v>
      </c>
      <c r="AB19" s="59"/>
      <c r="AC19" s="106" t="n">
        <f aca="false">AC18</f>
        <v>0.803341</v>
      </c>
      <c r="AD19" s="119" t="n">
        <f aca="false">AA19</f>
        <v>33</v>
      </c>
      <c r="AE19" s="0"/>
      <c r="AF19" s="0"/>
      <c r="AG19" s="0"/>
      <c r="AH19" s="0"/>
      <c r="AI19" s="0"/>
      <c r="AJ19" s="0"/>
      <c r="AK19" s="74" t="n">
        <f aca="true">OFFSET(AC6,AP19,0)+1/24</f>
        <v>0.332156333333333</v>
      </c>
      <c r="AL19" s="121" t="n">
        <f aca="true">OFFSET(AD6,AP19,0)</f>
        <v>33</v>
      </c>
      <c r="AM19" s="0"/>
      <c r="AN19" s="74"/>
      <c r="AO19" s="74"/>
      <c r="AP19" s="123" t="n">
        <f aca="false">MATCH(AQ19,AD7:AD16,0)</f>
        <v>3</v>
      </c>
      <c r="AQ19" s="75" t="n">
        <f aca="false">MAX(AD7:AD16)</f>
        <v>33</v>
      </c>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54" t="n">
        <v>16</v>
      </c>
      <c r="B20" s="122"/>
      <c r="C20" s="77" t="n">
        <f aca="false">B20</f>
        <v>0</v>
      </c>
      <c r="D20" s="107" t="n">
        <v>0</v>
      </c>
      <c r="E20" s="108"/>
      <c r="F20" s="0"/>
      <c r="G20" s="110"/>
      <c r="H20" s="110" t="n">
        <v>2</v>
      </c>
      <c r="I20" s="110"/>
      <c r="J20" s="0"/>
      <c r="K20" s="112"/>
      <c r="L20" s="112" t="n">
        <v>3</v>
      </c>
      <c r="M20" s="112"/>
      <c r="N20" s="0"/>
      <c r="O20" s="114"/>
      <c r="P20" s="114" t="n">
        <v>4</v>
      </c>
      <c r="Q20" s="114"/>
      <c r="R20" s="0"/>
      <c r="S20" s="116"/>
      <c r="T20" s="116" t="n">
        <v>5</v>
      </c>
      <c r="U20" s="116"/>
      <c r="V20" s="78" t="str">
        <f aca="false">IF($AI$4=A20," ←","")</f>
        <v/>
      </c>
      <c r="W20" s="59"/>
      <c r="X20" s="59"/>
      <c r="Y20" s="77"/>
      <c r="Z20" s="59"/>
      <c r="AA20" s="59"/>
      <c r="AB20" s="59"/>
      <c r="AC20" s="0"/>
      <c r="AD20" s="0"/>
      <c r="AE20" s="0"/>
      <c r="AF20" s="0"/>
      <c r="AG20" s="0"/>
      <c r="AH20" s="0"/>
      <c r="AI20" s="0"/>
      <c r="AJ20" s="0"/>
      <c r="AK20" s="74" t="n">
        <f aca="false">AK19</f>
        <v>0.332156333333333</v>
      </c>
      <c r="AL20" s="121" t="n">
        <f aca="true">AL19+OFFSET($AC$33,AN16,0)</f>
        <v>36</v>
      </c>
      <c r="AM20" s="0"/>
      <c r="AN20" s="82"/>
      <c r="AO20" s="74"/>
      <c r="AP20" s="74"/>
      <c r="AQ20" s="74"/>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4" hidden="false" customHeight="false" outlineLevel="0" collapsed="false">
      <c r="A21" s="54" t="n">
        <v>17</v>
      </c>
      <c r="B21" s="122"/>
      <c r="C21" s="77" t="n">
        <f aca="false">B21</f>
        <v>0</v>
      </c>
      <c r="D21" s="107" t="n">
        <v>0</v>
      </c>
      <c r="E21" s="108"/>
      <c r="F21" s="0"/>
      <c r="G21" s="110"/>
      <c r="H21" s="110" t="n">
        <v>2</v>
      </c>
      <c r="I21" s="110"/>
      <c r="J21" s="0"/>
      <c r="K21" s="112"/>
      <c r="L21" s="112" t="n">
        <v>3</v>
      </c>
      <c r="M21" s="112"/>
      <c r="N21" s="0"/>
      <c r="O21" s="114"/>
      <c r="P21" s="114" t="n">
        <v>4</v>
      </c>
      <c r="Q21" s="114"/>
      <c r="R21" s="0"/>
      <c r="S21" s="116"/>
      <c r="T21" s="116" t="n">
        <v>5</v>
      </c>
      <c r="U21" s="116"/>
      <c r="V21" s="78" t="str">
        <f aca="false">IF($AI$4=A21," ←","")</f>
        <v/>
      </c>
      <c r="W21" s="59"/>
      <c r="X21" s="59"/>
      <c r="Y21" s="77"/>
      <c r="Z21" s="59"/>
      <c r="AA21" s="59"/>
      <c r="AB21" s="59"/>
      <c r="AC21" s="0"/>
      <c r="AD21" s="0"/>
      <c r="AE21" s="0"/>
      <c r="AF21" s="0"/>
      <c r="AG21" s="0"/>
      <c r="AH21" s="0"/>
      <c r="AI21" s="0"/>
      <c r="AJ21" s="0"/>
      <c r="AK21" s="0"/>
      <c r="AL21" s="117"/>
      <c r="AM21" s="0"/>
      <c r="AN21" s="74"/>
      <c r="AO21" s="74"/>
      <c r="AP21" s="74"/>
      <c r="AQ21" s="74"/>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4" hidden="false" customHeight="false" outlineLevel="0" collapsed="false">
      <c r="A22" s="54" t="n">
        <v>18</v>
      </c>
      <c r="B22" s="122"/>
      <c r="C22" s="77" t="n">
        <f aca="false">B22</f>
        <v>0</v>
      </c>
      <c r="D22" s="107" t="n">
        <v>0</v>
      </c>
      <c r="E22" s="108"/>
      <c r="F22" s="0"/>
      <c r="G22" s="110"/>
      <c r="H22" s="110" t="n">
        <v>2</v>
      </c>
      <c r="I22" s="110"/>
      <c r="J22" s="0"/>
      <c r="K22" s="112"/>
      <c r="L22" s="112" t="n">
        <v>3</v>
      </c>
      <c r="M22" s="112"/>
      <c r="N22" s="0"/>
      <c r="O22" s="114"/>
      <c r="P22" s="114" t="n">
        <v>4</v>
      </c>
      <c r="Q22" s="114"/>
      <c r="R22" s="0"/>
      <c r="S22" s="116"/>
      <c r="T22" s="116" t="n">
        <v>5</v>
      </c>
      <c r="U22" s="116"/>
      <c r="V22" s="78" t="str">
        <f aca="false">IF($AI$4=A22," ←","")</f>
        <v/>
      </c>
      <c r="W22" s="59"/>
      <c r="X22" s="59"/>
      <c r="Y22" s="77"/>
      <c r="Z22" s="59"/>
      <c r="AA22" s="59"/>
      <c r="AB22" s="0"/>
      <c r="AC22" s="0"/>
      <c r="AD22" s="0"/>
      <c r="AE22" s="0"/>
      <c r="AF22" s="0"/>
      <c r="AG22" s="0"/>
      <c r="AH22" s="0"/>
      <c r="AI22" s="0"/>
      <c r="AJ22" s="0"/>
      <c r="AK22" s="0"/>
      <c r="AL22" s="117"/>
      <c r="AM22" s="0"/>
      <c r="AN22" s="74"/>
      <c r="AO22" s="74"/>
      <c r="AP22" s="74"/>
      <c r="AQ22" s="74"/>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4" hidden="false" customHeight="false" outlineLevel="0" collapsed="false">
      <c r="A23" s="54" t="n">
        <v>19</v>
      </c>
      <c r="B23" s="122"/>
      <c r="C23" s="77" t="n">
        <f aca="false">B23</f>
        <v>0</v>
      </c>
      <c r="D23" s="107" t="n">
        <v>0</v>
      </c>
      <c r="E23" s="108"/>
      <c r="F23" s="0"/>
      <c r="G23" s="110"/>
      <c r="H23" s="110" t="n">
        <v>2</v>
      </c>
      <c r="I23" s="110"/>
      <c r="J23" s="0"/>
      <c r="K23" s="112"/>
      <c r="L23" s="112" t="n">
        <v>3</v>
      </c>
      <c r="M23" s="112"/>
      <c r="N23" s="0"/>
      <c r="O23" s="114"/>
      <c r="P23" s="114" t="n">
        <v>4</v>
      </c>
      <c r="Q23" s="114"/>
      <c r="R23" s="0"/>
      <c r="S23" s="116"/>
      <c r="T23" s="116" t="n">
        <v>5</v>
      </c>
      <c r="U23" s="116"/>
      <c r="V23" s="78" t="str">
        <f aca="false">IF($AI$4=A23," ←","")</f>
        <v/>
      </c>
      <c r="W23" s="59"/>
      <c r="X23" s="59"/>
      <c r="Y23" s="77"/>
      <c r="Z23" s="59"/>
      <c r="AA23" s="59"/>
      <c r="AB23" s="0"/>
      <c r="AC23" s="0"/>
      <c r="AD23" s="0"/>
      <c r="AE23" s="0"/>
      <c r="AF23" s="0"/>
      <c r="AG23" s="0"/>
      <c r="AH23" s="0"/>
      <c r="AI23" s="0"/>
      <c r="AJ23" s="0"/>
      <c r="AK23" s="0"/>
      <c r="AL23" s="117"/>
      <c r="AM23" s="0"/>
      <c r="AN23" s="74"/>
      <c r="AO23" s="74"/>
      <c r="AP23" s="74"/>
      <c r="AQ23" s="74"/>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4" hidden="false" customHeight="false" outlineLevel="0" collapsed="false">
      <c r="A24" s="54" t="n">
        <v>20</v>
      </c>
      <c r="B24" s="15"/>
      <c r="C24" s="126" t="n">
        <f aca="false">B24</f>
        <v>0</v>
      </c>
      <c r="D24" s="127" t="n">
        <v>0</v>
      </c>
      <c r="E24" s="128"/>
      <c r="F24" s="129"/>
      <c r="G24" s="130"/>
      <c r="H24" s="130" t="n">
        <v>2</v>
      </c>
      <c r="I24" s="130"/>
      <c r="J24" s="129"/>
      <c r="K24" s="131"/>
      <c r="L24" s="131" t="n">
        <v>3</v>
      </c>
      <c r="M24" s="131"/>
      <c r="N24" s="129"/>
      <c r="O24" s="132"/>
      <c r="P24" s="132" t="n">
        <v>4</v>
      </c>
      <c r="Q24" s="132"/>
      <c r="R24" s="129"/>
      <c r="S24" s="133"/>
      <c r="T24" s="133" t="n">
        <v>5</v>
      </c>
      <c r="U24" s="133"/>
      <c r="V24" s="78" t="str">
        <f aca="false">IF($AI$4=A24," ←","")</f>
        <v/>
      </c>
      <c r="W24" s="59"/>
      <c r="X24" s="59"/>
      <c r="Y24" s="77"/>
      <c r="Z24" s="59"/>
      <c r="AA24" s="59"/>
      <c r="AB24" s="0"/>
      <c r="AC24" s="0"/>
      <c r="AD24" s="0"/>
      <c r="AE24" s="0"/>
      <c r="AF24" s="0"/>
      <c r="AG24" s="0"/>
      <c r="AH24" s="0"/>
      <c r="AI24" s="0"/>
      <c r="AJ24" s="0"/>
      <c r="AK24" s="0"/>
      <c r="AL24" s="117"/>
      <c r="AM24" s="0"/>
      <c r="AN24" s="74"/>
      <c r="AO24" s="74"/>
      <c r="AP24" s="74"/>
      <c r="AQ24" s="74"/>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59" customFormat="true" ht="14.4" hidden="false" customHeight="false" outlineLevel="0" collapsed="false">
      <c r="A25" s="76"/>
      <c r="B25" s="134"/>
      <c r="C25" s="77"/>
      <c r="V25" s="78"/>
      <c r="AE25" s="73"/>
      <c r="AG25" s="76"/>
      <c r="AH25" s="76"/>
      <c r="AI25" s="76"/>
      <c r="AJ25" s="79"/>
      <c r="AK25" s="79"/>
      <c r="AL25" s="135"/>
      <c r="AM25" s="79"/>
      <c r="AN25" s="79"/>
      <c r="AO25" s="79"/>
      <c r="AP25" s="79"/>
      <c r="AQ25" s="79"/>
      <c r="AR25" s="80"/>
      <c r="AS25" s="80"/>
      <c r="AT25" s="80"/>
      <c r="AU25" s="80"/>
      <c r="AV25" s="80"/>
      <c r="AW25" s="80"/>
      <c r="AX25" s="76"/>
      <c r="AY25" s="76"/>
      <c r="AZ25" s="76"/>
      <c r="BA25" s="76"/>
      <c r="BB25" s="76"/>
      <c r="BC25" s="76"/>
    </row>
    <row r="26" s="59" customFormat="true" ht="14.4" hidden="false" customHeight="false" outlineLevel="0" collapsed="false">
      <c r="A26" s="76"/>
      <c r="B26" s="134"/>
      <c r="C26" s="77"/>
      <c r="V26" s="78"/>
      <c r="AE26" s="73"/>
      <c r="AG26" s="76"/>
      <c r="AH26" s="76"/>
      <c r="AI26" s="76"/>
      <c r="AJ26" s="79"/>
      <c r="AK26" s="79"/>
      <c r="AL26" s="135"/>
      <c r="AM26" s="79"/>
      <c r="AN26" s="79"/>
      <c r="AO26" s="79"/>
      <c r="AP26" s="79"/>
      <c r="AQ26" s="79"/>
      <c r="AR26" s="80"/>
      <c r="AS26" s="80"/>
      <c r="AT26" s="80"/>
      <c r="AU26" s="80"/>
      <c r="AV26" s="80"/>
      <c r="AW26" s="80"/>
      <c r="AX26" s="76"/>
      <c r="AY26" s="76"/>
      <c r="AZ26" s="76"/>
      <c r="BA26" s="76"/>
      <c r="BB26" s="76"/>
      <c r="BC26" s="76"/>
    </row>
    <row r="27" s="59" customFormat="true" ht="14.4" hidden="false" customHeight="false" outlineLevel="0" collapsed="false">
      <c r="A27" s="76"/>
      <c r="B27" s="134"/>
      <c r="C27" s="77"/>
      <c r="V27" s="78"/>
      <c r="AE27" s="73"/>
      <c r="AG27" s="76"/>
      <c r="AH27" s="76"/>
      <c r="AI27" s="76"/>
      <c r="AJ27" s="79"/>
      <c r="AK27" s="79"/>
      <c r="AL27" s="135"/>
      <c r="AM27" s="79"/>
      <c r="AN27" s="79"/>
      <c r="AO27" s="79"/>
      <c r="AP27" s="79"/>
      <c r="AQ27" s="79"/>
      <c r="AR27" s="80"/>
      <c r="AS27" s="80"/>
      <c r="AT27" s="80"/>
      <c r="AU27" s="80"/>
      <c r="AV27" s="80"/>
      <c r="AW27" s="80"/>
      <c r="AX27" s="76"/>
      <c r="AY27" s="76"/>
      <c r="AZ27" s="76"/>
      <c r="BA27" s="76"/>
      <c r="BB27" s="76"/>
      <c r="BC27" s="76"/>
    </row>
    <row r="28" customFormat="false" ht="14.4" hidden="false" customHeight="false" outlineLevel="0" collapsed="false">
      <c r="A28" s="76" t="n">
        <v>1</v>
      </c>
      <c r="B28" s="10" t="n">
        <f aca="false">B5</f>
        <v>43191</v>
      </c>
      <c r="C28" s="92" t="n">
        <f aca="false">B28</f>
        <v>43191</v>
      </c>
      <c r="D28" s="93" t="n">
        <v>0</v>
      </c>
      <c r="E28" s="94" t="n">
        <v>22</v>
      </c>
      <c r="F28" s="95"/>
      <c r="G28" s="96" t="n">
        <v>0.0416666666666667</v>
      </c>
      <c r="H28" s="97" t="n">
        <v>3</v>
      </c>
      <c r="I28" s="97" t="n">
        <v>33</v>
      </c>
      <c r="J28" s="95"/>
      <c r="K28" s="98" t="n">
        <v>0.166666666666667</v>
      </c>
      <c r="L28" s="99" t="n">
        <v>3</v>
      </c>
      <c r="M28" s="99" t="n">
        <v>33</v>
      </c>
      <c r="N28" s="95"/>
      <c r="O28" s="100" t="n">
        <v>0.0208333333333333</v>
      </c>
      <c r="P28" s="101" t="n">
        <v>5</v>
      </c>
      <c r="Q28" s="101" t="n">
        <v>22</v>
      </c>
      <c r="R28" s="95"/>
      <c r="S28" s="102" t="n">
        <v>0.916666666666667</v>
      </c>
      <c r="T28" s="103" t="n">
        <v>1</v>
      </c>
      <c r="U28" s="103" t="n">
        <v>21</v>
      </c>
      <c r="V28" s="78" t="str">
        <f aca="false">IF($AI$5=A28," ←","")</f>
        <v>←</v>
      </c>
      <c r="W28" s="59"/>
      <c r="X28" s="59"/>
      <c r="Y28" s="77"/>
      <c r="Z28" s="59"/>
      <c r="AA28" s="59"/>
      <c r="AB28" s="0"/>
      <c r="AC28" s="0"/>
      <c r="AD28" s="0"/>
      <c r="AE28" s="0"/>
      <c r="AF28" s="0"/>
      <c r="AG28" s="0"/>
      <c r="AH28" s="0"/>
      <c r="AI28" s="0"/>
      <c r="AJ28" s="0"/>
      <c r="AK28" s="0"/>
      <c r="AL28" s="117"/>
      <c r="AM28" s="0"/>
      <c r="AN28" s="74"/>
      <c r="AO28" s="74"/>
      <c r="AP28" s="74"/>
      <c r="AQ28" s="74"/>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4" hidden="false" customHeight="false" outlineLevel="0" collapsed="false">
      <c r="A29" s="76" t="n">
        <v>2</v>
      </c>
      <c r="B29" s="13"/>
      <c r="C29" s="77" t="n">
        <f aca="false">B29</f>
        <v>0</v>
      </c>
      <c r="D29" s="107" t="n">
        <v>0</v>
      </c>
      <c r="E29" s="108"/>
      <c r="F29" s="0"/>
      <c r="G29" s="109"/>
      <c r="H29" s="110" t="n">
        <v>3</v>
      </c>
      <c r="I29" s="110"/>
      <c r="J29" s="0"/>
      <c r="K29" s="111"/>
      <c r="L29" s="112" t="n">
        <v>3</v>
      </c>
      <c r="M29" s="112"/>
      <c r="N29" s="0"/>
      <c r="O29" s="113"/>
      <c r="P29" s="114" t="n">
        <v>5</v>
      </c>
      <c r="Q29" s="114"/>
      <c r="R29" s="0"/>
      <c r="S29" s="115"/>
      <c r="T29" s="116" t="n">
        <v>1</v>
      </c>
      <c r="U29" s="116"/>
      <c r="V29" s="78" t="str">
        <f aca="false">IF($AI$5=A29," ←","")</f>
        <v/>
      </c>
      <c r="W29" s="59"/>
      <c r="X29" s="59"/>
      <c r="Y29" s="77"/>
      <c r="Z29" s="59"/>
      <c r="AA29" s="59"/>
      <c r="AB29" s="0"/>
      <c r="AC29" s="0"/>
      <c r="AD29" s="0"/>
      <c r="AE29" s="0"/>
      <c r="AF29" s="0"/>
      <c r="AG29" s="0"/>
      <c r="AH29" s="0"/>
      <c r="AI29" s="0"/>
      <c r="AJ29" s="0"/>
      <c r="AK29" s="0"/>
      <c r="AL29" s="117"/>
      <c r="AM29" s="0"/>
      <c r="AN29" s="74"/>
      <c r="AO29" s="74"/>
      <c r="AP29" s="74"/>
      <c r="AQ29" s="74"/>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4" hidden="false" customHeight="false" outlineLevel="0" collapsed="false">
      <c r="A30" s="76" t="n">
        <v>3</v>
      </c>
      <c r="B30" s="13"/>
      <c r="C30" s="77" t="n">
        <f aca="false">B30</f>
        <v>0</v>
      </c>
      <c r="D30" s="107" t="n">
        <v>0</v>
      </c>
      <c r="E30" s="108"/>
      <c r="F30" s="0"/>
      <c r="G30" s="109"/>
      <c r="H30" s="110" t="n">
        <v>2</v>
      </c>
      <c r="I30" s="110"/>
      <c r="J30" s="0"/>
      <c r="K30" s="111"/>
      <c r="L30" s="112" t="n">
        <v>3</v>
      </c>
      <c r="M30" s="112"/>
      <c r="N30" s="0"/>
      <c r="O30" s="113"/>
      <c r="P30" s="114" t="n">
        <v>4</v>
      </c>
      <c r="Q30" s="114"/>
      <c r="R30" s="0"/>
      <c r="S30" s="115"/>
      <c r="T30" s="116" t="n">
        <v>5</v>
      </c>
      <c r="U30" s="116"/>
      <c r="V30" s="78" t="str">
        <f aca="false">IF($AI$5=A30," ←","")</f>
        <v/>
      </c>
      <c r="W30" s="59"/>
      <c r="X30" s="59"/>
      <c r="Y30" s="77"/>
      <c r="Z30" s="59"/>
      <c r="AA30" s="59"/>
      <c r="AB30" s="0"/>
      <c r="AC30" s="0"/>
      <c r="AD30" s="0"/>
      <c r="AE30" s="0"/>
      <c r="AF30" s="0"/>
      <c r="AG30" s="0"/>
      <c r="AH30" s="0"/>
      <c r="AI30" s="0"/>
      <c r="AJ30" s="0"/>
      <c r="AK30" s="0"/>
      <c r="AL30" s="117"/>
      <c r="AM30" s="0"/>
      <c r="AN30" s="74"/>
      <c r="AO30" s="74"/>
      <c r="AP30" s="74"/>
      <c r="AQ30" s="74"/>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4" hidden="false" customHeight="false" outlineLevel="0" collapsed="false">
      <c r="A31" s="76" t="n">
        <v>4</v>
      </c>
      <c r="B31" s="13"/>
      <c r="C31" s="77" t="n">
        <f aca="false">B31</f>
        <v>0</v>
      </c>
      <c r="D31" s="107" t="n">
        <v>0</v>
      </c>
      <c r="E31" s="108"/>
      <c r="F31" s="0"/>
      <c r="G31" s="109"/>
      <c r="H31" s="110" t="n">
        <v>2</v>
      </c>
      <c r="I31" s="110"/>
      <c r="J31" s="0"/>
      <c r="K31" s="111"/>
      <c r="L31" s="112" t="n">
        <v>3</v>
      </c>
      <c r="M31" s="112"/>
      <c r="N31" s="0"/>
      <c r="O31" s="113"/>
      <c r="P31" s="114" t="n">
        <v>4</v>
      </c>
      <c r="Q31" s="114"/>
      <c r="R31" s="0"/>
      <c r="S31" s="115"/>
      <c r="T31" s="116" t="n">
        <v>5</v>
      </c>
      <c r="U31" s="116"/>
      <c r="V31" s="78" t="str">
        <f aca="false">IF($AI$5=A31," ←","")</f>
        <v/>
      </c>
      <c r="W31" s="59"/>
      <c r="X31" s="59"/>
      <c r="Y31" s="77"/>
      <c r="Z31" s="59"/>
      <c r="AA31" s="59"/>
      <c r="AB31" s="59"/>
      <c r="AC31" s="0"/>
      <c r="AD31" s="0"/>
      <c r="AE31" s="0"/>
      <c r="AF31" s="0"/>
      <c r="AG31" s="0"/>
      <c r="AH31" s="0"/>
      <c r="AI31" s="0"/>
      <c r="AJ31" s="0"/>
      <c r="AK31" s="0"/>
      <c r="AL31" s="117"/>
      <c r="AM31" s="0"/>
      <c r="AN31" s="74"/>
      <c r="AO31" s="74"/>
      <c r="AP31" s="74"/>
      <c r="AQ31" s="74"/>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4" hidden="false" customHeight="false" outlineLevel="0" collapsed="false">
      <c r="A32" s="76" t="n">
        <v>5</v>
      </c>
      <c r="B32" s="122"/>
      <c r="C32" s="77" t="n">
        <f aca="false">B32</f>
        <v>0</v>
      </c>
      <c r="D32" s="107" t="n">
        <v>0</v>
      </c>
      <c r="E32" s="108"/>
      <c r="F32" s="0"/>
      <c r="G32" s="110"/>
      <c r="H32" s="110" t="n">
        <v>2</v>
      </c>
      <c r="I32" s="110"/>
      <c r="J32" s="0"/>
      <c r="K32" s="112"/>
      <c r="L32" s="112" t="n">
        <v>3</v>
      </c>
      <c r="M32" s="112"/>
      <c r="N32" s="0"/>
      <c r="O32" s="114"/>
      <c r="P32" s="114" t="n">
        <v>4</v>
      </c>
      <c r="Q32" s="114"/>
      <c r="R32" s="0"/>
      <c r="S32" s="116"/>
      <c r="T32" s="116" t="n">
        <v>5</v>
      </c>
      <c r="U32" s="116"/>
      <c r="V32" s="78" t="str">
        <f aca="false">IF($AI$5=A32," ←","")</f>
        <v/>
      </c>
      <c r="W32" s="59"/>
      <c r="X32" s="59"/>
      <c r="Y32" s="77"/>
      <c r="Z32" s="59"/>
      <c r="AA32" s="59"/>
      <c r="AB32" s="59"/>
      <c r="AC32" s="59"/>
      <c r="AD32" s="59"/>
      <c r="AE32" s="0"/>
      <c r="AF32" s="0"/>
      <c r="AG32" s="0"/>
      <c r="AH32" s="0"/>
      <c r="AI32" s="0"/>
      <c r="AJ32" s="0"/>
      <c r="AK32" s="0"/>
      <c r="AL32" s="117"/>
      <c r="AM32" s="0"/>
      <c r="AN32" s="74"/>
      <c r="AO32" s="74"/>
      <c r="AP32" s="74"/>
      <c r="AQ32" s="74"/>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4" hidden="false" customHeight="false" outlineLevel="0" collapsed="false">
      <c r="A33" s="76" t="n">
        <v>6</v>
      </c>
      <c r="B33" s="122"/>
      <c r="C33" s="77" t="n">
        <f aca="false">B33</f>
        <v>0</v>
      </c>
      <c r="D33" s="107" t="n">
        <v>0</v>
      </c>
      <c r="E33" s="108"/>
      <c r="F33" s="0"/>
      <c r="G33" s="110"/>
      <c r="H33" s="110" t="n">
        <v>2</v>
      </c>
      <c r="I33" s="110"/>
      <c r="J33" s="0"/>
      <c r="K33" s="112"/>
      <c r="L33" s="112" t="n">
        <v>3</v>
      </c>
      <c r="M33" s="112"/>
      <c r="N33" s="0"/>
      <c r="O33" s="114"/>
      <c r="P33" s="114" t="n">
        <v>4</v>
      </c>
      <c r="Q33" s="114"/>
      <c r="R33" s="0"/>
      <c r="S33" s="116"/>
      <c r="T33" s="116" t="n">
        <v>5</v>
      </c>
      <c r="U33" s="116"/>
      <c r="V33" s="78" t="str">
        <f aca="false">IF($AI$5=A33," ←","")</f>
        <v/>
      </c>
      <c r="W33" s="59"/>
      <c r="X33" s="136" t="s">
        <v>32</v>
      </c>
      <c r="Y33" s="137"/>
      <c r="Z33" s="138" t="s">
        <v>64</v>
      </c>
      <c r="AA33" s="138" t="s">
        <v>65</v>
      </c>
      <c r="AB33" s="139" t="s">
        <v>66</v>
      </c>
      <c r="AC33" s="140" t="s">
        <v>67</v>
      </c>
      <c r="AD33" s="0"/>
      <c r="AE33" s="0"/>
      <c r="AF33" s="0"/>
      <c r="AG33" s="0"/>
      <c r="AH33" s="0"/>
      <c r="AI33" s="0"/>
      <c r="AJ33" s="0"/>
      <c r="AK33" s="0"/>
      <c r="AL33" s="117"/>
      <c r="AM33" s="0"/>
      <c r="AN33" s="74"/>
      <c r="AO33" s="74"/>
      <c r="AP33" s="74"/>
      <c r="AQ33" s="74"/>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4" hidden="false" customHeight="false" outlineLevel="0" collapsed="false">
      <c r="A34" s="76" t="n">
        <v>7</v>
      </c>
      <c r="B34" s="122"/>
      <c r="C34" s="77" t="n">
        <f aca="false">B34</f>
        <v>0</v>
      </c>
      <c r="D34" s="107" t="n">
        <v>0</v>
      </c>
      <c r="E34" s="108"/>
      <c r="F34" s="0"/>
      <c r="G34" s="110"/>
      <c r="H34" s="110" t="n">
        <v>2</v>
      </c>
      <c r="I34" s="110"/>
      <c r="J34" s="0"/>
      <c r="K34" s="112"/>
      <c r="L34" s="112" t="n">
        <v>3</v>
      </c>
      <c r="M34" s="112"/>
      <c r="N34" s="0"/>
      <c r="O34" s="114"/>
      <c r="P34" s="114" t="n">
        <v>4</v>
      </c>
      <c r="Q34" s="114"/>
      <c r="R34" s="0"/>
      <c r="S34" s="116"/>
      <c r="T34" s="116" t="n">
        <v>5</v>
      </c>
      <c r="U34" s="116"/>
      <c r="V34" s="78" t="str">
        <f aca="false">IF($AI$5=A34," ←","")</f>
        <v/>
      </c>
      <c r="W34" s="76" t="n">
        <v>1</v>
      </c>
      <c r="X34" s="141" t="n">
        <f aca="false">B5</f>
        <v>43191</v>
      </c>
      <c r="Y34" s="77" t="n">
        <f aca="false">X34</f>
        <v>43191</v>
      </c>
      <c r="Z34" s="142" t="n">
        <v>100</v>
      </c>
      <c r="AA34" s="142" t="n">
        <v>300</v>
      </c>
      <c r="AB34" s="143" t="n">
        <v>2</v>
      </c>
      <c r="AC34" s="144" t="n">
        <v>3</v>
      </c>
      <c r="AD34" s="78" t="str">
        <f aca="false">IF($AN$16=W34," ←","")</f>
        <v>←</v>
      </c>
      <c r="AE34" s="0"/>
      <c r="AF34" s="0"/>
      <c r="AG34" s="0"/>
      <c r="AH34" s="0"/>
      <c r="AI34" s="0"/>
      <c r="AJ34" s="0"/>
      <c r="AK34" s="0"/>
      <c r="AL34" s="117"/>
      <c r="AM34" s="0"/>
      <c r="AN34" s="74"/>
      <c r="AO34" s="74"/>
      <c r="AP34" s="74"/>
      <c r="AQ34" s="74"/>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4" hidden="false" customHeight="false" outlineLevel="0" collapsed="false">
      <c r="A35" s="76" t="n">
        <v>8</v>
      </c>
      <c r="B35" s="122"/>
      <c r="C35" s="77" t="n">
        <f aca="false">B35</f>
        <v>0</v>
      </c>
      <c r="D35" s="107" t="n">
        <v>0</v>
      </c>
      <c r="E35" s="108"/>
      <c r="F35" s="0"/>
      <c r="G35" s="110"/>
      <c r="H35" s="110" t="n">
        <v>2</v>
      </c>
      <c r="I35" s="110"/>
      <c r="J35" s="0"/>
      <c r="K35" s="112"/>
      <c r="L35" s="112" t="n">
        <v>3</v>
      </c>
      <c r="M35" s="112"/>
      <c r="N35" s="0"/>
      <c r="O35" s="114"/>
      <c r="P35" s="114" t="n">
        <v>4</v>
      </c>
      <c r="Q35" s="114"/>
      <c r="R35" s="0"/>
      <c r="S35" s="116"/>
      <c r="T35" s="116" t="n">
        <v>5</v>
      </c>
      <c r="U35" s="116"/>
      <c r="V35" s="78" t="str">
        <f aca="false">IF($AI$5=A35," ←","")</f>
        <v/>
      </c>
      <c r="W35" s="76" t="n">
        <v>2</v>
      </c>
      <c r="X35" s="145"/>
      <c r="Y35" s="77" t="n">
        <f aca="false">X35</f>
        <v>0</v>
      </c>
      <c r="Z35" s="142"/>
      <c r="AA35" s="142"/>
      <c r="AB35" s="143"/>
      <c r="AC35" s="144"/>
      <c r="AD35" s="0"/>
      <c r="AE35" s="0"/>
      <c r="AF35" s="0"/>
      <c r="AG35" s="0"/>
      <c r="AH35" s="0"/>
      <c r="AI35" s="0"/>
      <c r="AJ35" s="0"/>
      <c r="AK35" s="0"/>
      <c r="AL35" s="117"/>
      <c r="AM35" s="0"/>
      <c r="AN35" s="74"/>
      <c r="AO35" s="74"/>
      <c r="AP35" s="74"/>
      <c r="AQ35" s="74"/>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4.4" hidden="false" customHeight="false" outlineLevel="0" collapsed="false">
      <c r="A36" s="76" t="n">
        <v>9</v>
      </c>
      <c r="B36" s="122"/>
      <c r="C36" s="77" t="n">
        <f aca="false">B36</f>
        <v>0</v>
      </c>
      <c r="D36" s="107" t="n">
        <v>0</v>
      </c>
      <c r="E36" s="108"/>
      <c r="F36" s="0"/>
      <c r="G36" s="110"/>
      <c r="H36" s="110" t="n">
        <v>2</v>
      </c>
      <c r="I36" s="110"/>
      <c r="J36" s="0"/>
      <c r="K36" s="112"/>
      <c r="L36" s="112" t="n">
        <v>3</v>
      </c>
      <c r="M36" s="112"/>
      <c r="N36" s="0"/>
      <c r="O36" s="114"/>
      <c r="P36" s="114" t="n">
        <v>4</v>
      </c>
      <c r="Q36" s="114"/>
      <c r="R36" s="0"/>
      <c r="S36" s="116"/>
      <c r="T36" s="116" t="n">
        <v>5</v>
      </c>
      <c r="U36" s="116"/>
      <c r="V36" s="78" t="str">
        <f aca="false">IF($AI$5=A36," ←","")</f>
        <v/>
      </c>
      <c r="W36" s="76" t="n">
        <v>3</v>
      </c>
      <c r="X36" s="146"/>
      <c r="Y36" s="77" t="n">
        <f aca="false">X36</f>
        <v>0</v>
      </c>
      <c r="Z36" s="142"/>
      <c r="AA36" s="142"/>
      <c r="AB36" s="143"/>
      <c r="AC36" s="144"/>
      <c r="AD36" s="0"/>
      <c r="AE36" s="0"/>
      <c r="AF36" s="0"/>
      <c r="AG36" s="0"/>
      <c r="AH36" s="0"/>
      <c r="AI36" s="0"/>
      <c r="AJ36" s="0"/>
      <c r="AK36" s="0"/>
      <c r="AL36" s="117"/>
      <c r="AM36" s="0"/>
      <c r="AN36" s="74"/>
      <c r="AO36" s="74"/>
      <c r="AP36" s="74"/>
      <c r="AQ36" s="74"/>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4.4" hidden="false" customHeight="false" outlineLevel="0" collapsed="false">
      <c r="A37" s="76" t="n">
        <v>10</v>
      </c>
      <c r="B37" s="122"/>
      <c r="C37" s="77" t="n">
        <f aca="false">B37</f>
        <v>0</v>
      </c>
      <c r="D37" s="107" t="n">
        <v>0</v>
      </c>
      <c r="E37" s="108"/>
      <c r="F37" s="0"/>
      <c r="G37" s="110"/>
      <c r="H37" s="110" t="n">
        <v>2</v>
      </c>
      <c r="I37" s="110"/>
      <c r="J37" s="0"/>
      <c r="K37" s="112"/>
      <c r="L37" s="112" t="n">
        <v>3</v>
      </c>
      <c r="M37" s="112"/>
      <c r="N37" s="0"/>
      <c r="O37" s="114"/>
      <c r="P37" s="114" t="n">
        <v>4</v>
      </c>
      <c r="Q37" s="114"/>
      <c r="R37" s="0"/>
      <c r="S37" s="116"/>
      <c r="T37" s="116" t="n">
        <v>5</v>
      </c>
      <c r="U37" s="116"/>
      <c r="V37" s="78" t="str">
        <f aca="false">IF($AI$5=A37," ←","")</f>
        <v/>
      </c>
      <c r="W37" s="76" t="n">
        <v>4</v>
      </c>
      <c r="X37" s="146"/>
      <c r="Y37" s="77" t="n">
        <f aca="false">X37</f>
        <v>0</v>
      </c>
      <c r="Z37" s="142"/>
      <c r="AA37" s="142"/>
      <c r="AB37" s="143"/>
      <c r="AC37" s="144"/>
      <c r="AD37" s="0"/>
      <c r="AE37" s="0"/>
      <c r="AF37" s="0"/>
      <c r="AG37" s="0"/>
      <c r="AH37" s="0"/>
      <c r="AI37" s="0"/>
      <c r="AJ37" s="0"/>
      <c r="AK37" s="0"/>
      <c r="AL37" s="117"/>
      <c r="AM37" s="0"/>
      <c r="AN37" s="74"/>
      <c r="AO37" s="74"/>
      <c r="AP37" s="74"/>
      <c r="AQ37" s="74"/>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4.4" hidden="false" customHeight="false" outlineLevel="0" collapsed="false">
      <c r="A38" s="76" t="n">
        <v>11</v>
      </c>
      <c r="B38" s="122"/>
      <c r="C38" s="77" t="n">
        <f aca="false">B38</f>
        <v>0</v>
      </c>
      <c r="D38" s="107" t="n">
        <v>0</v>
      </c>
      <c r="E38" s="108"/>
      <c r="F38" s="0"/>
      <c r="G38" s="110"/>
      <c r="H38" s="110" t="n">
        <v>2</v>
      </c>
      <c r="I38" s="110"/>
      <c r="J38" s="0"/>
      <c r="K38" s="112"/>
      <c r="L38" s="112" t="n">
        <v>3</v>
      </c>
      <c r="M38" s="112"/>
      <c r="N38" s="0"/>
      <c r="O38" s="114"/>
      <c r="P38" s="114" t="n">
        <v>4</v>
      </c>
      <c r="Q38" s="114"/>
      <c r="R38" s="0"/>
      <c r="S38" s="116"/>
      <c r="T38" s="116" t="n">
        <v>5</v>
      </c>
      <c r="U38" s="116"/>
      <c r="V38" s="78" t="str">
        <f aca="false">IF($AI$5=A38," ←","")</f>
        <v/>
      </c>
      <c r="W38" s="76" t="n">
        <v>5</v>
      </c>
      <c r="X38" s="146"/>
      <c r="Y38" s="77" t="n">
        <f aca="false">X38</f>
        <v>0</v>
      </c>
      <c r="Z38" s="142"/>
      <c r="AA38" s="142"/>
      <c r="AB38" s="143"/>
      <c r="AC38" s="144"/>
      <c r="AD38" s="0"/>
      <c r="AE38" s="0"/>
      <c r="AF38" s="0"/>
      <c r="AG38" s="0"/>
      <c r="AH38" s="0"/>
      <c r="AI38" s="0"/>
      <c r="AJ38" s="0"/>
      <c r="AK38" s="0"/>
      <c r="AL38" s="117"/>
      <c r="AM38" s="0"/>
      <c r="AN38" s="74"/>
      <c r="AO38" s="74"/>
      <c r="AP38" s="74"/>
      <c r="AQ38" s="74"/>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4.4" hidden="false" customHeight="false" outlineLevel="0" collapsed="false">
      <c r="A39" s="76" t="n">
        <v>12</v>
      </c>
      <c r="B39" s="122"/>
      <c r="C39" s="77" t="n">
        <f aca="false">B39</f>
        <v>0</v>
      </c>
      <c r="D39" s="107" t="n">
        <v>0</v>
      </c>
      <c r="E39" s="108"/>
      <c r="F39" s="0"/>
      <c r="G39" s="110"/>
      <c r="H39" s="110" t="n">
        <v>2</v>
      </c>
      <c r="I39" s="110"/>
      <c r="J39" s="0"/>
      <c r="K39" s="112"/>
      <c r="L39" s="112" t="n">
        <v>3</v>
      </c>
      <c r="M39" s="112"/>
      <c r="N39" s="0"/>
      <c r="O39" s="114"/>
      <c r="P39" s="114" t="n">
        <v>4</v>
      </c>
      <c r="Q39" s="114"/>
      <c r="R39" s="0"/>
      <c r="S39" s="116"/>
      <c r="T39" s="116" t="n">
        <v>5</v>
      </c>
      <c r="U39" s="116"/>
      <c r="V39" s="78" t="str">
        <f aca="false">IF($AI$5=A39," ←","")</f>
        <v/>
      </c>
      <c r="W39" s="76" t="n">
        <v>6</v>
      </c>
      <c r="X39" s="146"/>
      <c r="Y39" s="77" t="n">
        <f aca="false">X39</f>
        <v>0</v>
      </c>
      <c r="Z39" s="142"/>
      <c r="AA39" s="142"/>
      <c r="AB39" s="143"/>
      <c r="AC39" s="144"/>
      <c r="AD39" s="0"/>
      <c r="AE39" s="0"/>
      <c r="AF39" s="0"/>
      <c r="AG39" s="0"/>
      <c r="AH39" s="0"/>
      <c r="AI39" s="0"/>
      <c r="AJ39" s="0"/>
      <c r="AK39" s="0"/>
      <c r="AL39" s="117"/>
      <c r="AM39" s="0"/>
      <c r="AN39" s="74"/>
      <c r="AO39" s="74"/>
      <c r="AP39" s="74"/>
      <c r="AQ39" s="74"/>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4.4" hidden="false" customHeight="false" outlineLevel="0" collapsed="false">
      <c r="A40" s="76" t="n">
        <v>13</v>
      </c>
      <c r="B40" s="122"/>
      <c r="C40" s="77" t="n">
        <f aca="false">B40</f>
        <v>0</v>
      </c>
      <c r="D40" s="107" t="n">
        <v>0</v>
      </c>
      <c r="E40" s="108"/>
      <c r="F40" s="0"/>
      <c r="G40" s="110"/>
      <c r="H40" s="110" t="n">
        <v>2</v>
      </c>
      <c r="I40" s="110"/>
      <c r="J40" s="0"/>
      <c r="K40" s="112"/>
      <c r="L40" s="112" t="n">
        <v>3</v>
      </c>
      <c r="M40" s="112"/>
      <c r="N40" s="0"/>
      <c r="O40" s="114"/>
      <c r="P40" s="114" t="n">
        <v>4</v>
      </c>
      <c r="Q40" s="114"/>
      <c r="R40" s="0"/>
      <c r="S40" s="116"/>
      <c r="T40" s="116" t="n">
        <v>5</v>
      </c>
      <c r="U40" s="116"/>
      <c r="V40" s="78" t="str">
        <f aca="false">IF($AI$5=A40," ←","")</f>
        <v/>
      </c>
      <c r="W40" s="76" t="n">
        <v>7</v>
      </c>
      <c r="X40" s="147"/>
      <c r="Y40" s="126" t="n">
        <f aca="false">X40</f>
        <v>0</v>
      </c>
      <c r="Z40" s="148"/>
      <c r="AA40" s="148"/>
      <c r="AB40" s="149"/>
      <c r="AC40" s="150"/>
      <c r="AD40" s="0"/>
      <c r="AE40" s="0"/>
      <c r="AF40" s="0"/>
      <c r="AG40" s="0"/>
      <c r="AH40" s="0"/>
      <c r="AI40" s="0"/>
      <c r="AJ40" s="0"/>
      <c r="AK40" s="0"/>
      <c r="AL40" s="117"/>
      <c r="AM40" s="0"/>
      <c r="AN40" s="74"/>
      <c r="AO40" s="74"/>
      <c r="AP40" s="74"/>
      <c r="AQ40" s="74"/>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4.4" hidden="false" customHeight="false" outlineLevel="0" collapsed="false">
      <c r="A41" s="76" t="n">
        <v>14</v>
      </c>
      <c r="B41" s="122"/>
      <c r="C41" s="77" t="n">
        <f aca="false">B41</f>
        <v>0</v>
      </c>
      <c r="D41" s="107" t="n">
        <v>0</v>
      </c>
      <c r="E41" s="108"/>
      <c r="F41" s="0"/>
      <c r="G41" s="110"/>
      <c r="H41" s="110" t="n">
        <v>2</v>
      </c>
      <c r="I41" s="110"/>
      <c r="J41" s="0"/>
      <c r="K41" s="112"/>
      <c r="L41" s="112" t="n">
        <v>3</v>
      </c>
      <c r="M41" s="112"/>
      <c r="N41" s="0"/>
      <c r="O41" s="114"/>
      <c r="P41" s="114" t="n">
        <v>4</v>
      </c>
      <c r="Q41" s="114"/>
      <c r="R41" s="0"/>
      <c r="S41" s="116"/>
      <c r="T41" s="116" t="n">
        <v>5</v>
      </c>
      <c r="U41" s="116"/>
      <c r="V41" s="78" t="str">
        <f aca="false">IF($AI$5=A41," ←","")</f>
        <v/>
      </c>
      <c r="W41" s="59"/>
      <c r="X41" s="59"/>
      <c r="Y41" s="77"/>
      <c r="Z41" s="134"/>
      <c r="AA41" s="134"/>
      <c r="AB41" s="134"/>
      <c r="AC41" s="0"/>
      <c r="AD41" s="0"/>
      <c r="AE41" s="0"/>
      <c r="AF41" s="0"/>
      <c r="AG41" s="0"/>
      <c r="AH41" s="0"/>
      <c r="AI41" s="0"/>
      <c r="AJ41" s="0"/>
      <c r="AK41" s="0"/>
      <c r="AL41" s="117"/>
      <c r="AM41" s="0"/>
      <c r="AN41" s="74"/>
      <c r="AO41" s="74"/>
      <c r="AP41" s="74"/>
      <c r="AQ41" s="74"/>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4.4" hidden="false" customHeight="false" outlineLevel="0" collapsed="false">
      <c r="A42" s="76" t="n">
        <v>15</v>
      </c>
      <c r="B42" s="122"/>
      <c r="C42" s="77" t="n">
        <f aca="false">B42</f>
        <v>0</v>
      </c>
      <c r="D42" s="107" t="n">
        <v>0</v>
      </c>
      <c r="E42" s="108"/>
      <c r="F42" s="0"/>
      <c r="G42" s="110"/>
      <c r="H42" s="110" t="n">
        <v>2</v>
      </c>
      <c r="I42" s="110"/>
      <c r="J42" s="0"/>
      <c r="K42" s="112"/>
      <c r="L42" s="112" t="n">
        <v>3</v>
      </c>
      <c r="M42" s="112"/>
      <c r="N42" s="0"/>
      <c r="O42" s="114"/>
      <c r="P42" s="114" t="n">
        <v>4</v>
      </c>
      <c r="Q42" s="114"/>
      <c r="R42" s="0"/>
      <c r="S42" s="116"/>
      <c r="T42" s="116" t="n">
        <v>5</v>
      </c>
      <c r="U42" s="116"/>
      <c r="V42" s="78" t="str">
        <f aca="false">IF($AI$5=A42," ←","")</f>
        <v/>
      </c>
      <c r="W42" s="59"/>
      <c r="X42" s="59"/>
      <c r="Y42" s="77"/>
      <c r="Z42" s="59"/>
      <c r="AA42" s="59"/>
      <c r="AB42" s="59"/>
      <c r="AC42" s="0"/>
      <c r="AD42" s="0"/>
      <c r="AE42" s="0"/>
      <c r="AF42" s="0"/>
      <c r="AG42" s="0"/>
      <c r="AH42" s="0"/>
      <c r="AI42" s="0"/>
      <c r="AJ42" s="0"/>
      <c r="AK42" s="0"/>
      <c r="AL42" s="117"/>
      <c r="AM42" s="0"/>
      <c r="AN42" s="74"/>
      <c r="AO42" s="74"/>
      <c r="AP42" s="74"/>
      <c r="AQ42" s="74"/>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4.4" hidden="false" customHeight="false" outlineLevel="0" collapsed="false">
      <c r="A43" s="76" t="n">
        <v>16</v>
      </c>
      <c r="B43" s="122"/>
      <c r="C43" s="77" t="n">
        <f aca="false">B43</f>
        <v>0</v>
      </c>
      <c r="D43" s="107" t="n">
        <v>0</v>
      </c>
      <c r="E43" s="108"/>
      <c r="F43" s="0"/>
      <c r="G43" s="110"/>
      <c r="H43" s="110" t="n">
        <v>2</v>
      </c>
      <c r="I43" s="110"/>
      <c r="J43" s="0"/>
      <c r="K43" s="112"/>
      <c r="L43" s="112" t="n">
        <v>3</v>
      </c>
      <c r="M43" s="112"/>
      <c r="N43" s="0"/>
      <c r="O43" s="114"/>
      <c r="P43" s="114" t="n">
        <v>4</v>
      </c>
      <c r="Q43" s="114"/>
      <c r="R43" s="0"/>
      <c r="S43" s="116"/>
      <c r="T43" s="116" t="n">
        <v>5</v>
      </c>
      <c r="U43" s="116"/>
      <c r="V43" s="78" t="str">
        <f aca="false">IF($AI$5=A43," ←","")</f>
        <v/>
      </c>
      <c r="W43" s="59"/>
      <c r="X43" s="59"/>
      <c r="Y43" s="77"/>
      <c r="Z43" s="59"/>
      <c r="AA43" s="59"/>
      <c r="AB43" s="59"/>
      <c r="AC43" s="59"/>
      <c r="AD43" s="0"/>
      <c r="AE43" s="0"/>
      <c r="AF43" s="0"/>
      <c r="AG43" s="0"/>
      <c r="AH43" s="0"/>
      <c r="AI43" s="0"/>
      <c r="AJ43" s="0"/>
      <c r="AK43" s="0"/>
      <c r="AL43" s="117"/>
      <c r="AM43" s="0"/>
      <c r="AN43" s="74"/>
      <c r="AO43" s="74"/>
      <c r="AP43" s="74"/>
      <c r="AQ43" s="74"/>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4.4" hidden="false" customHeight="false" outlineLevel="0" collapsed="false">
      <c r="A44" s="76" t="n">
        <v>17</v>
      </c>
      <c r="B44" s="122"/>
      <c r="C44" s="77" t="n">
        <f aca="false">B44</f>
        <v>0</v>
      </c>
      <c r="D44" s="107" t="n">
        <v>0</v>
      </c>
      <c r="E44" s="108"/>
      <c r="F44" s="0"/>
      <c r="G44" s="110"/>
      <c r="H44" s="110" t="n">
        <v>2</v>
      </c>
      <c r="I44" s="110"/>
      <c r="J44" s="0"/>
      <c r="K44" s="112"/>
      <c r="L44" s="112" t="n">
        <v>3</v>
      </c>
      <c r="M44" s="112"/>
      <c r="N44" s="0"/>
      <c r="O44" s="114"/>
      <c r="P44" s="114" t="n">
        <v>4</v>
      </c>
      <c r="Q44" s="114"/>
      <c r="R44" s="0"/>
      <c r="S44" s="116"/>
      <c r="T44" s="116" t="n">
        <v>5</v>
      </c>
      <c r="U44" s="116"/>
      <c r="V44" s="78" t="str">
        <f aca="false">IF($AI$5=A44," ←","")</f>
        <v/>
      </c>
      <c r="W44" s="0"/>
      <c r="X44" s="59"/>
      <c r="Y44" s="77"/>
      <c r="Z44" s="59"/>
      <c r="AA44" s="59"/>
      <c r="AB44" s="59"/>
      <c r="AC44" s="59"/>
      <c r="AD44" s="0"/>
      <c r="AE44" s="0"/>
      <c r="AF44" s="0"/>
      <c r="AG44" s="0"/>
      <c r="AH44" s="0"/>
      <c r="AI44" s="0"/>
      <c r="AJ44" s="0"/>
      <c r="AK44" s="0"/>
      <c r="AL44" s="117"/>
      <c r="AM44" s="0"/>
      <c r="AN44" s="74"/>
      <c r="AO44" s="74"/>
      <c r="AP44" s="74"/>
      <c r="AQ44" s="74"/>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4" hidden="false" customHeight="false" outlineLevel="0" collapsed="false">
      <c r="A45" s="76" t="n">
        <v>18</v>
      </c>
      <c r="B45" s="122"/>
      <c r="C45" s="77" t="n">
        <f aca="false">B45</f>
        <v>0</v>
      </c>
      <c r="D45" s="107" t="n">
        <v>0</v>
      </c>
      <c r="E45" s="108"/>
      <c r="F45" s="0"/>
      <c r="G45" s="110"/>
      <c r="H45" s="110" t="n">
        <v>2</v>
      </c>
      <c r="I45" s="110"/>
      <c r="J45" s="0"/>
      <c r="K45" s="112"/>
      <c r="L45" s="112" t="n">
        <v>3</v>
      </c>
      <c r="M45" s="112"/>
      <c r="N45" s="0"/>
      <c r="O45" s="114"/>
      <c r="P45" s="114" t="n">
        <v>4</v>
      </c>
      <c r="Q45" s="114"/>
      <c r="R45" s="0"/>
      <c r="S45" s="116"/>
      <c r="T45" s="116" t="n">
        <v>5</v>
      </c>
      <c r="U45" s="116"/>
      <c r="V45" s="78" t="str">
        <f aca="false">IF($AI$5=A45," ←","")</f>
        <v/>
      </c>
      <c r="W45" s="0"/>
      <c r="X45" s="59"/>
      <c r="Y45" s="77"/>
      <c r="Z45" s="59"/>
      <c r="AA45" s="59"/>
      <c r="AB45" s="59"/>
      <c r="AC45" s="59"/>
      <c r="AD45" s="0"/>
      <c r="AE45" s="0"/>
      <c r="AF45" s="0"/>
      <c r="AG45" s="0"/>
      <c r="AH45" s="0"/>
      <c r="AI45" s="0"/>
      <c r="AJ45" s="0"/>
      <c r="AK45" s="0"/>
      <c r="AL45" s="117"/>
      <c r="AM45" s="0"/>
      <c r="AN45" s="74"/>
      <c r="AO45" s="74"/>
      <c r="AP45" s="74"/>
      <c r="AQ45" s="74"/>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4" hidden="false" customHeight="false" outlineLevel="0" collapsed="false">
      <c r="A46" s="76" t="n">
        <v>19</v>
      </c>
      <c r="B46" s="122"/>
      <c r="C46" s="77" t="n">
        <f aca="false">B46</f>
        <v>0</v>
      </c>
      <c r="D46" s="107" t="n">
        <v>0</v>
      </c>
      <c r="E46" s="108"/>
      <c r="F46" s="0"/>
      <c r="G46" s="110"/>
      <c r="H46" s="110" t="n">
        <v>2</v>
      </c>
      <c r="I46" s="110"/>
      <c r="J46" s="0"/>
      <c r="K46" s="112"/>
      <c r="L46" s="112" t="n">
        <v>3</v>
      </c>
      <c r="M46" s="112"/>
      <c r="N46" s="0"/>
      <c r="O46" s="114"/>
      <c r="P46" s="114" t="n">
        <v>4</v>
      </c>
      <c r="Q46" s="114"/>
      <c r="R46" s="0"/>
      <c r="S46" s="116"/>
      <c r="T46" s="116" t="n">
        <v>5</v>
      </c>
      <c r="U46" s="116"/>
      <c r="V46" s="78" t="str">
        <f aca="false">IF($AI$5=A46," ←","")</f>
        <v/>
      </c>
      <c r="W46" s="59"/>
      <c r="X46" s="151"/>
      <c r="Y46" s="77"/>
      <c r="Z46" s="152"/>
      <c r="AA46" s="152"/>
      <c r="AB46" s="59"/>
      <c r="AC46" s="59"/>
      <c r="AD46" s="59"/>
      <c r="AE46" s="0"/>
      <c r="AF46" s="0"/>
      <c r="AG46" s="0"/>
      <c r="AH46" s="0"/>
      <c r="AI46" s="0"/>
      <c r="AJ46" s="0"/>
      <c r="AK46" s="0"/>
      <c r="AL46" s="117"/>
      <c r="AM46" s="0"/>
      <c r="AN46" s="74"/>
      <c r="AO46" s="74"/>
      <c r="AP46" s="74"/>
      <c r="AQ46" s="74"/>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4.4" hidden="false" customHeight="false" outlineLevel="0" collapsed="false">
      <c r="A47" s="76" t="n">
        <v>20</v>
      </c>
      <c r="B47" s="15"/>
      <c r="C47" s="126" t="n">
        <f aca="false">B47</f>
        <v>0</v>
      </c>
      <c r="D47" s="127" t="n">
        <v>0</v>
      </c>
      <c r="E47" s="128"/>
      <c r="F47" s="129"/>
      <c r="G47" s="130"/>
      <c r="H47" s="130" t="n">
        <v>2</v>
      </c>
      <c r="I47" s="130"/>
      <c r="J47" s="129"/>
      <c r="K47" s="131"/>
      <c r="L47" s="131" t="n">
        <v>3</v>
      </c>
      <c r="M47" s="131"/>
      <c r="N47" s="129"/>
      <c r="O47" s="132"/>
      <c r="P47" s="132" t="n">
        <v>4</v>
      </c>
      <c r="Q47" s="132"/>
      <c r="R47" s="129"/>
      <c r="S47" s="133"/>
      <c r="T47" s="133" t="n">
        <v>5</v>
      </c>
      <c r="U47" s="133"/>
      <c r="V47" s="78" t="str">
        <f aca="false">IF($AI$5=A47," ←","")</f>
        <v/>
      </c>
      <c r="W47" s="59"/>
      <c r="X47" s="151"/>
      <c r="Y47" s="77"/>
      <c r="Z47" s="152"/>
      <c r="AA47" s="152"/>
      <c r="AB47" s="59"/>
      <c r="AC47" s="59"/>
      <c r="AD47" s="59"/>
      <c r="AE47" s="0"/>
      <c r="AF47" s="0"/>
      <c r="AG47" s="0"/>
      <c r="AH47" s="0"/>
      <c r="AI47" s="0"/>
      <c r="AJ47" s="0"/>
      <c r="AK47" s="0"/>
      <c r="AL47" s="117"/>
      <c r="AM47" s="0"/>
      <c r="AN47" s="74"/>
      <c r="AO47" s="74"/>
      <c r="AP47" s="74"/>
      <c r="AQ47" s="74"/>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59" customFormat="true" ht="14.4" hidden="false" customHeight="false" outlineLevel="0" collapsed="false">
      <c r="A48" s="76"/>
      <c r="C48" s="77"/>
      <c r="V48" s="78"/>
      <c r="AG48" s="76"/>
      <c r="AH48" s="76"/>
      <c r="AI48" s="76"/>
      <c r="AJ48" s="79"/>
      <c r="AK48" s="79"/>
      <c r="AL48" s="135"/>
      <c r="AM48" s="79"/>
      <c r="AN48" s="79"/>
      <c r="AO48" s="79"/>
      <c r="AP48" s="79"/>
      <c r="AQ48" s="79"/>
      <c r="AR48" s="80"/>
      <c r="AS48" s="80"/>
      <c r="AT48" s="80"/>
      <c r="AU48" s="80"/>
      <c r="AV48" s="80"/>
      <c r="AW48" s="80"/>
      <c r="AX48" s="76"/>
      <c r="AY48" s="76"/>
      <c r="AZ48" s="76"/>
      <c r="BA48" s="76"/>
      <c r="BB48" s="76"/>
      <c r="BC48" s="76"/>
    </row>
    <row r="49" s="76" customFormat="true" ht="14.4" hidden="false" customHeight="false" outlineLevel="0" collapsed="false">
      <c r="C49" s="153" t="n">
        <f aca="false">Y34</f>
        <v>43191</v>
      </c>
      <c r="D49" s="153" t="n">
        <f aca="false">Z34</f>
        <v>100</v>
      </c>
      <c r="E49" s="153" t="n">
        <f aca="false">AA34</f>
        <v>300</v>
      </c>
      <c r="F49" s="153" t="n">
        <f aca="false">AB34</f>
        <v>2</v>
      </c>
      <c r="G49" s="153" t="n">
        <f aca="false">AC34</f>
        <v>3</v>
      </c>
      <c r="H49" s="82"/>
      <c r="K49" s="82"/>
      <c r="L49" s="82"/>
      <c r="M49" s="82"/>
      <c r="N49" s="82"/>
      <c r="V49" s="154"/>
      <c r="Y49" s="153"/>
      <c r="AJ49" s="79"/>
      <c r="AK49" s="79"/>
      <c r="AL49" s="135"/>
      <c r="AM49" s="79"/>
      <c r="AN49" s="79"/>
      <c r="AO49" s="79"/>
      <c r="AP49" s="79"/>
      <c r="AQ49" s="79"/>
      <c r="AR49" s="80"/>
      <c r="AS49" s="80"/>
      <c r="AT49" s="80"/>
      <c r="AU49" s="80"/>
      <c r="AV49" s="80"/>
      <c r="AW49" s="80"/>
    </row>
    <row r="50" customFormat="false" ht="14.4" hidden="false" customHeight="false" outlineLevel="0" collapsed="false">
      <c r="A50" s="76"/>
      <c r="B50" s="76"/>
      <c r="C50" s="153" t="n">
        <f aca="false">Y35</f>
        <v>0</v>
      </c>
      <c r="D50" s="153" t="n">
        <f aca="false">Z35</f>
        <v>0</v>
      </c>
      <c r="E50" s="153" t="n">
        <f aca="false">AA35</f>
        <v>0</v>
      </c>
      <c r="F50" s="153" t="n">
        <f aca="false">AB35</f>
        <v>0</v>
      </c>
      <c r="G50" s="153" t="n">
        <f aca="false">AC35</f>
        <v>0</v>
      </c>
      <c r="H50" s="0"/>
      <c r="I50" s="0"/>
      <c r="J50" s="0"/>
      <c r="K50" s="82"/>
      <c r="L50" s="82"/>
      <c r="M50" s="82"/>
      <c r="N50" s="82"/>
      <c r="O50" s="0"/>
      <c r="P50" s="0"/>
      <c r="Q50" s="0"/>
      <c r="R50" s="0"/>
      <c r="S50" s="0"/>
      <c r="T50" s="0"/>
      <c r="U50" s="0"/>
      <c r="V50" s="154"/>
      <c r="W50" s="0"/>
      <c r="X50" s="0"/>
      <c r="Y50" s="153"/>
      <c r="Z50" s="0"/>
      <c r="AA50" s="0"/>
      <c r="AB50" s="0"/>
      <c r="AC50" s="0"/>
      <c r="AD50" s="0"/>
      <c r="AE50" s="0"/>
      <c r="AF50" s="0"/>
      <c r="AG50" s="0"/>
      <c r="AH50" s="0"/>
      <c r="AI50" s="0"/>
      <c r="AJ50" s="79"/>
      <c r="AK50" s="79"/>
      <c r="AL50" s="135"/>
      <c r="AM50" s="79"/>
      <c r="AN50" s="79"/>
      <c r="AO50" s="79"/>
      <c r="AP50" s="79"/>
      <c r="AQ50" s="79"/>
      <c r="AR50" s="80"/>
      <c r="AS50" s="80"/>
      <c r="AT50" s="80"/>
      <c r="AU50" s="80"/>
      <c r="AV50" s="80"/>
      <c r="AW50" s="8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4.4" hidden="false" customHeight="false" outlineLevel="0" collapsed="false">
      <c r="A51" s="76"/>
      <c r="B51" s="76"/>
      <c r="C51" s="153" t="n">
        <f aca="false">Y36</f>
        <v>0</v>
      </c>
      <c r="D51" s="153" t="n">
        <f aca="false">Z36</f>
        <v>0</v>
      </c>
      <c r="E51" s="153" t="n">
        <f aca="false">AA36</f>
        <v>0</v>
      </c>
      <c r="F51" s="153" t="n">
        <f aca="false">AB36</f>
        <v>0</v>
      </c>
      <c r="G51" s="153" t="n">
        <f aca="false">AC36</f>
        <v>0</v>
      </c>
      <c r="H51" s="0"/>
      <c r="I51" s="0"/>
      <c r="J51" s="0"/>
      <c r="K51" s="82"/>
      <c r="L51" s="82"/>
      <c r="M51" s="82"/>
      <c r="N51" s="82"/>
      <c r="O51" s="0"/>
      <c r="P51" s="0"/>
      <c r="Q51" s="0"/>
      <c r="R51" s="0"/>
      <c r="S51" s="0"/>
      <c r="T51" s="0"/>
      <c r="U51" s="0"/>
      <c r="V51" s="154"/>
      <c r="W51" s="0"/>
      <c r="X51" s="0"/>
      <c r="Y51" s="153"/>
      <c r="Z51" s="0"/>
      <c r="AA51" s="0"/>
      <c r="AB51" s="0"/>
      <c r="AC51" s="0"/>
      <c r="AD51" s="0"/>
      <c r="AE51" s="0"/>
      <c r="AF51" s="0"/>
      <c r="AG51" s="0"/>
      <c r="AH51" s="0"/>
      <c r="AI51" s="0"/>
      <c r="AJ51" s="79"/>
      <c r="AK51" s="79"/>
      <c r="AL51" s="135"/>
      <c r="AM51" s="79"/>
      <c r="AN51" s="79"/>
      <c r="AO51" s="79"/>
      <c r="AP51" s="79"/>
      <c r="AQ51" s="79"/>
      <c r="AR51" s="80"/>
      <c r="AS51" s="80"/>
      <c r="AT51" s="80"/>
      <c r="AU51" s="80"/>
      <c r="AV51" s="80"/>
      <c r="AW51" s="8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4.4" hidden="false" customHeight="false" outlineLevel="0" collapsed="false">
      <c r="A52" s="76"/>
      <c r="B52" s="76"/>
      <c r="C52" s="153" t="n">
        <f aca="false">Y37</f>
        <v>0</v>
      </c>
      <c r="D52" s="153" t="n">
        <f aca="false">Z37</f>
        <v>0</v>
      </c>
      <c r="E52" s="153" t="n">
        <f aca="false">AA37</f>
        <v>0</v>
      </c>
      <c r="F52" s="153" t="n">
        <f aca="false">AB37</f>
        <v>0</v>
      </c>
      <c r="G52" s="153" t="n">
        <f aca="false">AC37</f>
        <v>0</v>
      </c>
      <c r="H52" s="0"/>
      <c r="I52" s="0"/>
      <c r="J52" s="0"/>
      <c r="K52" s="82"/>
      <c r="L52" s="82"/>
      <c r="M52" s="82"/>
      <c r="N52" s="82"/>
      <c r="O52" s="0"/>
      <c r="P52" s="0"/>
      <c r="Q52" s="0"/>
      <c r="R52" s="0"/>
      <c r="S52" s="0"/>
      <c r="T52" s="0"/>
      <c r="U52" s="0"/>
      <c r="V52" s="154"/>
      <c r="W52" s="0"/>
      <c r="X52" s="0"/>
      <c r="Y52" s="153"/>
      <c r="Z52" s="0"/>
      <c r="AA52" s="0"/>
      <c r="AB52" s="0"/>
      <c r="AC52" s="0"/>
      <c r="AD52" s="0"/>
      <c r="AE52" s="0"/>
      <c r="AF52" s="0"/>
      <c r="AG52" s="0"/>
      <c r="AH52" s="0"/>
      <c r="AI52" s="0"/>
      <c r="AJ52" s="79"/>
      <c r="AK52" s="79"/>
      <c r="AL52" s="135"/>
      <c r="AM52" s="79"/>
      <c r="AN52" s="79"/>
      <c r="AO52" s="79"/>
      <c r="AP52" s="79"/>
      <c r="AQ52" s="79"/>
      <c r="AR52" s="80"/>
      <c r="AS52" s="80"/>
      <c r="AT52" s="80"/>
      <c r="AU52" s="80"/>
      <c r="AV52" s="80"/>
      <c r="AW52" s="8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4.4" hidden="false" customHeight="false" outlineLevel="0" collapsed="false">
      <c r="A53" s="76"/>
      <c r="B53" s="76"/>
      <c r="C53" s="153" t="n">
        <f aca="false">Y38</f>
        <v>0</v>
      </c>
      <c r="D53" s="153" t="n">
        <f aca="false">Z38</f>
        <v>0</v>
      </c>
      <c r="E53" s="153" t="n">
        <f aca="false">AA38</f>
        <v>0</v>
      </c>
      <c r="F53" s="153" t="n">
        <f aca="false">AB38</f>
        <v>0</v>
      </c>
      <c r="G53" s="153" t="n">
        <f aca="false">AC38</f>
        <v>0</v>
      </c>
      <c r="H53" s="0"/>
      <c r="I53" s="0"/>
      <c r="J53" s="0"/>
      <c r="K53" s="82"/>
      <c r="L53" s="82"/>
      <c r="M53" s="82"/>
      <c r="N53" s="82"/>
      <c r="O53" s="0"/>
      <c r="P53" s="0"/>
      <c r="Q53" s="0"/>
      <c r="R53" s="0"/>
      <c r="S53" s="0"/>
      <c r="T53" s="0"/>
      <c r="U53" s="0"/>
      <c r="V53" s="154"/>
      <c r="W53" s="0"/>
      <c r="X53" s="0"/>
      <c r="Y53" s="153"/>
      <c r="Z53" s="0"/>
      <c r="AA53" s="0"/>
      <c r="AB53" s="0"/>
      <c r="AC53" s="0"/>
      <c r="AD53" s="0"/>
      <c r="AE53" s="0"/>
      <c r="AF53" s="0"/>
      <c r="AG53" s="0"/>
      <c r="AH53" s="0"/>
      <c r="AI53" s="0"/>
      <c r="AJ53" s="79"/>
      <c r="AK53" s="79"/>
      <c r="AL53" s="135"/>
      <c r="AM53" s="79"/>
      <c r="AN53" s="79"/>
      <c r="AO53" s="79"/>
      <c r="AP53" s="79"/>
      <c r="AQ53" s="79"/>
      <c r="AR53" s="80"/>
      <c r="AS53" s="80"/>
      <c r="AT53" s="80"/>
      <c r="AU53" s="80"/>
      <c r="AV53" s="80"/>
      <c r="AW53" s="8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4.4" hidden="false" customHeight="false" outlineLevel="0" collapsed="false">
      <c r="A54" s="76"/>
      <c r="B54" s="76"/>
      <c r="C54" s="153" t="n">
        <f aca="false">Y39</f>
        <v>0</v>
      </c>
      <c r="D54" s="153" t="n">
        <f aca="false">Z39</f>
        <v>0</v>
      </c>
      <c r="E54" s="153" t="n">
        <f aca="false">AA39</f>
        <v>0</v>
      </c>
      <c r="F54" s="153" t="n">
        <f aca="false">AB39</f>
        <v>0</v>
      </c>
      <c r="G54" s="153" t="n">
        <f aca="false">AC39</f>
        <v>0</v>
      </c>
      <c r="H54" s="0"/>
      <c r="I54" s="0"/>
      <c r="J54" s="0"/>
      <c r="K54" s="82"/>
      <c r="L54" s="82"/>
      <c r="M54" s="82"/>
      <c r="N54" s="82"/>
      <c r="O54" s="0"/>
      <c r="P54" s="0"/>
      <c r="Q54" s="0"/>
      <c r="R54" s="0"/>
      <c r="S54" s="0"/>
      <c r="T54" s="0"/>
      <c r="U54" s="0"/>
      <c r="V54" s="154"/>
      <c r="W54" s="0"/>
      <c r="X54" s="0"/>
      <c r="Y54" s="153"/>
      <c r="Z54" s="0"/>
      <c r="AA54" s="0"/>
      <c r="AB54" s="0"/>
      <c r="AC54" s="0"/>
      <c r="AD54" s="0"/>
      <c r="AE54" s="0"/>
      <c r="AF54" s="0"/>
      <c r="AG54" s="0"/>
      <c r="AH54" s="0"/>
      <c r="AI54" s="0"/>
      <c r="AJ54" s="79"/>
      <c r="AK54" s="79"/>
      <c r="AL54" s="135"/>
      <c r="AM54" s="79"/>
      <c r="AN54" s="79"/>
      <c r="AO54" s="79"/>
      <c r="AP54" s="79"/>
      <c r="AQ54" s="79"/>
      <c r="AR54" s="80"/>
      <c r="AS54" s="80"/>
      <c r="AT54" s="80"/>
      <c r="AU54" s="80"/>
      <c r="AV54" s="80"/>
      <c r="AW54" s="8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4.4" hidden="false" customHeight="false" outlineLevel="0" collapsed="false">
      <c r="A55" s="76"/>
      <c r="B55" s="76"/>
      <c r="C55" s="153" t="n">
        <f aca="false">Y40</f>
        <v>0</v>
      </c>
      <c r="D55" s="153" t="n">
        <f aca="false">Z40</f>
        <v>0</v>
      </c>
      <c r="E55" s="153" t="n">
        <f aca="false">AA40</f>
        <v>0</v>
      </c>
      <c r="F55" s="153" t="n">
        <f aca="false">AB40</f>
        <v>0</v>
      </c>
      <c r="G55" s="153" t="n">
        <f aca="false">AC40</f>
        <v>0</v>
      </c>
      <c r="H55" s="0"/>
      <c r="I55" s="0"/>
      <c r="J55" s="0"/>
      <c r="K55" s="82"/>
      <c r="L55" s="82"/>
      <c r="M55" s="82"/>
      <c r="N55" s="82"/>
      <c r="O55" s="0"/>
      <c r="P55" s="0"/>
      <c r="Q55" s="0"/>
      <c r="R55" s="0"/>
      <c r="S55" s="0"/>
      <c r="T55" s="0"/>
      <c r="U55" s="0"/>
      <c r="V55" s="154"/>
      <c r="W55" s="0"/>
      <c r="X55" s="0"/>
      <c r="Y55" s="153"/>
      <c r="Z55" s="0"/>
      <c r="AA55" s="0"/>
      <c r="AB55" s="0"/>
      <c r="AC55" s="0"/>
      <c r="AD55" s="0"/>
      <c r="AE55" s="0"/>
      <c r="AF55" s="0"/>
      <c r="AG55" s="0"/>
      <c r="AH55" s="0"/>
      <c r="AI55" s="0"/>
      <c r="AJ55" s="79"/>
      <c r="AK55" s="79"/>
      <c r="AL55" s="135"/>
      <c r="AM55" s="79"/>
      <c r="AN55" s="79"/>
      <c r="AO55" s="79"/>
      <c r="AP55" s="79"/>
      <c r="AQ55" s="79"/>
      <c r="AR55" s="80"/>
      <c r="AS55" s="80"/>
      <c r="AT55" s="80"/>
      <c r="AU55" s="80"/>
      <c r="AV55" s="80"/>
      <c r="AW55" s="8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4.4" hidden="false" customHeight="false" outlineLevel="0" collapsed="false">
      <c r="A56" s="76"/>
      <c r="B56" s="76"/>
      <c r="C56" s="153"/>
      <c r="D56" s="153"/>
      <c r="E56" s="153"/>
      <c r="F56" s="153"/>
      <c r="G56" s="153"/>
      <c r="H56" s="0"/>
      <c r="I56" s="0"/>
      <c r="J56" s="0"/>
      <c r="K56" s="82"/>
      <c r="L56" s="82"/>
      <c r="M56" s="82"/>
      <c r="N56" s="82"/>
      <c r="O56" s="0"/>
      <c r="P56" s="0"/>
      <c r="Q56" s="0"/>
      <c r="R56" s="0"/>
      <c r="S56" s="0"/>
      <c r="T56" s="0"/>
      <c r="U56" s="0"/>
      <c r="V56" s="154"/>
      <c r="W56" s="0"/>
      <c r="X56" s="0"/>
      <c r="Y56" s="153"/>
      <c r="Z56" s="0"/>
      <c r="AA56" s="0"/>
      <c r="AB56" s="0"/>
      <c r="AC56" s="0"/>
      <c r="AD56" s="0"/>
      <c r="AE56" s="0"/>
      <c r="AF56" s="0"/>
      <c r="AG56" s="0"/>
      <c r="AH56" s="0"/>
      <c r="AI56" s="0"/>
      <c r="AJ56" s="79"/>
      <c r="AK56" s="79"/>
      <c r="AL56" s="135"/>
      <c r="AM56" s="79"/>
      <c r="AN56" s="79"/>
      <c r="AO56" s="79"/>
      <c r="AP56" s="79"/>
      <c r="AQ56" s="79"/>
      <c r="AR56" s="80"/>
      <c r="AS56" s="80"/>
      <c r="AT56" s="80"/>
      <c r="AU56" s="80"/>
      <c r="AV56" s="80"/>
      <c r="AW56" s="8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59" customFormat="true" ht="14.4" hidden="false" customHeight="false" outlineLevel="0" collapsed="false">
      <c r="A57" s="76"/>
      <c r="C57" s="77"/>
      <c r="V57" s="78"/>
      <c r="Y57" s="77"/>
      <c r="AG57" s="76"/>
      <c r="AH57" s="76"/>
      <c r="AI57" s="76"/>
      <c r="AJ57" s="79"/>
      <c r="AK57" s="79"/>
      <c r="AL57" s="135"/>
      <c r="AM57" s="79"/>
      <c r="AN57" s="79"/>
      <c r="AO57" s="79"/>
      <c r="AP57" s="79"/>
      <c r="AQ57" s="79"/>
      <c r="AR57" s="80"/>
      <c r="AS57" s="80"/>
      <c r="AT57" s="80"/>
      <c r="AU57" s="80"/>
      <c r="AV57" s="80"/>
      <c r="AW57" s="80"/>
      <c r="AX57" s="76"/>
      <c r="AY57" s="76"/>
      <c r="AZ57" s="76"/>
      <c r="BA57" s="76"/>
      <c r="BB57" s="76"/>
      <c r="BC57" s="76"/>
    </row>
    <row r="58" s="59" customFormat="true" ht="14.4" hidden="false" customHeight="false" outlineLevel="0" collapsed="false">
      <c r="A58" s="76"/>
      <c r="C58" s="77"/>
      <c r="V58" s="78"/>
      <c r="Y58" s="77"/>
      <c r="AG58" s="76"/>
      <c r="AH58" s="76"/>
      <c r="AI58" s="76"/>
      <c r="AJ58" s="79"/>
      <c r="AK58" s="79"/>
      <c r="AL58" s="135"/>
      <c r="AM58" s="79"/>
      <c r="AN58" s="79"/>
      <c r="AO58" s="79"/>
      <c r="AP58" s="79"/>
      <c r="AQ58" s="79"/>
      <c r="AR58" s="80"/>
      <c r="AS58" s="80"/>
      <c r="AT58" s="80"/>
      <c r="AU58" s="80"/>
      <c r="AV58" s="80"/>
      <c r="AW58" s="80"/>
      <c r="AX58" s="76"/>
      <c r="AY58" s="76"/>
      <c r="AZ58" s="76"/>
      <c r="BA58" s="76"/>
      <c r="BB58" s="76"/>
      <c r="BC58" s="76"/>
    </row>
    <row r="59" s="59" customFormat="true" ht="14.4" hidden="false" customHeight="false" outlineLevel="0" collapsed="false">
      <c r="A59" s="76"/>
      <c r="C59" s="77"/>
      <c r="V59" s="78"/>
      <c r="Y59" s="77"/>
      <c r="AG59" s="76"/>
      <c r="AH59" s="76"/>
      <c r="AI59" s="76"/>
      <c r="AJ59" s="79"/>
      <c r="AK59" s="79"/>
      <c r="AL59" s="135"/>
      <c r="AM59" s="79"/>
      <c r="AN59" s="79"/>
      <c r="AO59" s="79"/>
      <c r="AP59" s="79"/>
      <c r="AQ59" s="79"/>
      <c r="AR59" s="80"/>
      <c r="AS59" s="80"/>
      <c r="AT59" s="80"/>
      <c r="AU59" s="80"/>
      <c r="AV59" s="80"/>
      <c r="AW59" s="80"/>
      <c r="AX59" s="76"/>
      <c r="AY59" s="76"/>
      <c r="AZ59" s="76"/>
      <c r="BA59" s="76"/>
      <c r="BB59" s="76"/>
      <c r="BC59" s="76"/>
    </row>
    <row r="60" customFormat="false" ht="14.4" hidden="false" customHeight="false" outlineLevel="0" collapsed="false">
      <c r="A60" s="76"/>
      <c r="B60" s="59"/>
      <c r="C60" s="77"/>
      <c r="D60" s="59"/>
      <c r="E60" s="59"/>
      <c r="F60" s="0"/>
      <c r="G60" s="124"/>
      <c r="H60" s="59"/>
      <c r="I60" s="59"/>
      <c r="J60" s="0"/>
      <c r="K60" s="124"/>
      <c r="L60" s="0"/>
      <c r="M60" s="0"/>
      <c r="N60" s="0"/>
      <c r="O60" s="124"/>
      <c r="P60" s="0"/>
      <c r="Q60" s="0"/>
      <c r="R60" s="0"/>
      <c r="S60" s="124"/>
      <c r="T60" s="0"/>
      <c r="U60" s="0"/>
      <c r="V60" s="78"/>
      <c r="W60" s="0"/>
      <c r="X60" s="0"/>
      <c r="Y60" s="77"/>
      <c r="Z60" s="0"/>
      <c r="AA60" s="0"/>
      <c r="AB60" s="0"/>
      <c r="AC60" s="0"/>
      <c r="AD60" s="0"/>
      <c r="AE60" s="0"/>
      <c r="AF60" s="0"/>
      <c r="AG60" s="76"/>
      <c r="AH60" s="76"/>
      <c r="AI60" s="76"/>
      <c r="AJ60" s="79"/>
      <c r="AK60" s="79"/>
      <c r="AL60" s="135"/>
      <c r="AM60" s="79"/>
      <c r="AN60" s="79"/>
      <c r="AO60" s="79"/>
      <c r="AP60" s="79"/>
      <c r="AQ60" s="79"/>
      <c r="AR60" s="80"/>
      <c r="AS60" s="80"/>
      <c r="AT60" s="80"/>
      <c r="AU60" s="80"/>
      <c r="AV60" s="80"/>
      <c r="AW60" s="80"/>
      <c r="AX60" s="76"/>
      <c r="AY60" s="76"/>
      <c r="AZ60" s="76"/>
      <c r="BA60" s="76"/>
      <c r="BB60" s="76"/>
      <c r="BC60" s="76"/>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4.4" hidden="false" customHeight="false" outlineLevel="0" collapsed="false">
      <c r="A61" s="76"/>
      <c r="B61" s="59"/>
      <c r="C61" s="77"/>
      <c r="D61" s="59"/>
      <c r="E61" s="59"/>
      <c r="F61" s="0"/>
      <c r="G61" s="0"/>
      <c r="H61" s="0"/>
      <c r="I61" s="0"/>
      <c r="J61" s="0"/>
      <c r="K61" s="0"/>
      <c r="L61" s="0"/>
      <c r="M61" s="0"/>
      <c r="N61" s="0"/>
      <c r="O61" s="0"/>
      <c r="P61" s="0"/>
      <c r="Q61" s="0"/>
      <c r="R61" s="0"/>
      <c r="S61" s="0"/>
      <c r="T61" s="0"/>
      <c r="U61" s="0"/>
      <c r="V61" s="78"/>
      <c r="W61" s="0"/>
      <c r="X61" s="0"/>
      <c r="Y61" s="77"/>
      <c r="Z61" s="0"/>
      <c r="AA61" s="0"/>
      <c r="AB61" s="0"/>
      <c r="AC61" s="0"/>
      <c r="AD61" s="0"/>
      <c r="AE61" s="0"/>
      <c r="AF61" s="0"/>
      <c r="AG61" s="76"/>
      <c r="AH61" s="76"/>
      <c r="AI61" s="76"/>
      <c r="AJ61" s="79"/>
      <c r="AK61" s="79"/>
      <c r="AL61" s="135"/>
      <c r="AM61" s="79"/>
      <c r="AN61" s="79"/>
      <c r="AO61" s="79"/>
      <c r="AP61" s="79"/>
      <c r="AQ61" s="79"/>
      <c r="AR61" s="80"/>
      <c r="AS61" s="80"/>
      <c r="AT61" s="80"/>
      <c r="AU61" s="80"/>
      <c r="AV61" s="80"/>
      <c r="AW61" s="80"/>
      <c r="AX61" s="76"/>
      <c r="AY61" s="76"/>
      <c r="AZ61" s="76"/>
      <c r="BA61" s="76"/>
      <c r="BB61" s="76"/>
      <c r="BC61" s="76"/>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4.4" hidden="false" customHeight="false" outlineLevel="0" collapsed="false">
      <c r="A62" s="76"/>
      <c r="B62" s="59"/>
      <c r="C62" s="77"/>
      <c r="D62" s="59"/>
      <c r="E62" s="59"/>
      <c r="F62" s="0"/>
      <c r="G62" s="0"/>
      <c r="H62" s="59"/>
      <c r="I62" s="59"/>
      <c r="J62" s="0"/>
      <c r="K62" s="0"/>
      <c r="L62" s="59"/>
      <c r="M62" s="59"/>
      <c r="N62" s="0"/>
      <c r="O62" s="0"/>
      <c r="P62" s="59"/>
      <c r="Q62" s="59"/>
      <c r="R62" s="0"/>
      <c r="S62" s="0"/>
      <c r="T62" s="59"/>
      <c r="U62" s="59"/>
      <c r="V62" s="78"/>
      <c r="W62" s="59"/>
      <c r="X62" s="59"/>
      <c r="Y62" s="0"/>
      <c r="Z62" s="59"/>
      <c r="AA62" s="59"/>
      <c r="AB62" s="59"/>
      <c r="AC62" s="59"/>
      <c r="AD62" s="59"/>
      <c r="AE62" s="59"/>
      <c r="AF62" s="59"/>
      <c r="AG62" s="0"/>
      <c r="AH62" s="0"/>
      <c r="AI62" s="76"/>
      <c r="AJ62" s="76"/>
      <c r="AK62" s="76"/>
      <c r="AL62" s="76"/>
      <c r="AM62" s="79"/>
      <c r="AN62" s="79"/>
      <c r="AO62" s="79"/>
      <c r="AP62" s="79"/>
      <c r="AQ62" s="79"/>
      <c r="AR62" s="80"/>
      <c r="AS62" s="80"/>
      <c r="AT62" s="80"/>
      <c r="AU62" s="80"/>
      <c r="AV62" s="80"/>
      <c r="AW62" s="80"/>
      <c r="AX62" s="76"/>
      <c r="AY62" s="76"/>
      <c r="AZ62" s="76"/>
      <c r="BA62" s="76"/>
      <c r="BB62" s="76"/>
      <c r="BC62" s="76"/>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4.4" hidden="false" customHeight="false" outlineLevel="0" collapsed="false">
      <c r="A63" s="76"/>
      <c r="B63" s="0"/>
      <c r="C63" s="77"/>
      <c r="D63" s="0"/>
      <c r="E63" s="0"/>
      <c r="F63" s="0"/>
      <c r="G63" s="0"/>
      <c r="H63" s="0"/>
      <c r="I63" s="0"/>
      <c r="J63" s="0"/>
      <c r="K63" s="0"/>
      <c r="L63" s="0"/>
      <c r="M63" s="0"/>
      <c r="N63" s="0"/>
      <c r="O63" s="0"/>
      <c r="P63" s="0"/>
      <c r="Q63" s="0"/>
      <c r="R63" s="0"/>
      <c r="S63" s="0"/>
      <c r="T63" s="0"/>
      <c r="U63" s="0"/>
      <c r="V63" s="78"/>
      <c r="W63" s="0"/>
      <c r="X63" s="0"/>
      <c r="Y63" s="0"/>
      <c r="Z63" s="0"/>
      <c r="AA63" s="0"/>
      <c r="AB63" s="0"/>
      <c r="AC63" s="0"/>
      <c r="AD63" s="0"/>
      <c r="AE63" s="0"/>
      <c r="AF63" s="0"/>
      <c r="AG63" s="0"/>
      <c r="AH63" s="0"/>
      <c r="AI63" s="76"/>
      <c r="AJ63" s="76"/>
      <c r="AK63" s="76"/>
      <c r="AL63" s="76"/>
      <c r="AM63" s="79"/>
      <c r="AN63" s="79"/>
      <c r="AO63" s="79"/>
      <c r="AP63" s="79"/>
      <c r="AQ63" s="79"/>
      <c r="AR63" s="80"/>
      <c r="AS63" s="80"/>
      <c r="AT63" s="80"/>
      <c r="AU63" s="80"/>
      <c r="AV63" s="80"/>
      <c r="AW63" s="80"/>
      <c r="AX63" s="76"/>
      <c r="AY63" s="76"/>
      <c r="AZ63" s="76"/>
      <c r="BA63" s="76"/>
      <c r="BB63" s="76"/>
      <c r="BC63" s="76"/>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4.4" hidden="false" customHeight="false" outlineLevel="0" collapsed="false">
      <c r="A64" s="76"/>
      <c r="B64" s="0"/>
      <c r="C64" s="77"/>
      <c r="D64" s="0"/>
      <c r="E64" s="0"/>
      <c r="F64" s="0"/>
      <c r="G64" s="0"/>
      <c r="H64" s="0"/>
      <c r="I64" s="0"/>
      <c r="J64" s="0"/>
      <c r="K64" s="0"/>
      <c r="L64" s="0"/>
      <c r="M64" s="0"/>
      <c r="N64" s="0"/>
      <c r="O64" s="0"/>
      <c r="P64" s="0"/>
      <c r="Q64" s="0"/>
      <c r="R64" s="0"/>
      <c r="S64" s="0"/>
      <c r="T64" s="0"/>
      <c r="U64" s="0"/>
      <c r="V64" s="78"/>
      <c r="W64" s="0"/>
      <c r="X64" s="0"/>
      <c r="Y64" s="0"/>
      <c r="Z64" s="0"/>
      <c r="AA64" s="0"/>
      <c r="AB64" s="0"/>
      <c r="AC64" s="0"/>
      <c r="AD64" s="0"/>
      <c r="AE64" s="0"/>
      <c r="AF64" s="0"/>
      <c r="AG64" s="0"/>
      <c r="AH64" s="0"/>
      <c r="AI64" s="76"/>
      <c r="AJ64" s="76"/>
      <c r="AK64" s="76"/>
      <c r="AL64" s="76"/>
      <c r="AM64" s="79"/>
      <c r="AN64" s="79"/>
      <c r="AO64" s="79"/>
      <c r="AP64" s="79"/>
      <c r="AQ64" s="79"/>
      <c r="AR64" s="80"/>
      <c r="AS64" s="80"/>
      <c r="AT64" s="80"/>
      <c r="AU64" s="80"/>
      <c r="AV64" s="80"/>
      <c r="AW64" s="80"/>
      <c r="AX64" s="76"/>
      <c r="AY64" s="76"/>
      <c r="AZ64" s="76"/>
      <c r="BA64" s="76"/>
      <c r="BB64" s="76"/>
      <c r="BC64" s="76"/>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4.4" hidden="false" customHeight="false" outlineLevel="0" collapsed="false">
      <c r="A65" s="76"/>
      <c r="B65" s="0"/>
      <c r="C65" s="77"/>
      <c r="D65" s="0"/>
      <c r="E65" s="0"/>
      <c r="F65" s="0"/>
      <c r="G65" s="0"/>
      <c r="H65" s="0"/>
      <c r="I65" s="0"/>
      <c r="J65" s="0"/>
      <c r="K65" s="0"/>
      <c r="L65" s="0"/>
      <c r="M65" s="0"/>
      <c r="N65" s="0"/>
      <c r="O65" s="0"/>
      <c r="P65" s="0"/>
      <c r="Q65" s="0"/>
      <c r="R65" s="0"/>
      <c r="S65" s="0"/>
      <c r="T65" s="0"/>
      <c r="U65" s="0"/>
      <c r="V65" s="78"/>
      <c r="W65" s="0"/>
      <c r="X65" s="0"/>
      <c r="Y65" s="0"/>
      <c r="Z65" s="0"/>
      <c r="AA65" s="0"/>
      <c r="AB65" s="0"/>
      <c r="AC65" s="0"/>
      <c r="AD65" s="0"/>
      <c r="AE65" s="0"/>
      <c r="AF65" s="0"/>
      <c r="AG65" s="0"/>
      <c r="AH65" s="0"/>
      <c r="AI65" s="76"/>
      <c r="AJ65" s="76"/>
      <c r="AK65" s="76"/>
      <c r="AL65" s="76"/>
      <c r="AM65" s="79"/>
      <c r="AN65" s="79"/>
      <c r="AO65" s="79"/>
      <c r="AP65" s="79"/>
      <c r="AQ65" s="79"/>
      <c r="AR65" s="80"/>
      <c r="AS65" s="80"/>
      <c r="AT65" s="80"/>
      <c r="AU65" s="80"/>
      <c r="AV65" s="80"/>
      <c r="AW65" s="80"/>
      <c r="AX65" s="76"/>
      <c r="AY65" s="76"/>
      <c r="AZ65" s="76"/>
      <c r="BA65" s="76"/>
      <c r="BB65" s="76"/>
      <c r="BC65" s="76"/>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4.4" hidden="false" customHeight="false" outlineLevel="0" collapsed="false">
      <c r="A66" s="76"/>
      <c r="B66" s="0"/>
      <c r="C66" s="77"/>
      <c r="D66" s="0"/>
      <c r="E66" s="0"/>
      <c r="F66" s="0"/>
      <c r="G66" s="0"/>
      <c r="H66" s="0"/>
      <c r="I66" s="0"/>
      <c r="J66" s="0"/>
      <c r="K66" s="0"/>
      <c r="L66" s="0"/>
      <c r="M66" s="0"/>
      <c r="N66" s="0"/>
      <c r="O66" s="0"/>
      <c r="P66" s="0"/>
      <c r="Q66" s="0"/>
      <c r="R66" s="0"/>
      <c r="S66" s="0"/>
      <c r="T66" s="0"/>
      <c r="U66" s="0"/>
      <c r="V66" s="78"/>
      <c r="W66" s="0"/>
      <c r="X66" s="0"/>
      <c r="Y66" s="0"/>
      <c r="Z66" s="0"/>
      <c r="AA66" s="0"/>
      <c r="AB66" s="0"/>
      <c r="AC66" s="0"/>
      <c r="AD66" s="0"/>
      <c r="AE66" s="0"/>
      <c r="AF66" s="0"/>
      <c r="AG66" s="0"/>
      <c r="AH66" s="0"/>
      <c r="AI66" s="76"/>
      <c r="AJ66" s="76"/>
      <c r="AK66" s="76"/>
      <c r="AL66" s="76"/>
      <c r="AM66" s="79"/>
      <c r="AN66" s="79"/>
      <c r="AO66" s="79"/>
      <c r="AP66" s="79"/>
      <c r="AQ66" s="79"/>
      <c r="AR66" s="80"/>
      <c r="AS66" s="80"/>
      <c r="AT66" s="80"/>
      <c r="AU66" s="80"/>
      <c r="AV66" s="80"/>
      <c r="AW66" s="80"/>
      <c r="AX66" s="76"/>
      <c r="AY66" s="76"/>
      <c r="AZ66" s="76"/>
      <c r="BA66" s="76"/>
      <c r="BB66" s="76"/>
      <c r="BC66" s="76"/>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4.4" hidden="false" customHeight="false" outlineLevel="0" collapsed="false">
      <c r="A67" s="76"/>
      <c r="B67" s="0"/>
      <c r="C67" s="77"/>
      <c r="D67" s="0"/>
      <c r="E67" s="0"/>
      <c r="F67" s="0"/>
      <c r="G67" s="0"/>
      <c r="H67" s="0"/>
      <c r="I67" s="0"/>
      <c r="J67" s="0"/>
      <c r="K67" s="0"/>
      <c r="L67" s="0"/>
      <c r="M67" s="0"/>
      <c r="N67" s="0"/>
      <c r="O67" s="0"/>
      <c r="P67" s="0"/>
      <c r="Q67" s="0"/>
      <c r="R67" s="0"/>
      <c r="S67" s="0"/>
      <c r="T67" s="0"/>
      <c r="U67" s="0"/>
      <c r="V67" s="78"/>
      <c r="W67" s="0"/>
      <c r="X67" s="0"/>
      <c r="Y67" s="0"/>
      <c r="Z67" s="0"/>
      <c r="AA67" s="0"/>
      <c r="AB67" s="0"/>
      <c r="AC67" s="0"/>
      <c r="AD67" s="0"/>
      <c r="AE67" s="0"/>
      <c r="AF67" s="0"/>
      <c r="AG67" s="0"/>
      <c r="AH67" s="0"/>
      <c r="AI67" s="76"/>
      <c r="AJ67" s="76"/>
      <c r="AK67" s="76"/>
      <c r="AL67" s="76"/>
      <c r="AM67" s="79"/>
      <c r="AN67" s="79"/>
      <c r="AO67" s="79"/>
      <c r="AP67" s="79"/>
      <c r="AQ67" s="79"/>
      <c r="AR67" s="80"/>
      <c r="AS67" s="80"/>
      <c r="AT67" s="80"/>
      <c r="AU67" s="80"/>
      <c r="AV67" s="80"/>
      <c r="AW67" s="80"/>
      <c r="AX67" s="76"/>
      <c r="AY67" s="76"/>
      <c r="AZ67" s="76"/>
      <c r="BA67" s="76"/>
      <c r="BB67" s="76"/>
      <c r="BC67" s="76"/>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4.4" hidden="false" customHeight="false" outlineLevel="0" collapsed="false">
      <c r="A68" s="76"/>
      <c r="B68" s="0"/>
      <c r="C68" s="77"/>
      <c r="D68" s="0"/>
      <c r="E68" s="0"/>
      <c r="F68" s="0"/>
      <c r="G68" s="0"/>
      <c r="H68" s="0"/>
      <c r="I68" s="0"/>
      <c r="J68" s="0"/>
      <c r="K68" s="0"/>
      <c r="L68" s="0"/>
      <c r="M68" s="0"/>
      <c r="N68" s="0"/>
      <c r="O68" s="0"/>
      <c r="P68" s="0"/>
      <c r="Q68" s="0"/>
      <c r="R68" s="0"/>
      <c r="S68" s="0"/>
      <c r="T68" s="0"/>
      <c r="U68" s="0"/>
      <c r="V68" s="78"/>
      <c r="W68" s="0"/>
      <c r="X68" s="0"/>
      <c r="Y68" s="0"/>
      <c r="Z68" s="0"/>
      <c r="AA68" s="0"/>
      <c r="AB68" s="0"/>
      <c r="AC68" s="0"/>
      <c r="AD68" s="0"/>
      <c r="AE68" s="0"/>
      <c r="AF68" s="0"/>
      <c r="AG68" s="0"/>
      <c r="AH68" s="0"/>
      <c r="AI68" s="76"/>
      <c r="AJ68" s="76"/>
      <c r="AK68" s="76"/>
      <c r="AL68" s="76"/>
      <c r="AM68" s="79"/>
      <c r="AN68" s="79"/>
      <c r="AO68" s="79"/>
      <c r="AP68" s="79"/>
      <c r="AQ68" s="79"/>
      <c r="AR68" s="80"/>
      <c r="AS68" s="80"/>
      <c r="AT68" s="80"/>
      <c r="AU68" s="80"/>
      <c r="AV68" s="80"/>
      <c r="AW68" s="80"/>
      <c r="AX68" s="76"/>
      <c r="AY68" s="76"/>
      <c r="AZ68" s="76"/>
      <c r="BA68" s="76"/>
      <c r="BB68" s="76"/>
      <c r="BC68" s="76"/>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4.4" hidden="false" customHeight="false" outlineLevel="0" collapsed="false">
      <c r="A69" s="76"/>
      <c r="B69" s="0"/>
      <c r="C69" s="77"/>
      <c r="D69" s="0"/>
      <c r="E69" s="0"/>
      <c r="F69" s="0"/>
      <c r="G69" s="0"/>
      <c r="H69" s="0"/>
      <c r="I69" s="0"/>
      <c r="J69" s="0"/>
      <c r="K69" s="0"/>
      <c r="L69" s="0"/>
      <c r="M69" s="0"/>
      <c r="N69" s="0"/>
      <c r="O69" s="0"/>
      <c r="P69" s="0"/>
      <c r="Q69" s="0"/>
      <c r="R69" s="0"/>
      <c r="S69" s="0"/>
      <c r="T69" s="0"/>
      <c r="U69" s="0"/>
      <c r="V69" s="78"/>
      <c r="W69" s="0"/>
      <c r="X69" s="0"/>
      <c r="Y69" s="0"/>
      <c r="Z69" s="0"/>
      <c r="AA69" s="0"/>
      <c r="AB69" s="0"/>
      <c r="AC69" s="0"/>
      <c r="AD69" s="0"/>
      <c r="AE69" s="0"/>
      <c r="AF69" s="0"/>
      <c r="AG69" s="0"/>
      <c r="AH69" s="0"/>
      <c r="AI69" s="76"/>
      <c r="AJ69" s="76"/>
      <c r="AK69" s="76"/>
      <c r="AL69" s="76"/>
      <c r="AM69" s="79"/>
      <c r="AN69" s="79"/>
      <c r="AO69" s="79"/>
      <c r="AP69" s="79"/>
      <c r="AQ69" s="79"/>
      <c r="AR69" s="80"/>
      <c r="AS69" s="80"/>
      <c r="AT69" s="80"/>
      <c r="AU69" s="80"/>
      <c r="AV69" s="80"/>
      <c r="AW69" s="80"/>
      <c r="AX69" s="76"/>
      <c r="AY69" s="76"/>
      <c r="AZ69" s="76"/>
      <c r="BA69" s="76"/>
      <c r="BB69" s="76"/>
      <c r="BC69" s="76"/>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4.4" hidden="false" customHeight="false" outlineLevel="0" collapsed="false">
      <c r="A70" s="76"/>
      <c r="B70" s="0"/>
      <c r="C70" s="77"/>
      <c r="D70" s="0"/>
      <c r="E70" s="0"/>
      <c r="F70" s="0"/>
      <c r="G70" s="0"/>
      <c r="H70" s="0"/>
      <c r="I70" s="0"/>
      <c r="J70" s="0"/>
      <c r="K70" s="0"/>
      <c r="L70" s="0"/>
      <c r="M70" s="0"/>
      <c r="N70" s="0"/>
      <c r="O70" s="0"/>
      <c r="P70" s="0"/>
      <c r="Q70" s="0"/>
      <c r="R70" s="0"/>
      <c r="S70" s="0"/>
      <c r="T70" s="0"/>
      <c r="U70" s="0"/>
      <c r="V70" s="78"/>
      <c r="W70" s="0"/>
      <c r="X70" s="0"/>
      <c r="Y70" s="0"/>
      <c r="Z70" s="0"/>
      <c r="AA70" s="0"/>
      <c r="AB70" s="0"/>
      <c r="AC70" s="0"/>
      <c r="AD70" s="0"/>
      <c r="AE70" s="0"/>
      <c r="AF70" s="0"/>
      <c r="AG70" s="0"/>
      <c r="AH70" s="0"/>
      <c r="AI70" s="76"/>
      <c r="AJ70" s="76"/>
      <c r="AK70" s="76"/>
      <c r="AL70" s="76"/>
      <c r="AM70" s="79"/>
      <c r="AN70" s="79"/>
      <c r="AO70" s="79"/>
      <c r="AP70" s="79"/>
      <c r="AQ70" s="79"/>
      <c r="AR70" s="80"/>
      <c r="AS70" s="80"/>
      <c r="AT70" s="80"/>
      <c r="AU70" s="80"/>
      <c r="AV70" s="80"/>
      <c r="AW70" s="80"/>
      <c r="AX70" s="76"/>
      <c r="AY70" s="76"/>
      <c r="AZ70" s="76"/>
      <c r="BA70" s="76"/>
      <c r="BB70" s="76"/>
      <c r="BC70" s="76"/>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4.4" hidden="false" customHeight="false" outlineLevel="0" collapsed="false">
      <c r="A71" s="76"/>
      <c r="B71" s="0"/>
      <c r="C71" s="77"/>
      <c r="D71" s="0"/>
      <c r="E71" s="0"/>
      <c r="F71" s="0"/>
      <c r="G71" s="0"/>
      <c r="H71" s="0"/>
      <c r="I71" s="0"/>
      <c r="J71" s="0"/>
      <c r="K71" s="0"/>
      <c r="L71" s="0"/>
      <c r="M71" s="0"/>
      <c r="N71" s="0"/>
      <c r="O71" s="0"/>
      <c r="P71" s="0"/>
      <c r="Q71" s="0"/>
      <c r="R71" s="0"/>
      <c r="S71" s="0"/>
      <c r="T71" s="0"/>
      <c r="U71" s="0"/>
      <c r="V71" s="78"/>
      <c r="W71" s="0"/>
      <c r="X71" s="0"/>
      <c r="Y71" s="0"/>
      <c r="Z71" s="0"/>
      <c r="AA71" s="0"/>
      <c r="AB71" s="0"/>
      <c r="AC71" s="0"/>
      <c r="AD71" s="0"/>
      <c r="AE71" s="0"/>
      <c r="AF71" s="0"/>
      <c r="AG71" s="0"/>
      <c r="AH71" s="0"/>
      <c r="AI71" s="76"/>
      <c r="AJ71" s="76"/>
      <c r="AK71" s="76"/>
      <c r="AL71" s="76"/>
      <c r="AM71" s="79"/>
      <c r="AN71" s="79"/>
      <c r="AO71" s="79"/>
      <c r="AP71" s="79"/>
      <c r="AQ71" s="79"/>
      <c r="AR71" s="80"/>
      <c r="AS71" s="80"/>
      <c r="AT71" s="80"/>
      <c r="AU71" s="80"/>
      <c r="AV71" s="80"/>
      <c r="AW71" s="80"/>
      <c r="AX71" s="76"/>
      <c r="AY71" s="76"/>
      <c r="AZ71" s="76"/>
      <c r="BA71" s="76"/>
      <c r="BB71" s="76"/>
      <c r="BC71" s="76"/>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4.4" hidden="false" customHeight="false" outlineLevel="0" collapsed="false">
      <c r="A72" s="76"/>
      <c r="B72" s="0"/>
      <c r="C72" s="77"/>
      <c r="D72" s="0"/>
      <c r="E72" s="0"/>
      <c r="F72" s="0"/>
      <c r="G72" s="0"/>
      <c r="H72" s="0"/>
      <c r="I72" s="0"/>
      <c r="J72" s="0"/>
      <c r="K72" s="0"/>
      <c r="L72" s="0"/>
      <c r="M72" s="0"/>
      <c r="N72" s="0"/>
      <c r="O72" s="0"/>
      <c r="P72" s="0"/>
      <c r="Q72" s="0"/>
      <c r="R72" s="0"/>
      <c r="S72" s="0"/>
      <c r="T72" s="0"/>
      <c r="U72" s="0"/>
      <c r="V72" s="78"/>
      <c r="W72" s="0"/>
      <c r="X72" s="0"/>
      <c r="Y72" s="0"/>
      <c r="Z72" s="0"/>
      <c r="AA72" s="0"/>
      <c r="AB72" s="0"/>
      <c r="AC72" s="0"/>
      <c r="AD72" s="0"/>
      <c r="AE72" s="0"/>
      <c r="AF72" s="0"/>
      <c r="AG72" s="0"/>
      <c r="AH72" s="0"/>
      <c r="AI72" s="76"/>
      <c r="AJ72" s="76"/>
      <c r="AK72" s="76"/>
      <c r="AL72" s="76"/>
      <c r="AM72" s="79"/>
      <c r="AN72" s="79"/>
      <c r="AO72" s="79"/>
      <c r="AP72" s="79"/>
      <c r="AQ72" s="79"/>
      <c r="AR72" s="80"/>
      <c r="AS72" s="80"/>
      <c r="AT72" s="80"/>
      <c r="AU72" s="80"/>
      <c r="AV72" s="80"/>
      <c r="AW72" s="80"/>
      <c r="AX72" s="76"/>
      <c r="AY72" s="76"/>
      <c r="AZ72" s="76"/>
      <c r="BA72" s="76"/>
      <c r="BB72" s="76"/>
      <c r="BC72" s="76"/>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4.4" hidden="false" customHeight="false" outlineLevel="0" collapsed="false">
      <c r="A73" s="76"/>
      <c r="B73" s="0"/>
      <c r="C73" s="77"/>
      <c r="D73" s="0"/>
      <c r="E73" s="0"/>
      <c r="F73" s="0"/>
      <c r="G73" s="0"/>
      <c r="H73" s="0"/>
      <c r="I73" s="0"/>
      <c r="J73" s="0"/>
      <c r="K73" s="0"/>
      <c r="L73" s="0"/>
      <c r="M73" s="0"/>
      <c r="N73" s="0"/>
      <c r="O73" s="0"/>
      <c r="P73" s="0"/>
      <c r="Q73" s="0"/>
      <c r="R73" s="0"/>
      <c r="S73" s="0"/>
      <c r="T73" s="0"/>
      <c r="U73" s="0"/>
      <c r="V73" s="78"/>
      <c r="W73" s="0"/>
      <c r="X73" s="0"/>
      <c r="Y73" s="0"/>
      <c r="Z73" s="0"/>
      <c r="AA73" s="0"/>
      <c r="AB73" s="0"/>
      <c r="AC73" s="0"/>
      <c r="AD73" s="0"/>
      <c r="AE73" s="0"/>
      <c r="AF73" s="0"/>
      <c r="AG73" s="0"/>
      <c r="AH73" s="0"/>
      <c r="AI73" s="76"/>
      <c r="AJ73" s="76"/>
      <c r="AK73" s="76"/>
      <c r="AL73" s="76"/>
      <c r="AM73" s="79"/>
      <c r="AN73" s="79"/>
      <c r="AO73" s="79"/>
      <c r="AP73" s="79"/>
      <c r="AQ73" s="79"/>
      <c r="AR73" s="80"/>
      <c r="AS73" s="80"/>
      <c r="AT73" s="80"/>
      <c r="AU73" s="80"/>
      <c r="AV73" s="80"/>
      <c r="AW73" s="80"/>
      <c r="AX73" s="76"/>
      <c r="AY73" s="76"/>
      <c r="AZ73" s="76"/>
      <c r="BA73" s="76"/>
      <c r="BB73" s="76"/>
      <c r="BC73" s="76"/>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4.4" hidden="false" customHeight="false" outlineLevel="0" collapsed="false">
      <c r="A74" s="76"/>
      <c r="B74" s="0"/>
      <c r="C74" s="77"/>
      <c r="D74" s="0"/>
      <c r="E74" s="0"/>
      <c r="F74" s="0"/>
      <c r="G74" s="0"/>
      <c r="H74" s="0"/>
      <c r="I74" s="0"/>
      <c r="J74" s="0"/>
      <c r="K74" s="0"/>
      <c r="L74" s="0"/>
      <c r="M74" s="0"/>
      <c r="N74" s="0"/>
      <c r="O74" s="0"/>
      <c r="P74" s="0"/>
      <c r="Q74" s="0"/>
      <c r="R74" s="0"/>
      <c r="S74" s="0"/>
      <c r="T74" s="0"/>
      <c r="U74" s="0"/>
      <c r="V74" s="78"/>
      <c r="W74" s="0"/>
      <c r="X74" s="0"/>
      <c r="Y74" s="0"/>
      <c r="Z74" s="0"/>
      <c r="AA74" s="0"/>
      <c r="AB74" s="0"/>
      <c r="AC74" s="0"/>
      <c r="AD74" s="0"/>
      <c r="AE74" s="0"/>
      <c r="AF74" s="0"/>
      <c r="AG74" s="0"/>
      <c r="AH74" s="0"/>
      <c r="AI74" s="76"/>
      <c r="AJ74" s="76"/>
      <c r="AK74" s="76"/>
      <c r="AL74" s="76"/>
      <c r="AM74" s="79"/>
      <c r="AN74" s="79"/>
      <c r="AO74" s="79"/>
      <c r="AP74" s="79"/>
      <c r="AQ74" s="79"/>
      <c r="AR74" s="80"/>
      <c r="AS74" s="80"/>
      <c r="AT74" s="80"/>
      <c r="AU74" s="80"/>
      <c r="AV74" s="80"/>
      <c r="AW74" s="80"/>
      <c r="AX74" s="76"/>
      <c r="AY74" s="76"/>
      <c r="AZ74" s="76"/>
      <c r="BA74" s="76"/>
      <c r="BB74" s="76"/>
      <c r="BC74" s="76"/>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4.4" hidden="false" customHeight="false" outlineLevel="0" collapsed="false">
      <c r="A75" s="76"/>
      <c r="B75" s="0"/>
      <c r="C75" s="77"/>
      <c r="D75" s="0"/>
      <c r="E75" s="0"/>
      <c r="F75" s="0"/>
      <c r="G75" s="0"/>
      <c r="H75" s="0"/>
      <c r="I75" s="0"/>
      <c r="J75" s="0"/>
      <c r="K75" s="0"/>
      <c r="L75" s="0"/>
      <c r="M75" s="0"/>
      <c r="N75" s="0"/>
      <c r="O75" s="0"/>
      <c r="P75" s="0"/>
      <c r="Q75" s="0"/>
      <c r="R75" s="0"/>
      <c r="S75" s="0"/>
      <c r="T75" s="0"/>
      <c r="U75" s="0"/>
      <c r="V75" s="78"/>
      <c r="W75" s="0"/>
      <c r="X75" s="0"/>
      <c r="Y75" s="0"/>
      <c r="Z75" s="0"/>
      <c r="AA75" s="0"/>
      <c r="AB75" s="0"/>
      <c r="AC75" s="0"/>
      <c r="AD75" s="0"/>
      <c r="AE75" s="0"/>
      <c r="AF75" s="0"/>
      <c r="AG75" s="0"/>
      <c r="AH75" s="0"/>
      <c r="AI75" s="76"/>
      <c r="AJ75" s="76"/>
      <c r="AK75" s="76"/>
      <c r="AL75" s="76"/>
      <c r="AM75" s="79"/>
      <c r="AN75" s="79"/>
      <c r="AO75" s="79"/>
      <c r="AP75" s="79"/>
      <c r="AQ75" s="79"/>
      <c r="AR75" s="80"/>
      <c r="AS75" s="80"/>
      <c r="AT75" s="80"/>
      <c r="AU75" s="80"/>
      <c r="AV75" s="80"/>
      <c r="AW75" s="80"/>
      <c r="AX75" s="76"/>
      <c r="AY75" s="76"/>
      <c r="AZ75" s="76"/>
      <c r="BA75" s="76"/>
      <c r="BB75" s="76"/>
      <c r="BC75" s="76"/>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4.4" hidden="false" customHeight="false" outlineLevel="0" collapsed="false">
      <c r="A76" s="76"/>
      <c r="B76" s="0"/>
      <c r="C76" s="77"/>
      <c r="D76" s="0"/>
      <c r="E76" s="0"/>
      <c r="F76" s="0"/>
      <c r="G76" s="0"/>
      <c r="H76" s="0"/>
      <c r="I76" s="0"/>
      <c r="J76" s="0"/>
      <c r="K76" s="0"/>
      <c r="L76" s="0"/>
      <c r="M76" s="0"/>
      <c r="N76" s="0"/>
      <c r="O76" s="0"/>
      <c r="P76" s="0"/>
      <c r="Q76" s="0"/>
      <c r="R76" s="0"/>
      <c r="S76" s="0"/>
      <c r="T76" s="0"/>
      <c r="U76" s="0"/>
      <c r="V76" s="78"/>
      <c r="W76" s="0"/>
      <c r="X76" s="0"/>
      <c r="Y76" s="0"/>
      <c r="Z76" s="0"/>
      <c r="AA76" s="0"/>
      <c r="AB76" s="0"/>
      <c r="AC76" s="0"/>
      <c r="AD76" s="0"/>
      <c r="AE76" s="0"/>
      <c r="AF76" s="0"/>
      <c r="AG76" s="0"/>
      <c r="AH76" s="0"/>
      <c r="AI76" s="76"/>
      <c r="AJ76" s="76"/>
      <c r="AK76" s="76"/>
      <c r="AL76" s="76"/>
      <c r="AM76" s="79"/>
      <c r="AN76" s="79"/>
      <c r="AO76" s="79"/>
      <c r="AP76" s="79"/>
      <c r="AQ76" s="79"/>
      <c r="AR76" s="80"/>
      <c r="AS76" s="80"/>
      <c r="AT76" s="80"/>
      <c r="AU76" s="80"/>
      <c r="AV76" s="80"/>
      <c r="AW76" s="80"/>
      <c r="AX76" s="76"/>
      <c r="AY76" s="76"/>
      <c r="AZ76" s="76"/>
      <c r="BA76" s="76"/>
      <c r="BB76" s="76"/>
      <c r="BC76" s="76"/>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4.4" hidden="false" customHeight="false" outlineLevel="0" collapsed="false">
      <c r="A77" s="76"/>
      <c r="B77" s="0"/>
      <c r="C77" s="77"/>
      <c r="D77" s="0"/>
      <c r="E77" s="0"/>
      <c r="F77" s="0"/>
      <c r="G77" s="0"/>
      <c r="H77" s="0"/>
      <c r="I77" s="0"/>
      <c r="J77" s="0"/>
      <c r="K77" s="0"/>
      <c r="L77" s="0"/>
      <c r="M77" s="0"/>
      <c r="N77" s="0"/>
      <c r="O77" s="0"/>
      <c r="P77" s="0"/>
      <c r="Q77" s="0"/>
      <c r="R77" s="0"/>
      <c r="S77" s="0"/>
      <c r="T77" s="0"/>
      <c r="U77" s="0"/>
      <c r="V77" s="78"/>
      <c r="W77" s="0"/>
      <c r="X77" s="0"/>
      <c r="Y77" s="0"/>
      <c r="Z77" s="0"/>
      <c r="AA77" s="0"/>
      <c r="AB77" s="0"/>
      <c r="AC77" s="0"/>
      <c r="AD77" s="0"/>
      <c r="AE77" s="0"/>
      <c r="AF77" s="0"/>
      <c r="AG77" s="0"/>
      <c r="AH77" s="0"/>
      <c r="AI77" s="76"/>
      <c r="AJ77" s="76"/>
      <c r="AK77" s="76"/>
      <c r="AL77" s="76"/>
      <c r="AM77" s="79"/>
      <c r="AN77" s="79"/>
      <c r="AO77" s="79"/>
      <c r="AP77" s="79"/>
      <c r="AQ77" s="79"/>
      <c r="AR77" s="80"/>
      <c r="AS77" s="80"/>
      <c r="AT77" s="80"/>
      <c r="AU77" s="80"/>
      <c r="AV77" s="80"/>
      <c r="AW77" s="80"/>
      <c r="AX77" s="76"/>
      <c r="AY77" s="76"/>
      <c r="AZ77" s="76"/>
      <c r="BA77" s="76"/>
      <c r="BB77" s="76"/>
      <c r="BC77" s="76"/>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4.4" hidden="false" customHeight="false" outlineLevel="0" collapsed="false">
      <c r="A78" s="76"/>
      <c r="B78" s="0"/>
      <c r="C78" s="77"/>
      <c r="D78" s="0"/>
      <c r="E78" s="0"/>
      <c r="F78" s="0"/>
      <c r="G78" s="0"/>
      <c r="H78" s="0"/>
      <c r="I78" s="0"/>
      <c r="J78" s="0"/>
      <c r="K78" s="0"/>
      <c r="L78" s="0"/>
      <c r="M78" s="0"/>
      <c r="N78" s="0"/>
      <c r="O78" s="0"/>
      <c r="P78" s="0"/>
      <c r="Q78" s="0"/>
      <c r="R78" s="0"/>
      <c r="S78" s="0"/>
      <c r="T78" s="0"/>
      <c r="U78" s="0"/>
      <c r="V78" s="78"/>
      <c r="W78" s="0"/>
      <c r="X78" s="0"/>
      <c r="Y78" s="0"/>
      <c r="Z78" s="0"/>
      <c r="AA78" s="0"/>
      <c r="AB78" s="0"/>
      <c r="AC78" s="0"/>
      <c r="AD78" s="0"/>
      <c r="AE78" s="0"/>
      <c r="AF78" s="0"/>
      <c r="AG78" s="0"/>
      <c r="AH78" s="0"/>
      <c r="AI78" s="76"/>
      <c r="AJ78" s="76"/>
      <c r="AK78" s="76"/>
      <c r="AL78" s="76"/>
      <c r="AM78" s="79"/>
      <c r="AN78" s="79"/>
      <c r="AO78" s="79"/>
      <c r="AP78" s="79"/>
      <c r="AQ78" s="79"/>
      <c r="AR78" s="80"/>
      <c r="AS78" s="80"/>
      <c r="AT78" s="80"/>
      <c r="AU78" s="80"/>
      <c r="AV78" s="80"/>
      <c r="AW78" s="80"/>
      <c r="AX78" s="76"/>
      <c r="AY78" s="76"/>
      <c r="AZ78" s="76"/>
      <c r="BA78" s="76"/>
      <c r="BB78" s="76"/>
      <c r="BC78" s="76"/>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4.4" hidden="false" customHeight="false" outlineLevel="0" collapsed="false">
      <c r="A79" s="76"/>
      <c r="B79" s="0"/>
      <c r="C79" s="77"/>
      <c r="D79" s="0"/>
      <c r="E79" s="0"/>
      <c r="F79" s="0"/>
      <c r="G79" s="0"/>
      <c r="H79" s="0"/>
      <c r="I79" s="0"/>
      <c r="J79" s="0"/>
      <c r="K79" s="0"/>
      <c r="L79" s="0"/>
      <c r="M79" s="0"/>
      <c r="N79" s="0"/>
      <c r="O79" s="0"/>
      <c r="P79" s="0"/>
      <c r="Q79" s="0"/>
      <c r="R79" s="0"/>
      <c r="S79" s="0"/>
      <c r="T79" s="0"/>
      <c r="U79" s="0"/>
      <c r="V79" s="78"/>
      <c r="W79" s="0"/>
      <c r="X79" s="0"/>
      <c r="Y79" s="0"/>
      <c r="Z79" s="0"/>
      <c r="AA79" s="0"/>
      <c r="AB79" s="0"/>
      <c r="AC79" s="0"/>
      <c r="AD79" s="0"/>
      <c r="AE79" s="0"/>
      <c r="AF79" s="0"/>
      <c r="AG79" s="0"/>
      <c r="AH79" s="0"/>
      <c r="AI79" s="76"/>
      <c r="AJ79" s="76"/>
      <c r="AK79" s="76"/>
      <c r="AL79" s="76"/>
      <c r="AM79" s="79"/>
      <c r="AN79" s="79"/>
      <c r="AO79" s="79"/>
      <c r="AP79" s="79"/>
      <c r="AQ79" s="79"/>
      <c r="AR79" s="80"/>
      <c r="AS79" s="80"/>
      <c r="AT79" s="80"/>
      <c r="AU79" s="80"/>
      <c r="AV79" s="80"/>
      <c r="AW79" s="80"/>
      <c r="AX79" s="76"/>
      <c r="AY79" s="76"/>
      <c r="AZ79" s="76"/>
      <c r="BA79" s="76"/>
      <c r="BB79" s="76"/>
      <c r="BC79" s="76"/>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4.4" hidden="false" customHeight="false" outlineLevel="0" collapsed="false">
      <c r="A80" s="76"/>
      <c r="B80" s="0"/>
      <c r="C80" s="77"/>
      <c r="D80" s="0"/>
      <c r="E80" s="0"/>
      <c r="F80" s="0"/>
      <c r="G80" s="0"/>
      <c r="H80" s="0"/>
      <c r="I80" s="0"/>
      <c r="J80" s="0"/>
      <c r="K80" s="0"/>
      <c r="L80" s="0"/>
      <c r="M80" s="0"/>
      <c r="N80" s="0"/>
      <c r="O80" s="0"/>
      <c r="P80" s="0"/>
      <c r="Q80" s="0"/>
      <c r="R80" s="0"/>
      <c r="S80" s="0"/>
      <c r="T80" s="0"/>
      <c r="U80" s="0"/>
      <c r="V80" s="78"/>
      <c r="W80" s="0"/>
      <c r="X80" s="0"/>
      <c r="Y80" s="0"/>
      <c r="Z80" s="0"/>
      <c r="AA80" s="0"/>
      <c r="AB80" s="0"/>
      <c r="AC80" s="0"/>
      <c r="AD80" s="0"/>
      <c r="AE80" s="0"/>
      <c r="AF80" s="0"/>
      <c r="AG80" s="0"/>
      <c r="AH80" s="0"/>
      <c r="AI80" s="76"/>
      <c r="AJ80" s="76"/>
      <c r="AK80" s="76"/>
      <c r="AL80" s="76"/>
      <c r="AM80" s="79"/>
      <c r="AN80" s="79"/>
      <c r="AO80" s="79"/>
      <c r="AP80" s="79"/>
      <c r="AQ80" s="79"/>
      <c r="AR80" s="80"/>
      <c r="AS80" s="80"/>
      <c r="AT80" s="80"/>
      <c r="AU80" s="80"/>
      <c r="AV80" s="80"/>
      <c r="AW80" s="80"/>
      <c r="AX80" s="76"/>
      <c r="AY80" s="76"/>
      <c r="AZ80" s="76"/>
      <c r="BA80" s="76"/>
      <c r="BB80" s="76"/>
      <c r="BC80" s="76"/>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4.4" hidden="false" customHeight="false" outlineLevel="0" collapsed="false">
      <c r="A81" s="76"/>
      <c r="B81" s="0"/>
      <c r="C81" s="77"/>
      <c r="D81" s="0"/>
      <c r="E81" s="0"/>
      <c r="F81" s="0"/>
      <c r="G81" s="0"/>
      <c r="H81" s="0"/>
      <c r="I81" s="0"/>
      <c r="J81" s="0"/>
      <c r="K81" s="0"/>
      <c r="L81" s="0"/>
      <c r="M81" s="0"/>
      <c r="N81" s="0"/>
      <c r="O81" s="0"/>
      <c r="P81" s="0"/>
      <c r="Q81" s="0"/>
      <c r="R81" s="0"/>
      <c r="S81" s="0"/>
      <c r="T81" s="0"/>
      <c r="U81" s="0"/>
      <c r="V81" s="78"/>
      <c r="W81" s="0"/>
      <c r="X81" s="0"/>
      <c r="Y81" s="0"/>
      <c r="Z81" s="0"/>
      <c r="AA81" s="0"/>
      <c r="AB81" s="0"/>
      <c r="AC81" s="0"/>
      <c r="AD81" s="0"/>
      <c r="AE81" s="0"/>
      <c r="AF81" s="0"/>
      <c r="AG81" s="0"/>
      <c r="AH81" s="0"/>
      <c r="AI81" s="76"/>
      <c r="AJ81" s="76"/>
      <c r="AK81" s="76"/>
      <c r="AL81" s="76"/>
      <c r="AM81" s="79"/>
      <c r="AN81" s="79"/>
      <c r="AO81" s="79"/>
      <c r="AP81" s="79"/>
      <c r="AQ81" s="79"/>
      <c r="AR81" s="80"/>
      <c r="AS81" s="80"/>
      <c r="AT81" s="80"/>
      <c r="AU81" s="80"/>
      <c r="AV81" s="80"/>
      <c r="AW81" s="80"/>
      <c r="AX81" s="76"/>
      <c r="AY81" s="76"/>
      <c r="AZ81" s="76"/>
      <c r="BA81" s="76"/>
      <c r="BB81" s="76"/>
      <c r="BC81" s="76"/>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4.4" hidden="false" customHeight="false" outlineLevel="0" collapsed="false">
      <c r="A82" s="76"/>
      <c r="B82" s="0"/>
      <c r="C82" s="77"/>
      <c r="D82" s="0"/>
      <c r="E82" s="0"/>
      <c r="F82" s="0"/>
      <c r="G82" s="0"/>
      <c r="H82" s="0"/>
      <c r="I82" s="0"/>
      <c r="J82" s="0"/>
      <c r="K82" s="0"/>
      <c r="L82" s="0"/>
      <c r="M82" s="0"/>
      <c r="N82" s="0"/>
      <c r="O82" s="0"/>
      <c r="P82" s="0"/>
      <c r="Q82" s="0"/>
      <c r="R82" s="0"/>
      <c r="S82" s="0"/>
      <c r="T82" s="0"/>
      <c r="U82" s="0"/>
      <c r="V82" s="78"/>
      <c r="W82" s="0"/>
      <c r="X82" s="0"/>
      <c r="Y82" s="0"/>
      <c r="Z82" s="0"/>
      <c r="AA82" s="0"/>
      <c r="AB82" s="0"/>
      <c r="AC82" s="0"/>
      <c r="AD82" s="0"/>
      <c r="AE82" s="0"/>
      <c r="AF82" s="0"/>
      <c r="AG82" s="0"/>
      <c r="AH82" s="0"/>
      <c r="AI82" s="76"/>
      <c r="AJ82" s="76"/>
      <c r="AK82" s="76"/>
      <c r="AL82" s="76"/>
      <c r="AM82" s="79"/>
      <c r="AN82" s="79"/>
      <c r="AO82" s="79"/>
      <c r="AP82" s="79"/>
      <c r="AQ82" s="79"/>
      <c r="AR82" s="80"/>
      <c r="AS82" s="80"/>
      <c r="AT82" s="80"/>
      <c r="AU82" s="80"/>
      <c r="AV82" s="80"/>
      <c r="AW82" s="80"/>
      <c r="AX82" s="76"/>
      <c r="AY82" s="76"/>
      <c r="AZ82" s="76"/>
      <c r="BA82" s="76"/>
      <c r="BB82" s="76"/>
      <c r="BC82" s="76"/>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4.4" hidden="false" customHeight="false" outlineLevel="0" collapsed="false">
      <c r="A83" s="76"/>
      <c r="B83" s="0"/>
      <c r="C83" s="77"/>
      <c r="D83" s="0"/>
      <c r="E83" s="0"/>
      <c r="F83" s="0"/>
      <c r="G83" s="0"/>
      <c r="H83" s="0"/>
      <c r="I83" s="0"/>
      <c r="J83" s="0"/>
      <c r="K83" s="0"/>
      <c r="L83" s="0"/>
      <c r="M83" s="0"/>
      <c r="N83" s="0"/>
      <c r="O83" s="0"/>
      <c r="P83" s="0"/>
      <c r="Q83" s="0"/>
      <c r="R83" s="0"/>
      <c r="S83" s="0"/>
      <c r="T83" s="0"/>
      <c r="U83" s="0"/>
      <c r="V83" s="78"/>
      <c r="W83" s="0"/>
      <c r="X83" s="0"/>
      <c r="Y83" s="0"/>
      <c r="Z83" s="0"/>
      <c r="AA83" s="0"/>
      <c r="AB83" s="0"/>
      <c r="AC83" s="0"/>
      <c r="AD83" s="0"/>
      <c r="AE83" s="0"/>
      <c r="AF83" s="0"/>
      <c r="AG83" s="0"/>
      <c r="AH83" s="0"/>
      <c r="AI83" s="76"/>
      <c r="AJ83" s="76"/>
      <c r="AK83" s="76"/>
      <c r="AL83" s="76"/>
      <c r="AM83" s="79"/>
      <c r="AN83" s="79"/>
      <c r="AO83" s="79"/>
      <c r="AP83" s="79"/>
      <c r="AQ83" s="79"/>
      <c r="AR83" s="80"/>
      <c r="AS83" s="80"/>
      <c r="AT83" s="80"/>
      <c r="AU83" s="80"/>
      <c r="AV83" s="80"/>
      <c r="AW83" s="80"/>
      <c r="AX83" s="76"/>
      <c r="AY83" s="76"/>
      <c r="AZ83" s="76"/>
      <c r="BA83" s="76"/>
      <c r="BB83" s="76"/>
      <c r="BC83" s="76"/>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4.4" hidden="false" customHeight="false" outlineLevel="0" collapsed="false">
      <c r="A84" s="76"/>
      <c r="B84" s="0"/>
      <c r="C84" s="77"/>
      <c r="D84" s="0"/>
      <c r="E84" s="0"/>
      <c r="F84" s="0"/>
      <c r="G84" s="0"/>
      <c r="H84" s="0"/>
      <c r="I84" s="0"/>
      <c r="J84" s="0"/>
      <c r="K84" s="0"/>
      <c r="L84" s="0"/>
      <c r="M84" s="0"/>
      <c r="N84" s="0"/>
      <c r="O84" s="0"/>
      <c r="P84" s="0"/>
      <c r="Q84" s="0"/>
      <c r="R84" s="0"/>
      <c r="S84" s="0"/>
      <c r="T84" s="0"/>
      <c r="U84" s="0"/>
      <c r="V84" s="78"/>
      <c r="W84" s="0"/>
      <c r="X84" s="0"/>
      <c r="Y84" s="0"/>
      <c r="Z84" s="0"/>
      <c r="AA84" s="0"/>
      <c r="AB84" s="0"/>
      <c r="AC84" s="0"/>
      <c r="AD84" s="0"/>
      <c r="AE84" s="0"/>
      <c r="AF84" s="0"/>
      <c r="AG84" s="0"/>
      <c r="AH84" s="0"/>
      <c r="AI84" s="76"/>
      <c r="AJ84" s="76"/>
      <c r="AK84" s="76"/>
      <c r="AL84" s="76"/>
      <c r="AM84" s="79"/>
      <c r="AN84" s="79"/>
      <c r="AO84" s="79"/>
      <c r="AP84" s="79"/>
      <c r="AQ84" s="79"/>
      <c r="AR84" s="80"/>
      <c r="AS84" s="80"/>
      <c r="AT84" s="80"/>
      <c r="AU84" s="80"/>
      <c r="AV84" s="80"/>
      <c r="AW84" s="80"/>
      <c r="AX84" s="76"/>
      <c r="AY84" s="76"/>
      <c r="AZ84" s="76"/>
      <c r="BA84" s="76"/>
      <c r="BB84" s="76"/>
      <c r="BC84" s="76"/>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4.4" hidden="false" customHeight="false" outlineLevel="0" collapsed="false">
      <c r="A85" s="76"/>
      <c r="B85" s="0"/>
      <c r="C85" s="77"/>
      <c r="D85" s="0"/>
      <c r="E85" s="0"/>
      <c r="F85" s="0"/>
      <c r="G85" s="0"/>
      <c r="H85" s="0"/>
      <c r="I85" s="0"/>
      <c r="J85" s="0"/>
      <c r="K85" s="0"/>
      <c r="L85" s="0"/>
      <c r="M85" s="0"/>
      <c r="N85" s="0"/>
      <c r="O85" s="0"/>
      <c r="P85" s="0"/>
      <c r="Q85" s="0"/>
      <c r="R85" s="0"/>
      <c r="S85" s="0"/>
      <c r="T85" s="0"/>
      <c r="U85" s="0"/>
      <c r="V85" s="78"/>
      <c r="W85" s="0"/>
      <c r="X85" s="0"/>
      <c r="Y85" s="0"/>
      <c r="Z85" s="0"/>
      <c r="AA85" s="0"/>
      <c r="AB85" s="0"/>
      <c r="AC85" s="0"/>
      <c r="AD85" s="0"/>
      <c r="AE85" s="0"/>
      <c r="AF85" s="0"/>
      <c r="AG85" s="0"/>
      <c r="AH85" s="0"/>
      <c r="AI85" s="76"/>
      <c r="AJ85" s="76"/>
      <c r="AK85" s="76"/>
      <c r="AL85" s="76"/>
      <c r="AM85" s="79"/>
      <c r="AN85" s="79"/>
      <c r="AO85" s="79"/>
      <c r="AP85" s="79"/>
      <c r="AQ85" s="79"/>
      <c r="AR85" s="80"/>
      <c r="AS85" s="80"/>
      <c r="AT85" s="80"/>
      <c r="AU85" s="80"/>
      <c r="AV85" s="80"/>
      <c r="AW85" s="80"/>
      <c r="AX85" s="76"/>
      <c r="AY85" s="76"/>
      <c r="AZ85" s="76"/>
      <c r="BA85" s="76"/>
      <c r="BB85" s="76"/>
      <c r="BC85" s="76"/>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4.4" hidden="false" customHeight="false" outlineLevel="0" collapsed="false">
      <c r="A86" s="76"/>
      <c r="B86" s="0"/>
      <c r="C86" s="77"/>
      <c r="D86" s="0"/>
      <c r="E86" s="0"/>
      <c r="F86" s="0"/>
      <c r="G86" s="0"/>
      <c r="H86" s="0"/>
      <c r="I86" s="0"/>
      <c r="J86" s="0"/>
      <c r="K86" s="0"/>
      <c r="L86" s="0"/>
      <c r="M86" s="0"/>
      <c r="N86" s="0"/>
      <c r="O86" s="0"/>
      <c r="P86" s="0"/>
      <c r="Q86" s="0"/>
      <c r="R86" s="0"/>
      <c r="S86" s="0"/>
      <c r="T86" s="0"/>
      <c r="U86" s="0"/>
      <c r="V86" s="78"/>
      <c r="W86" s="0"/>
      <c r="X86" s="0"/>
      <c r="Y86" s="0"/>
      <c r="Z86" s="0"/>
      <c r="AA86" s="0"/>
      <c r="AB86" s="0"/>
      <c r="AC86" s="0"/>
      <c r="AD86" s="0"/>
      <c r="AE86" s="0"/>
      <c r="AF86" s="0"/>
      <c r="AG86" s="0"/>
      <c r="AH86" s="0"/>
      <c r="AI86" s="76"/>
      <c r="AJ86" s="76"/>
      <c r="AK86" s="76"/>
      <c r="AL86" s="76"/>
      <c r="AM86" s="79"/>
      <c r="AN86" s="79"/>
      <c r="AO86" s="79"/>
      <c r="AP86" s="79"/>
      <c r="AQ86" s="79"/>
      <c r="AR86" s="80"/>
      <c r="AS86" s="80"/>
      <c r="AT86" s="80"/>
      <c r="AU86" s="80"/>
      <c r="AV86" s="80"/>
      <c r="AW86" s="80"/>
      <c r="AX86" s="76"/>
      <c r="AY86" s="76"/>
      <c r="AZ86" s="76"/>
      <c r="BA86" s="76"/>
      <c r="BB86" s="76"/>
      <c r="BC86" s="76"/>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4.4" hidden="false" customHeight="false" outlineLevel="0" collapsed="false">
      <c r="A87" s="76"/>
      <c r="B87" s="0"/>
      <c r="C87" s="77"/>
      <c r="D87" s="0"/>
      <c r="E87" s="0"/>
      <c r="F87" s="0"/>
      <c r="G87" s="0"/>
      <c r="H87" s="0"/>
      <c r="I87" s="0"/>
      <c r="J87" s="0"/>
      <c r="K87" s="0"/>
      <c r="L87" s="0"/>
      <c r="M87" s="0"/>
      <c r="N87" s="0"/>
      <c r="O87" s="0"/>
      <c r="P87" s="0"/>
      <c r="Q87" s="0"/>
      <c r="R87" s="0"/>
      <c r="S87" s="0"/>
      <c r="T87" s="0"/>
      <c r="U87" s="0"/>
      <c r="V87" s="78"/>
      <c r="W87" s="0"/>
      <c r="X87" s="0"/>
      <c r="Y87" s="0"/>
      <c r="Z87" s="0"/>
      <c r="AA87" s="0"/>
      <c r="AB87" s="0"/>
      <c r="AC87" s="0"/>
      <c r="AD87" s="0"/>
      <c r="AE87" s="0"/>
      <c r="AF87" s="0"/>
      <c r="AG87" s="0"/>
      <c r="AH87" s="0"/>
      <c r="AI87" s="76"/>
      <c r="AJ87" s="76"/>
      <c r="AK87" s="76"/>
      <c r="AL87" s="76"/>
      <c r="AM87" s="79"/>
      <c r="AN87" s="79"/>
      <c r="AO87" s="79"/>
      <c r="AP87" s="79"/>
      <c r="AQ87" s="79"/>
      <c r="AR87" s="80"/>
      <c r="AS87" s="80"/>
      <c r="AT87" s="80"/>
      <c r="AU87" s="80"/>
      <c r="AV87" s="80"/>
      <c r="AW87" s="80"/>
      <c r="AX87" s="76"/>
      <c r="AY87" s="76"/>
      <c r="AZ87" s="76"/>
      <c r="BA87" s="76"/>
      <c r="BB87" s="76"/>
      <c r="BC87" s="76"/>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4.4" hidden="false" customHeight="false" outlineLevel="0" collapsed="false">
      <c r="A88" s="76"/>
      <c r="B88" s="0"/>
      <c r="C88" s="77"/>
      <c r="D88" s="0"/>
      <c r="E88" s="0"/>
      <c r="F88" s="0"/>
      <c r="G88" s="0"/>
      <c r="H88" s="0"/>
      <c r="I88" s="0"/>
      <c r="J88" s="0"/>
      <c r="K88" s="0"/>
      <c r="L88" s="0"/>
      <c r="M88" s="0"/>
      <c r="N88" s="0"/>
      <c r="O88" s="0"/>
      <c r="P88" s="0"/>
      <c r="Q88" s="0"/>
      <c r="R88" s="0"/>
      <c r="S88" s="0"/>
      <c r="T88" s="0"/>
      <c r="U88" s="0"/>
      <c r="V88" s="78"/>
      <c r="W88" s="0"/>
      <c r="X88" s="0"/>
      <c r="Y88" s="0"/>
      <c r="Z88" s="0"/>
      <c r="AA88" s="0"/>
      <c r="AB88" s="0"/>
      <c r="AC88" s="0"/>
      <c r="AD88" s="0"/>
      <c r="AE88" s="0"/>
      <c r="AF88" s="0"/>
      <c r="AG88" s="0"/>
      <c r="AH88" s="0"/>
      <c r="AI88" s="76"/>
      <c r="AJ88" s="76"/>
      <c r="AK88" s="76"/>
      <c r="AL88" s="76"/>
      <c r="AM88" s="79"/>
      <c r="AN88" s="79"/>
      <c r="AO88" s="79"/>
      <c r="AP88" s="79"/>
      <c r="AQ88" s="79"/>
      <c r="AR88" s="80"/>
      <c r="AS88" s="80"/>
      <c r="AT88" s="80"/>
      <c r="AU88" s="80"/>
      <c r="AV88" s="80"/>
      <c r="AW88" s="80"/>
      <c r="AX88" s="76"/>
      <c r="AY88" s="76"/>
      <c r="AZ88" s="76"/>
      <c r="BA88" s="76"/>
      <c r="BB88" s="76"/>
      <c r="BC88" s="76"/>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4.4" hidden="false" customHeight="false" outlineLevel="0" collapsed="false">
      <c r="A89" s="76"/>
      <c r="B89" s="0"/>
      <c r="C89" s="77"/>
      <c r="D89" s="0"/>
      <c r="E89" s="0"/>
      <c r="F89" s="0"/>
      <c r="G89" s="0"/>
      <c r="H89" s="0"/>
      <c r="I89" s="0"/>
      <c r="J89" s="0"/>
      <c r="K89" s="0"/>
      <c r="L89" s="0"/>
      <c r="M89" s="0"/>
      <c r="N89" s="0"/>
      <c r="O89" s="0"/>
      <c r="P89" s="0"/>
      <c r="Q89" s="0"/>
      <c r="R89" s="0"/>
      <c r="S89" s="0"/>
      <c r="T89" s="0"/>
      <c r="U89" s="0"/>
      <c r="V89" s="78"/>
      <c r="W89" s="0"/>
      <c r="X89" s="0"/>
      <c r="Y89" s="0"/>
      <c r="Z89" s="0"/>
      <c r="AA89" s="0"/>
      <c r="AB89" s="0"/>
      <c r="AC89" s="0"/>
      <c r="AD89" s="0"/>
      <c r="AE89" s="0"/>
      <c r="AF89" s="0"/>
      <c r="AG89" s="0"/>
      <c r="AH89" s="0"/>
      <c r="AI89" s="76"/>
      <c r="AJ89" s="76"/>
      <c r="AK89" s="76"/>
      <c r="AL89" s="76"/>
      <c r="AM89" s="79"/>
      <c r="AN89" s="79"/>
      <c r="AO89" s="79"/>
      <c r="AP89" s="79"/>
      <c r="AQ89" s="79"/>
      <c r="AR89" s="80"/>
      <c r="AS89" s="80"/>
      <c r="AT89" s="80"/>
      <c r="AU89" s="80"/>
      <c r="AV89" s="80"/>
      <c r="AW89" s="80"/>
      <c r="AX89" s="76"/>
      <c r="AY89" s="76"/>
      <c r="AZ89" s="76"/>
      <c r="BA89" s="76"/>
      <c r="BB89" s="76"/>
      <c r="BC89" s="76"/>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4.4" hidden="false" customHeight="false" outlineLevel="0" collapsed="false">
      <c r="A90" s="76"/>
      <c r="B90" s="0"/>
      <c r="C90" s="77"/>
      <c r="D90" s="0"/>
      <c r="E90" s="0"/>
      <c r="F90" s="0"/>
      <c r="G90" s="0"/>
      <c r="H90" s="0"/>
      <c r="I90" s="0"/>
      <c r="J90" s="0"/>
      <c r="K90" s="0"/>
      <c r="L90" s="0"/>
      <c r="M90" s="0"/>
      <c r="N90" s="0"/>
      <c r="O90" s="0"/>
      <c r="P90" s="0"/>
      <c r="Q90" s="0"/>
      <c r="R90" s="0"/>
      <c r="S90" s="0"/>
      <c r="T90" s="0"/>
      <c r="U90" s="0"/>
      <c r="V90" s="78"/>
      <c r="W90" s="0"/>
      <c r="X90" s="0"/>
      <c r="Y90" s="0"/>
      <c r="Z90" s="0"/>
      <c r="AA90" s="0"/>
      <c r="AB90" s="0"/>
      <c r="AC90" s="0"/>
      <c r="AD90" s="0"/>
      <c r="AE90" s="0"/>
      <c r="AF90" s="0"/>
      <c r="AG90" s="0"/>
      <c r="AH90" s="0"/>
      <c r="AI90" s="76"/>
      <c r="AJ90" s="76"/>
      <c r="AK90" s="76"/>
      <c r="AL90" s="76"/>
      <c r="AM90" s="79"/>
      <c r="AN90" s="79"/>
      <c r="AO90" s="79"/>
      <c r="AP90" s="79"/>
      <c r="AQ90" s="79"/>
      <c r="AR90" s="80"/>
      <c r="AS90" s="80"/>
      <c r="AT90" s="80"/>
      <c r="AU90" s="80"/>
      <c r="AV90" s="80"/>
      <c r="AW90" s="80"/>
      <c r="AX90" s="76"/>
      <c r="AY90" s="76"/>
      <c r="AZ90" s="76"/>
      <c r="BA90" s="76"/>
      <c r="BB90" s="76"/>
      <c r="BC90" s="76"/>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4.4" hidden="false" customHeight="false" outlineLevel="0" collapsed="false">
      <c r="A91" s="76"/>
      <c r="B91" s="0"/>
      <c r="C91" s="77"/>
      <c r="D91" s="0"/>
      <c r="E91" s="0"/>
      <c r="F91" s="0"/>
      <c r="G91" s="0"/>
      <c r="H91" s="0"/>
      <c r="I91" s="0"/>
      <c r="J91" s="0"/>
      <c r="K91" s="0"/>
      <c r="L91" s="0"/>
      <c r="M91" s="0"/>
      <c r="N91" s="0"/>
      <c r="O91" s="0"/>
      <c r="P91" s="0"/>
      <c r="Q91" s="0"/>
      <c r="R91" s="0"/>
      <c r="S91" s="0"/>
      <c r="T91" s="0"/>
      <c r="U91" s="0"/>
      <c r="V91" s="78"/>
      <c r="W91" s="0"/>
      <c r="X91" s="0"/>
      <c r="Y91" s="0"/>
      <c r="Z91" s="0"/>
      <c r="AA91" s="0"/>
      <c r="AB91" s="0"/>
      <c r="AC91" s="0"/>
      <c r="AD91" s="0"/>
      <c r="AE91" s="0"/>
      <c r="AF91" s="0"/>
      <c r="AG91" s="0"/>
      <c r="AH91" s="0"/>
      <c r="AI91" s="76"/>
      <c r="AJ91" s="76"/>
      <c r="AK91" s="76"/>
      <c r="AL91" s="76"/>
      <c r="AM91" s="79"/>
      <c r="AN91" s="79"/>
      <c r="AO91" s="79"/>
      <c r="AP91" s="79"/>
      <c r="AQ91" s="79"/>
      <c r="AR91" s="80"/>
      <c r="AS91" s="80"/>
      <c r="AT91" s="80"/>
      <c r="AU91" s="80"/>
      <c r="AV91" s="80"/>
      <c r="AW91" s="80"/>
      <c r="AX91" s="76"/>
      <c r="AY91" s="76"/>
      <c r="AZ91" s="76"/>
      <c r="BA91" s="76"/>
      <c r="BB91" s="76"/>
      <c r="BC91" s="76"/>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4.4" hidden="false" customHeight="false" outlineLevel="0" collapsed="false">
      <c r="A92" s="76"/>
      <c r="B92" s="0"/>
      <c r="C92" s="77"/>
      <c r="D92" s="0"/>
      <c r="E92" s="0"/>
      <c r="F92" s="0"/>
      <c r="G92" s="0"/>
      <c r="H92" s="0"/>
      <c r="I92" s="0"/>
      <c r="J92" s="0"/>
      <c r="K92" s="0"/>
      <c r="L92" s="0"/>
      <c r="M92" s="0"/>
      <c r="N92" s="0"/>
      <c r="O92" s="0"/>
      <c r="P92" s="0"/>
      <c r="Q92" s="0"/>
      <c r="R92" s="0"/>
      <c r="S92" s="0"/>
      <c r="T92" s="0"/>
      <c r="U92" s="0"/>
      <c r="V92" s="78"/>
      <c r="W92" s="0"/>
      <c r="X92" s="0"/>
      <c r="Y92" s="0"/>
      <c r="Z92" s="0"/>
      <c r="AA92" s="0"/>
      <c r="AB92" s="0"/>
      <c r="AC92" s="0"/>
      <c r="AD92" s="0"/>
      <c r="AE92" s="0"/>
      <c r="AF92" s="0"/>
      <c r="AG92" s="0"/>
      <c r="AH92" s="0"/>
      <c r="AI92" s="76"/>
      <c r="AJ92" s="76"/>
      <c r="AK92" s="76"/>
      <c r="AL92" s="76"/>
      <c r="AM92" s="79"/>
      <c r="AN92" s="79"/>
      <c r="AO92" s="79"/>
      <c r="AP92" s="79"/>
      <c r="AQ92" s="79"/>
      <c r="AR92" s="80"/>
      <c r="AS92" s="80"/>
      <c r="AT92" s="80"/>
      <c r="AU92" s="80"/>
      <c r="AV92" s="80"/>
      <c r="AW92" s="80"/>
      <c r="AX92" s="76"/>
      <c r="AY92" s="76"/>
      <c r="AZ92" s="76"/>
      <c r="BA92" s="76"/>
      <c r="BB92" s="76"/>
      <c r="BC92" s="76"/>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4.4" hidden="false" customHeight="false" outlineLevel="0" collapsed="false">
      <c r="A93" s="76"/>
      <c r="B93" s="0"/>
      <c r="C93" s="77"/>
      <c r="D93" s="0"/>
      <c r="E93" s="0"/>
      <c r="F93" s="0"/>
      <c r="G93" s="0"/>
      <c r="H93" s="0"/>
      <c r="I93" s="0"/>
      <c r="J93" s="0"/>
      <c r="K93" s="0"/>
      <c r="L93" s="0"/>
      <c r="M93" s="0"/>
      <c r="N93" s="0"/>
      <c r="O93" s="0"/>
      <c r="P93" s="0"/>
      <c r="Q93" s="0"/>
      <c r="R93" s="0"/>
      <c r="S93" s="0"/>
      <c r="T93" s="0"/>
      <c r="U93" s="0"/>
      <c r="V93" s="78"/>
      <c r="W93" s="0"/>
      <c r="X93" s="0"/>
      <c r="Y93" s="0"/>
      <c r="Z93" s="0"/>
      <c r="AA93" s="0"/>
      <c r="AB93" s="0"/>
      <c r="AC93" s="0"/>
      <c r="AD93" s="0"/>
      <c r="AE93" s="0"/>
      <c r="AF93" s="0"/>
      <c r="AG93" s="0"/>
      <c r="AH93" s="0"/>
      <c r="AI93" s="76"/>
      <c r="AJ93" s="76"/>
      <c r="AK93" s="76"/>
      <c r="AL93" s="76"/>
      <c r="AM93" s="79"/>
      <c r="AN93" s="79"/>
      <c r="AO93" s="79"/>
      <c r="AP93" s="79"/>
      <c r="AQ93" s="79"/>
      <c r="AR93" s="80"/>
      <c r="AS93" s="80"/>
      <c r="AT93" s="80"/>
      <c r="AU93" s="80"/>
      <c r="AV93" s="80"/>
      <c r="AW93" s="80"/>
      <c r="AX93" s="76"/>
      <c r="AY93" s="76"/>
      <c r="AZ93" s="76"/>
      <c r="BA93" s="76"/>
      <c r="BB93" s="76"/>
      <c r="BC93" s="76"/>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4.4" hidden="false" customHeight="false" outlineLevel="0" collapsed="false">
      <c r="A94" s="76"/>
      <c r="B94" s="0"/>
      <c r="C94" s="77"/>
      <c r="D94" s="0"/>
      <c r="E94" s="0"/>
      <c r="F94" s="0"/>
      <c r="G94" s="0"/>
      <c r="H94" s="0"/>
      <c r="I94" s="0"/>
      <c r="J94" s="0"/>
      <c r="K94" s="0"/>
      <c r="L94" s="0"/>
      <c r="M94" s="0"/>
      <c r="N94" s="0"/>
      <c r="O94" s="0"/>
      <c r="P94" s="0"/>
      <c r="Q94" s="0"/>
      <c r="R94" s="0"/>
      <c r="S94" s="0"/>
      <c r="T94" s="0"/>
      <c r="U94" s="0"/>
      <c r="V94" s="78"/>
      <c r="W94" s="0"/>
      <c r="X94" s="0"/>
      <c r="Y94" s="0"/>
      <c r="Z94" s="0"/>
      <c r="AA94" s="0"/>
      <c r="AB94" s="0"/>
      <c r="AC94" s="0"/>
      <c r="AD94" s="0"/>
      <c r="AE94" s="0"/>
      <c r="AF94" s="0"/>
      <c r="AG94" s="0"/>
      <c r="AH94" s="0"/>
      <c r="AI94" s="76"/>
      <c r="AJ94" s="76"/>
      <c r="AK94" s="76"/>
      <c r="AL94" s="76"/>
      <c r="AM94" s="79"/>
      <c r="AN94" s="79"/>
      <c r="AO94" s="79"/>
      <c r="AP94" s="79"/>
      <c r="AQ94" s="79"/>
      <c r="AR94" s="80"/>
      <c r="AS94" s="80"/>
      <c r="AT94" s="80"/>
      <c r="AU94" s="80"/>
      <c r="AV94" s="80"/>
      <c r="AW94" s="80"/>
      <c r="AX94" s="76"/>
      <c r="AY94" s="76"/>
      <c r="AZ94" s="76"/>
      <c r="BA94" s="76"/>
      <c r="BB94" s="76"/>
      <c r="BC94" s="76"/>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4.4" hidden="false" customHeight="false" outlineLevel="0" collapsed="false">
      <c r="A95" s="76"/>
      <c r="B95" s="0"/>
      <c r="C95" s="77"/>
      <c r="D95" s="0"/>
      <c r="E95" s="0"/>
      <c r="F95" s="0"/>
      <c r="G95" s="0"/>
      <c r="H95" s="0"/>
      <c r="I95" s="0"/>
      <c r="J95" s="0"/>
      <c r="K95" s="0"/>
      <c r="L95" s="0"/>
      <c r="M95" s="0"/>
      <c r="N95" s="0"/>
      <c r="O95" s="0"/>
      <c r="P95" s="0"/>
      <c r="Q95" s="0"/>
      <c r="R95" s="0"/>
      <c r="S95" s="0"/>
      <c r="T95" s="0"/>
      <c r="U95" s="0"/>
      <c r="V95" s="78"/>
      <c r="W95" s="0"/>
      <c r="X95" s="0"/>
      <c r="Y95" s="0"/>
      <c r="Z95" s="0"/>
      <c r="AA95" s="0"/>
      <c r="AB95" s="0"/>
      <c r="AC95" s="0"/>
      <c r="AD95" s="0"/>
      <c r="AE95" s="0"/>
      <c r="AF95" s="0"/>
      <c r="AG95" s="0"/>
      <c r="AH95" s="0"/>
      <c r="AI95" s="76"/>
      <c r="AJ95" s="76"/>
      <c r="AK95" s="76"/>
      <c r="AL95" s="76"/>
      <c r="AM95" s="79"/>
      <c r="AN95" s="79"/>
      <c r="AO95" s="79"/>
      <c r="AP95" s="79"/>
      <c r="AQ95" s="79"/>
      <c r="AR95" s="80"/>
      <c r="AS95" s="80"/>
      <c r="AT95" s="80"/>
      <c r="AU95" s="80"/>
      <c r="AV95" s="80"/>
      <c r="AW95" s="80"/>
      <c r="AX95" s="76"/>
      <c r="AY95" s="76"/>
      <c r="AZ95" s="76"/>
      <c r="BA95" s="76"/>
      <c r="BB95" s="76"/>
      <c r="BC95" s="76"/>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4.4" hidden="false" customHeight="false" outlineLevel="0" collapsed="false">
      <c r="A96" s="76"/>
      <c r="B96" s="0"/>
      <c r="C96" s="77"/>
      <c r="D96" s="0"/>
      <c r="E96" s="0"/>
      <c r="F96" s="0"/>
      <c r="G96" s="0"/>
      <c r="H96" s="0"/>
      <c r="I96" s="0"/>
      <c r="J96" s="0"/>
      <c r="K96" s="0"/>
      <c r="L96" s="0"/>
      <c r="M96" s="0"/>
      <c r="N96" s="0"/>
      <c r="O96" s="0"/>
      <c r="P96" s="0"/>
      <c r="Q96" s="0"/>
      <c r="R96" s="0"/>
      <c r="S96" s="0"/>
      <c r="T96" s="0"/>
      <c r="U96" s="0"/>
      <c r="V96" s="78"/>
      <c r="W96" s="0"/>
      <c r="X96" s="0"/>
      <c r="Y96" s="0"/>
      <c r="Z96" s="0"/>
      <c r="AA96" s="0"/>
      <c r="AB96" s="0"/>
      <c r="AC96" s="0"/>
      <c r="AD96" s="0"/>
      <c r="AE96" s="0"/>
      <c r="AF96" s="0"/>
      <c r="AG96" s="0"/>
      <c r="AH96" s="0"/>
      <c r="AI96" s="76"/>
      <c r="AJ96" s="76"/>
      <c r="AK96" s="76"/>
      <c r="AL96" s="76"/>
      <c r="AM96" s="79"/>
      <c r="AN96" s="79"/>
      <c r="AO96" s="79"/>
      <c r="AP96" s="79"/>
      <c r="AQ96" s="79"/>
      <c r="AR96" s="80"/>
      <c r="AS96" s="80"/>
      <c r="AT96" s="80"/>
      <c r="AU96" s="80"/>
      <c r="AV96" s="80"/>
      <c r="AW96" s="80"/>
      <c r="AX96" s="76"/>
      <c r="AY96" s="76"/>
      <c r="AZ96" s="76"/>
      <c r="BA96" s="76"/>
      <c r="BB96" s="76"/>
      <c r="BC96" s="76"/>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4.4" hidden="false" customHeight="false" outlineLevel="0" collapsed="false">
      <c r="A97" s="76"/>
      <c r="B97" s="0"/>
      <c r="C97" s="77"/>
      <c r="D97" s="0"/>
      <c r="E97" s="0"/>
      <c r="F97" s="0"/>
      <c r="G97" s="0"/>
      <c r="H97" s="0"/>
      <c r="I97" s="0"/>
      <c r="J97" s="0"/>
      <c r="K97" s="0"/>
      <c r="L97" s="0"/>
      <c r="M97" s="0"/>
      <c r="N97" s="0"/>
      <c r="O97" s="0"/>
      <c r="P97" s="0"/>
      <c r="Q97" s="0"/>
      <c r="R97" s="0"/>
      <c r="S97" s="0"/>
      <c r="T97" s="0"/>
      <c r="U97" s="0"/>
      <c r="V97" s="78"/>
      <c r="W97" s="0"/>
      <c r="X97" s="0"/>
      <c r="Y97" s="0"/>
      <c r="Z97" s="0"/>
      <c r="AA97" s="0"/>
      <c r="AB97" s="0"/>
      <c r="AC97" s="0"/>
      <c r="AD97" s="0"/>
      <c r="AE97" s="0"/>
      <c r="AF97" s="0"/>
      <c r="AG97" s="0"/>
      <c r="AH97" s="0"/>
      <c r="AI97" s="76"/>
      <c r="AJ97" s="76"/>
      <c r="AK97" s="76"/>
      <c r="AL97" s="76"/>
      <c r="AM97" s="79"/>
      <c r="AN97" s="79"/>
      <c r="AO97" s="79"/>
      <c r="AP97" s="79"/>
      <c r="AQ97" s="79"/>
      <c r="AR97" s="80"/>
      <c r="AS97" s="80"/>
      <c r="AT97" s="80"/>
      <c r="AU97" s="80"/>
      <c r="AV97" s="80"/>
      <c r="AW97" s="80"/>
      <c r="AX97" s="76"/>
      <c r="AY97" s="76"/>
      <c r="AZ97" s="76"/>
      <c r="BA97" s="76"/>
      <c r="BB97" s="76"/>
      <c r="BC97" s="76"/>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4.4" hidden="false" customHeight="false" outlineLevel="0" collapsed="false">
      <c r="A98" s="76"/>
      <c r="B98" s="0"/>
      <c r="C98" s="77"/>
      <c r="D98" s="0"/>
      <c r="E98" s="0"/>
      <c r="F98" s="0"/>
      <c r="G98" s="0"/>
      <c r="H98" s="0"/>
      <c r="I98" s="0"/>
      <c r="J98" s="0"/>
      <c r="K98" s="0"/>
      <c r="L98" s="0"/>
      <c r="M98" s="0"/>
      <c r="N98" s="0"/>
      <c r="O98" s="0"/>
      <c r="P98" s="0"/>
      <c r="Q98" s="0"/>
      <c r="R98" s="0"/>
      <c r="S98" s="0"/>
      <c r="T98" s="0"/>
      <c r="U98" s="0"/>
      <c r="V98" s="78"/>
      <c r="W98" s="0"/>
      <c r="X98" s="0"/>
      <c r="Y98" s="0"/>
      <c r="Z98" s="0"/>
      <c r="AA98" s="0"/>
      <c r="AB98" s="0"/>
      <c r="AC98" s="0"/>
      <c r="AD98" s="0"/>
      <c r="AE98" s="0"/>
      <c r="AF98" s="0"/>
      <c r="AG98" s="0"/>
      <c r="AH98" s="0"/>
      <c r="AI98" s="76"/>
      <c r="AJ98" s="76"/>
      <c r="AK98" s="76"/>
      <c r="AL98" s="76"/>
      <c r="AM98" s="79"/>
      <c r="AN98" s="79"/>
      <c r="AO98" s="79"/>
      <c r="AP98" s="79"/>
      <c r="AQ98" s="79"/>
      <c r="AR98" s="80"/>
      <c r="AS98" s="80"/>
      <c r="AT98" s="80"/>
      <c r="AU98" s="80"/>
      <c r="AV98" s="80"/>
      <c r="AW98" s="80"/>
      <c r="AX98" s="76"/>
      <c r="AY98" s="76"/>
      <c r="AZ98" s="76"/>
      <c r="BA98" s="76"/>
      <c r="BB98" s="76"/>
      <c r="BC98" s="76"/>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4.4" hidden="false" customHeight="false" outlineLevel="0" collapsed="false">
      <c r="A99" s="76"/>
      <c r="B99" s="0"/>
      <c r="C99" s="77"/>
      <c r="D99" s="0"/>
      <c r="E99" s="0"/>
      <c r="F99" s="0"/>
      <c r="G99" s="0"/>
      <c r="H99" s="0"/>
      <c r="I99" s="0"/>
      <c r="J99" s="0"/>
      <c r="K99" s="0"/>
      <c r="L99" s="0"/>
      <c r="M99" s="0"/>
      <c r="N99" s="0"/>
      <c r="O99" s="0"/>
      <c r="P99" s="0"/>
      <c r="Q99" s="0"/>
      <c r="R99" s="0"/>
      <c r="S99" s="0"/>
      <c r="T99" s="0"/>
      <c r="U99" s="0"/>
      <c r="V99" s="78"/>
      <c r="W99" s="0"/>
      <c r="X99" s="0"/>
      <c r="Y99" s="0"/>
      <c r="Z99" s="0"/>
      <c r="AA99" s="0"/>
      <c r="AB99" s="0"/>
      <c r="AC99" s="0"/>
      <c r="AD99" s="0"/>
      <c r="AE99" s="0"/>
      <c r="AF99" s="0"/>
      <c r="AG99" s="0"/>
      <c r="AH99" s="0"/>
      <c r="AI99" s="76"/>
      <c r="AJ99" s="76"/>
      <c r="AK99" s="76"/>
      <c r="AL99" s="76"/>
      <c r="AM99" s="79"/>
      <c r="AN99" s="79"/>
      <c r="AO99" s="79"/>
      <c r="AP99" s="79"/>
      <c r="AQ99" s="79"/>
      <c r="AR99" s="80"/>
      <c r="AS99" s="80"/>
      <c r="AT99" s="80"/>
      <c r="AU99" s="80"/>
      <c r="AV99" s="80"/>
      <c r="AW99" s="80"/>
      <c r="AX99" s="76"/>
      <c r="AY99" s="76"/>
      <c r="AZ99" s="76"/>
      <c r="BA99" s="76"/>
      <c r="BB99" s="76"/>
      <c r="BC99" s="76"/>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4.4" hidden="false" customHeight="false" outlineLevel="0" collapsed="false">
      <c r="A100" s="76"/>
      <c r="B100" s="0"/>
      <c r="C100" s="77"/>
      <c r="D100" s="0"/>
      <c r="E100" s="0"/>
      <c r="F100" s="0"/>
      <c r="G100" s="0"/>
      <c r="H100" s="0"/>
      <c r="I100" s="0"/>
      <c r="J100" s="0"/>
      <c r="K100" s="0"/>
      <c r="L100" s="0"/>
      <c r="M100" s="0"/>
      <c r="N100" s="0"/>
      <c r="O100" s="0"/>
      <c r="P100" s="0"/>
      <c r="Q100" s="0"/>
      <c r="R100" s="0"/>
      <c r="S100" s="0"/>
      <c r="T100" s="0"/>
      <c r="U100" s="0"/>
      <c r="V100" s="78"/>
      <c r="W100" s="0"/>
      <c r="X100" s="0"/>
      <c r="Y100" s="0"/>
      <c r="Z100" s="0"/>
      <c r="AA100" s="0"/>
      <c r="AB100" s="0"/>
      <c r="AC100" s="0"/>
      <c r="AD100" s="0"/>
      <c r="AE100" s="0"/>
      <c r="AF100" s="0"/>
      <c r="AG100" s="0"/>
      <c r="AH100" s="0"/>
      <c r="AI100" s="76"/>
      <c r="AJ100" s="76"/>
      <c r="AK100" s="76"/>
      <c r="AL100" s="76"/>
      <c r="AM100" s="79"/>
      <c r="AN100" s="79"/>
      <c r="AO100" s="79"/>
      <c r="AP100" s="79"/>
      <c r="AQ100" s="79"/>
      <c r="AR100" s="80"/>
      <c r="AS100" s="80"/>
      <c r="AT100" s="80"/>
      <c r="AU100" s="80"/>
      <c r="AV100" s="80"/>
      <c r="AW100" s="80"/>
      <c r="AX100" s="76"/>
      <c r="AY100" s="76"/>
      <c r="AZ100" s="76"/>
      <c r="BA100" s="76"/>
      <c r="BB100" s="76"/>
      <c r="BC100" s="76"/>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4.4" hidden="false" customHeight="false" outlineLevel="0" collapsed="false">
      <c r="A101" s="76"/>
      <c r="B101" s="0"/>
      <c r="C101" s="77"/>
      <c r="D101" s="0"/>
      <c r="E101" s="0"/>
      <c r="F101" s="0"/>
      <c r="G101" s="0"/>
      <c r="H101" s="0"/>
      <c r="I101" s="0"/>
      <c r="J101" s="0"/>
      <c r="K101" s="0"/>
      <c r="L101" s="0"/>
      <c r="M101" s="0"/>
      <c r="N101" s="0"/>
      <c r="O101" s="0"/>
      <c r="P101" s="0"/>
      <c r="Q101" s="0"/>
      <c r="R101" s="0"/>
      <c r="S101" s="0"/>
      <c r="T101" s="0"/>
      <c r="U101" s="0"/>
      <c r="V101" s="78"/>
      <c r="W101" s="0"/>
      <c r="X101" s="0"/>
      <c r="Y101" s="0"/>
      <c r="Z101" s="0"/>
      <c r="AA101" s="0"/>
      <c r="AB101" s="0"/>
      <c r="AC101" s="0"/>
      <c r="AD101" s="0"/>
      <c r="AE101" s="0"/>
      <c r="AF101" s="0"/>
      <c r="AG101" s="0"/>
      <c r="AH101" s="0"/>
      <c r="AI101" s="76"/>
      <c r="AJ101" s="76"/>
      <c r="AK101" s="76"/>
      <c r="AL101" s="76"/>
      <c r="AM101" s="79"/>
      <c r="AN101" s="79"/>
      <c r="AO101" s="79"/>
      <c r="AP101" s="79"/>
      <c r="AQ101" s="79"/>
      <c r="AR101" s="80"/>
      <c r="AS101" s="80"/>
      <c r="AT101" s="80"/>
      <c r="AU101" s="80"/>
      <c r="AV101" s="80"/>
      <c r="AW101" s="80"/>
      <c r="AX101" s="76"/>
      <c r="AY101" s="76"/>
      <c r="AZ101" s="76"/>
      <c r="BA101" s="76"/>
      <c r="BB101" s="76"/>
      <c r="BC101" s="76"/>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4.4" hidden="false" customHeight="false" outlineLevel="0" collapsed="false">
      <c r="A102" s="76"/>
      <c r="B102" s="0"/>
      <c r="C102" s="77"/>
      <c r="D102" s="0"/>
      <c r="E102" s="0"/>
      <c r="F102" s="0"/>
      <c r="G102" s="0"/>
      <c r="H102" s="0"/>
      <c r="I102" s="0"/>
      <c r="J102" s="0"/>
      <c r="K102" s="0"/>
      <c r="L102" s="0"/>
      <c r="M102" s="0"/>
      <c r="N102" s="0"/>
      <c r="O102" s="0"/>
      <c r="P102" s="0"/>
      <c r="Q102" s="0"/>
      <c r="R102" s="0"/>
      <c r="S102" s="0"/>
      <c r="T102" s="0"/>
      <c r="U102" s="0"/>
      <c r="V102" s="78"/>
      <c r="W102" s="0"/>
      <c r="X102" s="0"/>
      <c r="Y102" s="0"/>
      <c r="Z102" s="0"/>
      <c r="AA102" s="0"/>
      <c r="AB102" s="0"/>
      <c r="AC102" s="0"/>
      <c r="AD102" s="0"/>
      <c r="AE102" s="0"/>
      <c r="AF102" s="0"/>
      <c r="AG102" s="0"/>
      <c r="AH102" s="0"/>
      <c r="AI102" s="76"/>
      <c r="AJ102" s="76"/>
      <c r="AK102" s="76"/>
      <c r="AL102" s="76"/>
      <c r="AM102" s="79"/>
      <c r="AN102" s="79"/>
      <c r="AO102" s="79"/>
      <c r="AP102" s="79"/>
      <c r="AQ102" s="79"/>
      <c r="AR102" s="80"/>
      <c r="AS102" s="80"/>
      <c r="AT102" s="80"/>
      <c r="AU102" s="80"/>
      <c r="AV102" s="80"/>
      <c r="AW102" s="80"/>
      <c r="AX102" s="76"/>
      <c r="AY102" s="76"/>
      <c r="AZ102" s="76"/>
      <c r="BA102" s="76"/>
      <c r="BB102" s="76"/>
      <c r="BC102" s="76"/>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4.4" hidden="false" customHeight="false" outlineLevel="0" collapsed="false">
      <c r="A103" s="76"/>
      <c r="B103" s="0"/>
      <c r="C103" s="77"/>
      <c r="D103" s="0"/>
      <c r="E103" s="0"/>
      <c r="F103" s="0"/>
      <c r="G103" s="0"/>
      <c r="H103" s="0"/>
      <c r="I103" s="0"/>
      <c r="J103" s="0"/>
      <c r="K103" s="0"/>
      <c r="L103" s="0"/>
      <c r="M103" s="0"/>
      <c r="N103" s="0"/>
      <c r="O103" s="0"/>
      <c r="P103" s="0"/>
      <c r="Q103" s="0"/>
      <c r="R103" s="0"/>
      <c r="S103" s="0"/>
      <c r="T103" s="0"/>
      <c r="U103" s="0"/>
      <c r="V103" s="78"/>
      <c r="W103" s="0"/>
      <c r="X103" s="0"/>
      <c r="Y103" s="0"/>
      <c r="Z103" s="0"/>
      <c r="AA103" s="0"/>
      <c r="AB103" s="0"/>
      <c r="AC103" s="0"/>
      <c r="AD103" s="0"/>
      <c r="AE103" s="0"/>
      <c r="AF103" s="0"/>
      <c r="AG103" s="0"/>
      <c r="AH103" s="0"/>
      <c r="AI103" s="76"/>
      <c r="AJ103" s="76"/>
      <c r="AK103" s="76"/>
      <c r="AL103" s="76"/>
      <c r="AM103" s="79"/>
      <c r="AN103" s="79"/>
      <c r="AO103" s="79"/>
      <c r="AP103" s="79"/>
      <c r="AQ103" s="79"/>
      <c r="AR103" s="80"/>
      <c r="AS103" s="80"/>
      <c r="AT103" s="80"/>
      <c r="AU103" s="80"/>
      <c r="AV103" s="80"/>
      <c r="AW103" s="80"/>
      <c r="AX103" s="76"/>
      <c r="AY103" s="76"/>
      <c r="AZ103" s="76"/>
      <c r="BA103" s="76"/>
      <c r="BB103" s="76"/>
      <c r="BC103" s="76"/>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4.4" hidden="false" customHeight="false" outlineLevel="0" collapsed="false">
      <c r="A104" s="76"/>
      <c r="B104" s="0"/>
      <c r="C104" s="77"/>
      <c r="D104" s="0"/>
      <c r="E104" s="0"/>
      <c r="F104" s="0"/>
      <c r="G104" s="0"/>
      <c r="H104" s="0"/>
      <c r="I104" s="0"/>
      <c r="J104" s="0"/>
      <c r="K104" s="0"/>
      <c r="L104" s="0"/>
      <c r="M104" s="0"/>
      <c r="N104" s="0"/>
      <c r="O104" s="0"/>
      <c r="P104" s="0"/>
      <c r="Q104" s="0"/>
      <c r="R104" s="0"/>
      <c r="S104" s="0"/>
      <c r="T104" s="0"/>
      <c r="U104" s="0"/>
      <c r="V104" s="78"/>
      <c r="W104" s="0"/>
      <c r="X104" s="0"/>
      <c r="Y104" s="0"/>
      <c r="Z104" s="0"/>
      <c r="AA104" s="0"/>
      <c r="AB104" s="0"/>
      <c r="AC104" s="0"/>
      <c r="AD104" s="0"/>
      <c r="AE104" s="0"/>
      <c r="AF104" s="0"/>
      <c r="AG104" s="0"/>
      <c r="AH104" s="0"/>
      <c r="AI104" s="76"/>
      <c r="AJ104" s="76"/>
      <c r="AK104" s="76"/>
      <c r="AL104" s="76"/>
      <c r="AM104" s="79"/>
      <c r="AN104" s="79"/>
      <c r="AO104" s="79"/>
      <c r="AP104" s="79"/>
      <c r="AQ104" s="79"/>
      <c r="AR104" s="80"/>
      <c r="AS104" s="80"/>
      <c r="AT104" s="80"/>
      <c r="AU104" s="80"/>
      <c r="AV104" s="80"/>
      <c r="AW104" s="80"/>
      <c r="AX104" s="76"/>
      <c r="AY104" s="76"/>
      <c r="AZ104" s="76"/>
      <c r="BA104" s="76"/>
      <c r="BB104" s="76"/>
      <c r="BC104" s="76"/>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4.4" hidden="false" customHeight="false" outlineLevel="0" collapsed="false">
      <c r="A105" s="76"/>
      <c r="B105" s="0"/>
      <c r="C105" s="77"/>
      <c r="D105" s="0"/>
      <c r="E105" s="0"/>
      <c r="F105" s="0"/>
      <c r="G105" s="0"/>
      <c r="H105" s="0"/>
      <c r="I105" s="0"/>
      <c r="J105" s="0"/>
      <c r="K105" s="0"/>
      <c r="L105" s="0"/>
      <c r="M105" s="0"/>
      <c r="N105" s="0"/>
      <c r="O105" s="0"/>
      <c r="P105" s="0"/>
      <c r="Q105" s="0"/>
      <c r="R105" s="0"/>
      <c r="S105" s="0"/>
      <c r="T105" s="0"/>
      <c r="U105" s="0"/>
      <c r="V105" s="78"/>
      <c r="W105" s="0"/>
      <c r="X105" s="0"/>
      <c r="Y105" s="77"/>
      <c r="Z105" s="0"/>
      <c r="AA105" s="0"/>
      <c r="AB105" s="0"/>
      <c r="AC105" s="0"/>
      <c r="AD105" s="0"/>
      <c r="AE105" s="0"/>
      <c r="AF105" s="0"/>
      <c r="AG105" s="0"/>
      <c r="AH105" s="0"/>
      <c r="AI105" s="76"/>
      <c r="AJ105" s="76"/>
      <c r="AK105" s="76"/>
      <c r="AL105" s="76"/>
      <c r="AM105" s="79"/>
      <c r="AN105" s="79"/>
      <c r="AO105" s="79"/>
      <c r="AP105" s="79"/>
      <c r="AQ105" s="79"/>
      <c r="AR105" s="80"/>
      <c r="AS105" s="80"/>
      <c r="AT105" s="80"/>
      <c r="AU105" s="80"/>
      <c r="AV105" s="80"/>
      <c r="AW105" s="80"/>
      <c r="AX105" s="76"/>
      <c r="AY105" s="76"/>
      <c r="AZ105" s="76"/>
      <c r="BA105" s="76"/>
      <c r="BB105" s="76"/>
      <c r="BC105" s="76"/>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4.4" hidden="false" customHeight="false" outlineLevel="0" collapsed="false">
      <c r="A106" s="76"/>
      <c r="B106" s="0"/>
      <c r="C106" s="77"/>
      <c r="D106" s="155"/>
      <c r="E106" s="0"/>
      <c r="F106" s="0"/>
      <c r="G106" s="0"/>
      <c r="H106" s="0"/>
      <c r="I106" s="0"/>
      <c r="J106" s="0"/>
      <c r="K106" s="0"/>
      <c r="L106" s="0"/>
      <c r="M106" s="0"/>
      <c r="N106" s="0"/>
      <c r="O106" s="0"/>
      <c r="P106" s="0"/>
      <c r="Q106" s="0"/>
      <c r="R106" s="0"/>
      <c r="S106" s="0"/>
      <c r="T106" s="0"/>
      <c r="U106" s="0"/>
      <c r="V106" s="78"/>
      <c r="W106" s="0"/>
      <c r="X106" s="0"/>
      <c r="Y106" s="77"/>
      <c r="Z106" s="0"/>
      <c r="AA106" s="0"/>
      <c r="AB106" s="0"/>
      <c r="AC106" s="0"/>
      <c r="AD106" s="0"/>
      <c r="AE106" s="0"/>
      <c r="AF106" s="0"/>
      <c r="AG106" s="0"/>
      <c r="AH106" s="0"/>
      <c r="AI106" s="76"/>
      <c r="AJ106" s="76"/>
      <c r="AK106" s="76"/>
      <c r="AL106" s="76"/>
      <c r="AM106" s="79"/>
      <c r="AN106" s="79"/>
      <c r="AO106" s="79"/>
      <c r="AP106" s="79"/>
      <c r="AQ106" s="79"/>
      <c r="AR106" s="80"/>
      <c r="AS106" s="80"/>
      <c r="AT106" s="80"/>
      <c r="AU106" s="80"/>
      <c r="AV106" s="80"/>
      <c r="AW106" s="80"/>
      <c r="AX106" s="76"/>
      <c r="AY106" s="76"/>
      <c r="AZ106" s="76"/>
      <c r="BA106" s="76"/>
      <c r="BB106" s="76"/>
      <c r="BC106" s="76"/>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4.4" hidden="false" customHeight="false" outlineLevel="0" collapsed="false">
      <c r="A107" s="76"/>
      <c r="B107" s="0"/>
      <c r="C107" s="77"/>
      <c r="D107" s="155"/>
      <c r="E107" s="0"/>
      <c r="F107" s="0"/>
      <c r="G107" s="0"/>
      <c r="H107" s="0"/>
      <c r="I107" s="0"/>
      <c r="J107" s="0"/>
      <c r="K107" s="0"/>
      <c r="L107" s="0"/>
      <c r="M107" s="0"/>
      <c r="N107" s="0"/>
      <c r="O107" s="0"/>
      <c r="P107" s="0"/>
      <c r="Q107" s="0"/>
      <c r="R107" s="0"/>
      <c r="S107" s="0"/>
      <c r="T107" s="0"/>
      <c r="U107" s="0"/>
      <c r="V107" s="78"/>
      <c r="W107" s="0"/>
      <c r="X107" s="0"/>
      <c r="Y107" s="77"/>
      <c r="Z107" s="0"/>
      <c r="AA107" s="0"/>
      <c r="AB107" s="0"/>
      <c r="AC107" s="0"/>
      <c r="AD107" s="0"/>
      <c r="AE107" s="0"/>
      <c r="AF107" s="0"/>
      <c r="AG107" s="0"/>
      <c r="AH107" s="0"/>
      <c r="AI107" s="76"/>
      <c r="AJ107" s="76"/>
      <c r="AK107" s="76"/>
      <c r="AL107" s="76"/>
      <c r="AM107" s="79"/>
      <c r="AN107" s="79"/>
      <c r="AO107" s="79"/>
      <c r="AP107" s="79"/>
      <c r="AQ107" s="79"/>
      <c r="AR107" s="80"/>
      <c r="AS107" s="80"/>
      <c r="AT107" s="80"/>
      <c r="AU107" s="80"/>
      <c r="AV107" s="80"/>
      <c r="AW107" s="80"/>
      <c r="AX107" s="76"/>
      <c r="AY107" s="76"/>
      <c r="AZ107" s="76"/>
      <c r="BA107" s="76"/>
      <c r="BB107" s="76"/>
      <c r="BC107" s="76"/>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4.4" hidden="false" customHeight="false" outlineLevel="0" collapsed="false">
      <c r="A108" s="76"/>
      <c r="B108" s="0"/>
      <c r="C108" s="77"/>
      <c r="D108" s="0"/>
      <c r="E108" s="0"/>
      <c r="F108" s="0"/>
      <c r="G108" s="0"/>
      <c r="H108" s="0"/>
      <c r="I108" s="0"/>
      <c r="J108" s="0"/>
      <c r="K108" s="0"/>
      <c r="L108" s="0"/>
      <c r="M108" s="0"/>
      <c r="N108" s="0"/>
      <c r="O108" s="0"/>
      <c r="P108" s="0"/>
      <c r="Q108" s="0"/>
      <c r="R108" s="0"/>
      <c r="S108" s="0"/>
      <c r="T108" s="0"/>
      <c r="U108" s="0"/>
      <c r="V108" s="78"/>
      <c r="W108" s="0"/>
      <c r="X108" s="0"/>
      <c r="Y108" s="77"/>
      <c r="Z108" s="0"/>
      <c r="AA108" s="0"/>
      <c r="AB108" s="0"/>
      <c r="AC108" s="0"/>
      <c r="AD108" s="0"/>
      <c r="AE108" s="0"/>
      <c r="AF108" s="0"/>
      <c r="AG108" s="0"/>
      <c r="AH108" s="0"/>
      <c r="AI108" s="76"/>
      <c r="AJ108" s="76"/>
      <c r="AK108" s="76"/>
      <c r="AL108" s="76"/>
      <c r="AM108" s="79"/>
      <c r="AN108" s="79"/>
      <c r="AO108" s="79"/>
      <c r="AP108" s="79"/>
      <c r="AQ108" s="79"/>
      <c r="AR108" s="80"/>
      <c r="AS108" s="80"/>
      <c r="AT108" s="80"/>
      <c r="AU108" s="80"/>
      <c r="AV108" s="80"/>
      <c r="AW108" s="80"/>
      <c r="AX108" s="76"/>
      <c r="AY108" s="76"/>
      <c r="AZ108" s="76"/>
      <c r="BA108" s="76"/>
      <c r="BB108" s="76"/>
      <c r="BC108" s="76"/>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4" hidden="false" customHeight="false" outlineLevel="0" collapsed="false">
      <c r="A109" s="76"/>
      <c r="B109" s="0"/>
      <c r="C109" s="77"/>
      <c r="D109" s="0"/>
      <c r="E109" s="0"/>
      <c r="F109" s="0"/>
      <c r="G109" s="0"/>
      <c r="H109" s="0"/>
      <c r="I109" s="0"/>
      <c r="J109" s="0"/>
      <c r="K109" s="0"/>
      <c r="L109" s="0"/>
      <c r="M109" s="0"/>
      <c r="N109" s="0"/>
      <c r="O109" s="0"/>
      <c r="P109" s="0"/>
      <c r="Q109" s="0"/>
      <c r="R109" s="0"/>
      <c r="S109" s="0"/>
      <c r="T109" s="0"/>
      <c r="U109" s="0"/>
      <c r="V109" s="78"/>
      <c r="W109" s="0"/>
      <c r="X109" s="0"/>
      <c r="Y109" s="77"/>
      <c r="Z109" s="0"/>
      <c r="AA109" s="0"/>
      <c r="AB109" s="0"/>
      <c r="AC109" s="0"/>
      <c r="AD109" s="0"/>
      <c r="AE109" s="0"/>
      <c r="AF109" s="0"/>
      <c r="AG109" s="0"/>
      <c r="AH109" s="0"/>
      <c r="AI109" s="76"/>
      <c r="AJ109" s="76"/>
      <c r="AK109" s="76"/>
      <c r="AL109" s="76"/>
      <c r="AM109" s="79"/>
      <c r="AN109" s="79"/>
      <c r="AO109" s="79"/>
      <c r="AP109" s="79"/>
      <c r="AQ109" s="79"/>
      <c r="AR109" s="80"/>
      <c r="AS109" s="80"/>
      <c r="AT109" s="80"/>
      <c r="AU109" s="80"/>
      <c r="AV109" s="80"/>
      <c r="AW109" s="80"/>
      <c r="AX109" s="76"/>
      <c r="AY109" s="76"/>
      <c r="AZ109" s="76"/>
      <c r="BA109" s="76"/>
      <c r="BB109" s="76"/>
      <c r="BC109" s="76"/>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4.4" hidden="false" customHeight="false" outlineLevel="0" collapsed="false">
      <c r="A110" s="76"/>
      <c r="B110" s="0"/>
      <c r="C110" s="77"/>
      <c r="D110" s="0"/>
      <c r="E110" s="0"/>
      <c r="F110" s="0"/>
      <c r="G110" s="0"/>
      <c r="H110" s="0"/>
      <c r="I110" s="0"/>
      <c r="J110" s="0"/>
      <c r="K110" s="0"/>
      <c r="L110" s="0"/>
      <c r="M110" s="0"/>
      <c r="N110" s="0"/>
      <c r="O110" s="0"/>
      <c r="P110" s="0"/>
      <c r="Q110" s="0"/>
      <c r="R110" s="0"/>
      <c r="S110" s="0"/>
      <c r="T110" s="0"/>
      <c r="U110" s="0"/>
      <c r="V110" s="78"/>
      <c r="W110" s="0"/>
      <c r="X110" s="0"/>
      <c r="Y110" s="77"/>
      <c r="Z110" s="0"/>
      <c r="AA110" s="0"/>
      <c r="AB110" s="0"/>
      <c r="AC110" s="0"/>
      <c r="AD110" s="0"/>
      <c r="AE110" s="0"/>
      <c r="AF110" s="0"/>
      <c r="AG110" s="0"/>
      <c r="AH110" s="0"/>
      <c r="AI110" s="76"/>
      <c r="AJ110" s="76"/>
      <c r="AK110" s="76"/>
      <c r="AL110" s="76"/>
      <c r="AM110" s="79"/>
      <c r="AN110" s="79"/>
      <c r="AO110" s="79"/>
      <c r="AP110" s="79"/>
      <c r="AQ110" s="79"/>
      <c r="AR110" s="80"/>
      <c r="AS110" s="80"/>
      <c r="AT110" s="80"/>
      <c r="AU110" s="80"/>
      <c r="AV110" s="80"/>
      <c r="AW110" s="80"/>
      <c r="AX110" s="76"/>
      <c r="AY110" s="76"/>
      <c r="AZ110" s="76"/>
      <c r="BA110" s="76"/>
      <c r="BB110" s="76"/>
      <c r="BC110" s="76"/>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4.4" hidden="false" customHeight="false" outlineLevel="0" collapsed="false">
      <c r="A111" s="76"/>
      <c r="B111" s="0"/>
      <c r="C111" s="77"/>
      <c r="D111" s="0"/>
      <c r="E111" s="0"/>
      <c r="F111" s="0"/>
      <c r="G111" s="0"/>
      <c r="H111" s="0"/>
      <c r="I111" s="0"/>
      <c r="J111" s="0"/>
      <c r="K111" s="0"/>
      <c r="L111" s="0"/>
      <c r="M111" s="0"/>
      <c r="N111" s="0"/>
      <c r="O111" s="0"/>
      <c r="P111" s="0"/>
      <c r="Q111" s="0"/>
      <c r="R111" s="0"/>
      <c r="S111" s="0"/>
      <c r="T111" s="0"/>
      <c r="U111" s="0"/>
      <c r="V111" s="78"/>
      <c r="W111" s="0"/>
      <c r="X111" s="0"/>
      <c r="Y111" s="77"/>
      <c r="Z111" s="0"/>
      <c r="AA111" s="0"/>
      <c r="AB111" s="0"/>
      <c r="AC111" s="0"/>
      <c r="AD111" s="0"/>
      <c r="AE111" s="0"/>
      <c r="AF111" s="0"/>
      <c r="AG111" s="0"/>
      <c r="AH111" s="0"/>
      <c r="AI111" s="76"/>
      <c r="AJ111" s="76"/>
      <c r="AK111" s="76"/>
      <c r="AL111" s="76"/>
      <c r="AM111" s="79"/>
      <c r="AN111" s="79"/>
      <c r="AO111" s="79"/>
      <c r="AP111" s="79"/>
      <c r="AQ111" s="79"/>
      <c r="AR111" s="80"/>
      <c r="AS111" s="80"/>
      <c r="AT111" s="80"/>
      <c r="AU111" s="80"/>
      <c r="AV111" s="80"/>
      <c r="AW111" s="80"/>
      <c r="AX111" s="76"/>
      <c r="AY111" s="76"/>
      <c r="AZ111" s="76"/>
      <c r="BA111" s="76"/>
      <c r="BB111" s="76"/>
      <c r="BC111" s="76"/>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4.4" hidden="false" customHeight="false" outlineLevel="0" collapsed="false">
      <c r="A112" s="76"/>
      <c r="B112" s="0"/>
      <c r="C112" s="77"/>
      <c r="D112" s="0"/>
      <c r="E112" s="0"/>
      <c r="F112" s="0"/>
      <c r="G112" s="0"/>
      <c r="H112" s="0"/>
      <c r="I112" s="0"/>
      <c r="J112" s="0"/>
      <c r="K112" s="0"/>
      <c r="L112" s="0"/>
      <c r="M112" s="0"/>
      <c r="N112" s="0"/>
      <c r="O112" s="0"/>
      <c r="P112" s="0"/>
      <c r="Q112" s="0"/>
      <c r="R112" s="0"/>
      <c r="S112" s="0"/>
      <c r="T112" s="0"/>
      <c r="U112" s="0"/>
      <c r="V112" s="78"/>
      <c r="W112" s="0"/>
      <c r="X112" s="0"/>
      <c r="Y112" s="77"/>
      <c r="Z112" s="0"/>
      <c r="AA112" s="0"/>
      <c r="AB112" s="0"/>
      <c r="AC112" s="0"/>
      <c r="AD112" s="0"/>
      <c r="AE112" s="0"/>
      <c r="AF112" s="0"/>
      <c r="AG112" s="0"/>
      <c r="AH112" s="0"/>
      <c r="AI112" s="76"/>
      <c r="AJ112" s="76"/>
      <c r="AK112" s="76"/>
      <c r="AL112" s="76"/>
      <c r="AM112" s="79"/>
      <c r="AN112" s="79"/>
      <c r="AO112" s="79"/>
      <c r="AP112" s="79"/>
      <c r="AQ112" s="79"/>
      <c r="AR112" s="80"/>
      <c r="AS112" s="80"/>
      <c r="AT112" s="80"/>
      <c r="AU112" s="80"/>
      <c r="AV112" s="80"/>
      <c r="AW112" s="80"/>
      <c r="AX112" s="76"/>
      <c r="AY112" s="76"/>
      <c r="AZ112" s="76"/>
      <c r="BA112" s="76"/>
      <c r="BB112" s="76"/>
      <c r="BC112" s="76"/>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4.4" hidden="false" customHeight="false" outlineLevel="0" collapsed="false">
      <c r="A113" s="76"/>
      <c r="B113" s="0"/>
      <c r="C113" s="77"/>
      <c r="D113" s="0"/>
      <c r="E113" s="0"/>
      <c r="F113" s="0"/>
      <c r="G113" s="0"/>
      <c r="H113" s="0"/>
      <c r="I113" s="0"/>
      <c r="J113" s="0"/>
      <c r="K113" s="0"/>
      <c r="L113" s="0"/>
      <c r="M113" s="0"/>
      <c r="N113" s="0"/>
      <c r="O113" s="0"/>
      <c r="P113" s="0"/>
      <c r="Q113" s="0"/>
      <c r="R113" s="0"/>
      <c r="S113" s="0"/>
      <c r="T113" s="0"/>
      <c r="U113" s="0"/>
      <c r="V113" s="78"/>
      <c r="W113" s="0"/>
      <c r="X113" s="0"/>
      <c r="Y113" s="77"/>
      <c r="Z113" s="0"/>
      <c r="AA113" s="0"/>
      <c r="AB113" s="0"/>
      <c r="AC113" s="0"/>
      <c r="AD113" s="0"/>
      <c r="AE113" s="0"/>
      <c r="AF113" s="0"/>
      <c r="AG113" s="0"/>
      <c r="AH113" s="0"/>
      <c r="AI113" s="76"/>
      <c r="AJ113" s="76"/>
      <c r="AK113" s="76"/>
      <c r="AL113" s="76"/>
      <c r="AM113" s="79"/>
      <c r="AN113" s="79"/>
      <c r="AO113" s="79"/>
      <c r="AP113" s="79"/>
      <c r="AQ113" s="79"/>
      <c r="AR113" s="80"/>
      <c r="AS113" s="80"/>
      <c r="AT113" s="80"/>
      <c r="AU113" s="80"/>
      <c r="AV113" s="80"/>
      <c r="AW113" s="80"/>
      <c r="AX113" s="76"/>
      <c r="AY113" s="76"/>
      <c r="AZ113" s="76"/>
      <c r="BA113" s="76"/>
      <c r="BB113" s="76"/>
      <c r="BC113" s="76"/>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4.4" hidden="false" customHeight="false" outlineLevel="0" collapsed="false">
      <c r="A114" s="76"/>
      <c r="B114" s="0"/>
      <c r="C114" s="77"/>
      <c r="D114" s="0"/>
      <c r="E114" s="0"/>
      <c r="F114" s="0"/>
      <c r="G114" s="0"/>
      <c r="H114" s="0"/>
      <c r="I114" s="0"/>
      <c r="J114" s="0"/>
      <c r="K114" s="0"/>
      <c r="L114" s="0"/>
      <c r="M114" s="0"/>
      <c r="N114" s="0"/>
      <c r="O114" s="0"/>
      <c r="P114" s="0"/>
      <c r="Q114" s="0"/>
      <c r="R114" s="0"/>
      <c r="S114" s="0"/>
      <c r="T114" s="0"/>
      <c r="U114" s="0"/>
      <c r="V114" s="78"/>
      <c r="W114" s="0"/>
      <c r="X114" s="0"/>
      <c r="Y114" s="77"/>
      <c r="Z114" s="0"/>
      <c r="AA114" s="0"/>
      <c r="AB114" s="0"/>
      <c r="AC114" s="0"/>
      <c r="AD114" s="0"/>
      <c r="AE114" s="0"/>
      <c r="AF114" s="0"/>
      <c r="AG114" s="0"/>
      <c r="AH114" s="0"/>
      <c r="AI114" s="76"/>
      <c r="AJ114" s="76"/>
      <c r="AK114" s="76"/>
      <c r="AL114" s="76"/>
      <c r="AM114" s="79"/>
      <c r="AN114" s="79"/>
      <c r="AO114" s="79"/>
      <c r="AP114" s="79"/>
      <c r="AQ114" s="79"/>
      <c r="AR114" s="80"/>
      <c r="AS114" s="80"/>
      <c r="AT114" s="80"/>
      <c r="AU114" s="80"/>
      <c r="AV114" s="80"/>
      <c r="AW114" s="80"/>
      <c r="AX114" s="76"/>
      <c r="AY114" s="76"/>
      <c r="AZ114" s="76"/>
      <c r="BA114" s="76"/>
      <c r="BB114" s="76"/>
      <c r="BC114" s="76"/>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4.4" hidden="false" customHeight="false" outlineLevel="0" collapsed="false">
      <c r="A115" s="76"/>
      <c r="B115" s="0"/>
      <c r="C115" s="77"/>
      <c r="D115" s="0"/>
      <c r="E115" s="0"/>
      <c r="F115" s="0"/>
      <c r="G115" s="0"/>
      <c r="H115" s="0"/>
      <c r="I115" s="0"/>
      <c r="J115" s="0"/>
      <c r="K115" s="0"/>
      <c r="L115" s="0"/>
      <c r="M115" s="0"/>
      <c r="N115" s="0"/>
      <c r="O115" s="0"/>
      <c r="P115" s="0"/>
      <c r="Q115" s="0"/>
      <c r="R115" s="0"/>
      <c r="S115" s="0"/>
      <c r="T115" s="0"/>
      <c r="U115" s="0"/>
      <c r="V115" s="78"/>
      <c r="W115" s="0"/>
      <c r="X115" s="0"/>
      <c r="Y115" s="77"/>
      <c r="Z115" s="0"/>
      <c r="AA115" s="0"/>
      <c r="AB115" s="0"/>
      <c r="AC115" s="0"/>
      <c r="AD115" s="0"/>
      <c r="AE115" s="0"/>
      <c r="AF115" s="0"/>
      <c r="AG115" s="0"/>
      <c r="AH115" s="0"/>
      <c r="AI115" s="76"/>
      <c r="AJ115" s="76"/>
      <c r="AK115" s="76"/>
      <c r="AL115" s="76"/>
      <c r="AM115" s="79"/>
      <c r="AN115" s="79"/>
      <c r="AO115" s="79"/>
      <c r="AP115" s="79"/>
      <c r="AQ115" s="79"/>
      <c r="AR115" s="80"/>
      <c r="AS115" s="80"/>
      <c r="AT115" s="80"/>
      <c r="AU115" s="80"/>
      <c r="AV115" s="80"/>
      <c r="AW115" s="80"/>
      <c r="AX115" s="76"/>
      <c r="AY115" s="76"/>
      <c r="AZ115" s="76"/>
      <c r="BA115" s="76"/>
      <c r="BB115" s="76"/>
      <c r="BC115" s="76"/>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4.4" hidden="false" customHeight="false" outlineLevel="0" collapsed="false">
      <c r="A116" s="76"/>
      <c r="B116" s="0"/>
      <c r="C116" s="77"/>
      <c r="D116" s="0"/>
      <c r="E116" s="0"/>
      <c r="F116" s="0"/>
      <c r="G116" s="0"/>
      <c r="H116" s="0"/>
      <c r="I116" s="0"/>
      <c r="J116" s="0"/>
      <c r="K116" s="0"/>
      <c r="L116" s="0"/>
      <c r="M116" s="0"/>
      <c r="N116" s="0"/>
      <c r="O116" s="0"/>
      <c r="P116" s="0"/>
      <c r="Q116" s="0"/>
      <c r="R116" s="0"/>
      <c r="S116" s="0"/>
      <c r="T116" s="0"/>
      <c r="U116" s="0"/>
      <c r="V116" s="78"/>
      <c r="W116" s="0"/>
      <c r="X116" s="0"/>
      <c r="Y116" s="77"/>
      <c r="Z116" s="0"/>
      <c r="AA116" s="0"/>
      <c r="AB116" s="0"/>
      <c r="AC116" s="0"/>
      <c r="AD116" s="0"/>
      <c r="AE116" s="0"/>
      <c r="AF116" s="0"/>
      <c r="AG116" s="0"/>
      <c r="AH116" s="0"/>
      <c r="AI116" s="76"/>
      <c r="AJ116" s="76"/>
      <c r="AK116" s="76"/>
      <c r="AL116" s="76"/>
      <c r="AM116" s="79"/>
      <c r="AN116" s="79"/>
      <c r="AO116" s="79"/>
      <c r="AP116" s="79"/>
      <c r="AQ116" s="79"/>
      <c r="AR116" s="80"/>
      <c r="AS116" s="80"/>
      <c r="AT116" s="80"/>
      <c r="AU116" s="80"/>
      <c r="AV116" s="80"/>
      <c r="AW116" s="80"/>
      <c r="AX116" s="76"/>
      <c r="AY116" s="76"/>
      <c r="AZ116" s="76"/>
      <c r="BA116" s="76"/>
      <c r="BB116" s="76"/>
      <c r="BC116" s="76"/>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4.4" hidden="false" customHeight="false" outlineLevel="0" collapsed="false">
      <c r="A117" s="76"/>
      <c r="B117" s="0"/>
      <c r="C117" s="77"/>
      <c r="D117" s="0"/>
      <c r="E117" s="0"/>
      <c r="F117" s="0"/>
      <c r="G117" s="0"/>
      <c r="H117" s="0"/>
      <c r="I117" s="0"/>
      <c r="J117" s="0"/>
      <c r="K117" s="0"/>
      <c r="L117" s="0"/>
      <c r="M117" s="0"/>
      <c r="N117" s="0"/>
      <c r="O117" s="0"/>
      <c r="P117" s="0"/>
      <c r="Q117" s="0"/>
      <c r="R117" s="0"/>
      <c r="S117" s="0"/>
      <c r="T117" s="0"/>
      <c r="U117" s="0"/>
      <c r="V117" s="78"/>
      <c r="W117" s="0"/>
      <c r="X117" s="0"/>
      <c r="Y117" s="77"/>
      <c r="Z117" s="0"/>
      <c r="AA117" s="0"/>
      <c r="AB117" s="0"/>
      <c r="AC117" s="0"/>
      <c r="AD117" s="0"/>
      <c r="AE117" s="0"/>
      <c r="AF117" s="0"/>
      <c r="AG117" s="0"/>
      <c r="AH117" s="0"/>
      <c r="AI117" s="76"/>
      <c r="AJ117" s="76"/>
      <c r="AK117" s="76"/>
      <c r="AL117" s="76"/>
      <c r="AM117" s="79"/>
      <c r="AN117" s="79"/>
      <c r="AO117" s="79"/>
      <c r="AP117" s="79"/>
      <c r="AQ117" s="79"/>
      <c r="AR117" s="80"/>
      <c r="AS117" s="80"/>
      <c r="AT117" s="80"/>
      <c r="AU117" s="80"/>
      <c r="AV117" s="80"/>
      <c r="AW117" s="80"/>
      <c r="AX117" s="76"/>
      <c r="AY117" s="76"/>
      <c r="AZ117" s="76"/>
      <c r="BA117" s="76"/>
      <c r="BB117" s="76"/>
      <c r="BC117" s="76"/>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4" hidden="false" customHeight="false" outlineLevel="0" collapsed="false">
      <c r="A118" s="76"/>
      <c r="B118" s="0"/>
      <c r="C118" s="77"/>
      <c r="D118" s="0"/>
      <c r="E118" s="0"/>
      <c r="F118" s="0"/>
      <c r="G118" s="0"/>
      <c r="H118" s="0"/>
      <c r="I118" s="0"/>
      <c r="J118" s="0"/>
      <c r="K118" s="0"/>
      <c r="L118" s="0"/>
      <c r="M118" s="0"/>
      <c r="N118" s="0"/>
      <c r="O118" s="0"/>
      <c r="P118" s="0"/>
      <c r="Q118" s="0"/>
      <c r="R118" s="0"/>
      <c r="S118" s="0"/>
      <c r="T118" s="0"/>
      <c r="U118" s="0"/>
      <c r="V118" s="78"/>
      <c r="W118" s="0"/>
      <c r="X118" s="0"/>
      <c r="Y118" s="77"/>
      <c r="Z118" s="0"/>
      <c r="AA118" s="0"/>
      <c r="AB118" s="0"/>
      <c r="AC118" s="0"/>
      <c r="AD118" s="0"/>
      <c r="AE118" s="0"/>
      <c r="AF118" s="0"/>
      <c r="AG118" s="0"/>
      <c r="AH118" s="0"/>
      <c r="AI118" s="76"/>
      <c r="AJ118" s="76"/>
      <c r="AK118" s="76"/>
      <c r="AL118" s="76"/>
      <c r="AM118" s="79"/>
      <c r="AN118" s="79"/>
      <c r="AO118" s="79"/>
      <c r="AP118" s="79"/>
      <c r="AQ118" s="79"/>
      <c r="AR118" s="80"/>
      <c r="AS118" s="80"/>
      <c r="AT118" s="80"/>
      <c r="AU118" s="80"/>
      <c r="AV118" s="80"/>
      <c r="AW118" s="80"/>
      <c r="AX118" s="76"/>
      <c r="AY118" s="76"/>
      <c r="AZ118" s="76"/>
      <c r="BA118" s="76"/>
      <c r="BB118" s="76"/>
      <c r="BC118" s="76"/>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4.4" hidden="false" customHeight="false" outlineLevel="0" collapsed="false">
      <c r="A119" s="76"/>
      <c r="B119" s="0"/>
      <c r="C119" s="77"/>
      <c r="D119" s="0"/>
      <c r="E119" s="0"/>
      <c r="F119" s="0"/>
      <c r="G119" s="0"/>
      <c r="H119" s="0"/>
      <c r="I119" s="0"/>
      <c r="J119" s="0"/>
      <c r="K119" s="0"/>
      <c r="L119" s="0"/>
      <c r="M119" s="0"/>
      <c r="N119" s="0"/>
      <c r="O119" s="0"/>
      <c r="P119" s="0"/>
      <c r="Q119" s="0"/>
      <c r="R119" s="0"/>
      <c r="S119" s="0"/>
      <c r="T119" s="0"/>
      <c r="U119" s="0"/>
      <c r="V119" s="78"/>
      <c r="W119" s="0"/>
      <c r="X119" s="0"/>
      <c r="Y119" s="77"/>
      <c r="Z119" s="0"/>
      <c r="AA119" s="0"/>
      <c r="AB119" s="0"/>
      <c r="AC119" s="0"/>
      <c r="AD119" s="0"/>
      <c r="AE119" s="0"/>
      <c r="AF119" s="0"/>
      <c r="AG119" s="0"/>
      <c r="AH119" s="0"/>
      <c r="AI119" s="76"/>
      <c r="AJ119" s="76"/>
      <c r="AK119" s="76"/>
      <c r="AL119" s="76"/>
      <c r="AM119" s="79"/>
      <c r="AN119" s="79"/>
      <c r="AO119" s="79"/>
      <c r="AP119" s="79"/>
      <c r="AQ119" s="79"/>
      <c r="AR119" s="80"/>
      <c r="AS119" s="80"/>
      <c r="AT119" s="80"/>
      <c r="AU119" s="80"/>
      <c r="AV119" s="80"/>
      <c r="AW119" s="80"/>
      <c r="AX119" s="76"/>
      <c r="AY119" s="76"/>
      <c r="AZ119" s="76"/>
      <c r="BA119" s="76"/>
      <c r="BB119" s="76"/>
      <c r="BC119" s="76"/>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4.4" hidden="false" customHeight="false" outlineLevel="0" collapsed="false">
      <c r="A120" s="76"/>
      <c r="B120" s="0"/>
      <c r="C120" s="77"/>
      <c r="D120" s="0"/>
      <c r="E120" s="0"/>
      <c r="F120" s="0"/>
      <c r="G120" s="0"/>
      <c r="H120" s="0"/>
      <c r="I120" s="0"/>
      <c r="J120" s="0"/>
      <c r="K120" s="0"/>
      <c r="L120" s="0"/>
      <c r="M120" s="0"/>
      <c r="N120" s="0"/>
      <c r="O120" s="0"/>
      <c r="P120" s="0"/>
      <c r="Q120" s="0"/>
      <c r="R120" s="0"/>
      <c r="S120" s="0"/>
      <c r="T120" s="0"/>
      <c r="U120" s="0"/>
      <c r="V120" s="78"/>
      <c r="W120" s="0"/>
      <c r="X120" s="0"/>
      <c r="Y120" s="77"/>
      <c r="Z120" s="0"/>
      <c r="AA120" s="0"/>
      <c r="AB120" s="0"/>
      <c r="AC120" s="0"/>
      <c r="AD120" s="0"/>
      <c r="AE120" s="0"/>
      <c r="AF120" s="0"/>
      <c r="AG120" s="0"/>
      <c r="AH120" s="0"/>
      <c r="AI120" s="76"/>
      <c r="AJ120" s="76"/>
      <c r="AK120" s="76"/>
      <c r="AL120" s="76"/>
      <c r="AM120" s="79"/>
      <c r="AN120" s="79"/>
      <c r="AO120" s="79"/>
      <c r="AP120" s="79"/>
      <c r="AQ120" s="79"/>
      <c r="AR120" s="80"/>
      <c r="AS120" s="80"/>
      <c r="AT120" s="80"/>
      <c r="AU120" s="80"/>
      <c r="AV120" s="80"/>
      <c r="AW120" s="80"/>
      <c r="AX120" s="76"/>
      <c r="AY120" s="76"/>
      <c r="AZ120" s="76"/>
      <c r="BA120" s="76"/>
      <c r="BB120" s="76"/>
      <c r="BC120" s="76"/>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4.4" hidden="false" customHeight="false" outlineLevel="0" collapsed="false">
      <c r="A121" s="76"/>
      <c r="B121" s="0"/>
      <c r="C121" s="77"/>
      <c r="D121" s="0"/>
      <c r="E121" s="0"/>
      <c r="F121" s="0"/>
      <c r="G121" s="0"/>
      <c r="H121" s="0"/>
      <c r="I121" s="0"/>
      <c r="J121" s="0"/>
      <c r="K121" s="0"/>
      <c r="L121" s="0"/>
      <c r="M121" s="0"/>
      <c r="N121" s="0"/>
      <c r="O121" s="0"/>
      <c r="P121" s="0"/>
      <c r="Q121" s="0"/>
      <c r="R121" s="0"/>
      <c r="S121" s="0"/>
      <c r="T121" s="0"/>
      <c r="U121" s="0"/>
      <c r="V121" s="78"/>
      <c r="W121" s="0"/>
      <c r="X121" s="0"/>
      <c r="Y121" s="77"/>
      <c r="Z121" s="0"/>
      <c r="AA121" s="0"/>
      <c r="AB121" s="0"/>
      <c r="AC121" s="0"/>
      <c r="AD121" s="0"/>
      <c r="AE121" s="0"/>
      <c r="AF121" s="0"/>
      <c r="AG121" s="0"/>
      <c r="AH121" s="0"/>
      <c r="AI121" s="76"/>
      <c r="AJ121" s="76"/>
      <c r="AK121" s="76"/>
      <c r="AL121" s="76"/>
      <c r="AM121" s="79"/>
      <c r="AN121" s="79"/>
      <c r="AO121" s="79"/>
      <c r="AP121" s="79"/>
      <c r="AQ121" s="79"/>
      <c r="AR121" s="80"/>
      <c r="AS121" s="80"/>
      <c r="AT121" s="80"/>
      <c r="AU121" s="80"/>
      <c r="AV121" s="80"/>
      <c r="AW121" s="80"/>
      <c r="AX121" s="76"/>
      <c r="AY121" s="76"/>
      <c r="AZ121" s="76"/>
      <c r="BA121" s="76"/>
      <c r="BB121" s="76"/>
      <c r="BC121" s="76"/>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4.4" hidden="false" customHeight="false" outlineLevel="0" collapsed="false">
      <c r="A122" s="76"/>
      <c r="B122" s="0"/>
      <c r="C122" s="77"/>
      <c r="D122" s="0"/>
      <c r="E122" s="0"/>
      <c r="F122" s="0"/>
      <c r="G122" s="0"/>
      <c r="H122" s="0"/>
      <c r="I122" s="0"/>
      <c r="J122" s="0"/>
      <c r="K122" s="0"/>
      <c r="L122" s="0"/>
      <c r="M122" s="0"/>
      <c r="N122" s="0"/>
      <c r="O122" s="0"/>
      <c r="P122" s="0"/>
      <c r="Q122" s="0"/>
      <c r="R122" s="0"/>
      <c r="S122" s="0"/>
      <c r="T122" s="0"/>
      <c r="U122" s="0"/>
      <c r="V122" s="78"/>
      <c r="W122" s="0"/>
      <c r="X122" s="0"/>
      <c r="Y122" s="77"/>
      <c r="Z122" s="0"/>
      <c r="AA122" s="0"/>
      <c r="AB122" s="0"/>
      <c r="AC122" s="0"/>
      <c r="AD122" s="0"/>
      <c r="AE122" s="0"/>
      <c r="AF122" s="0"/>
      <c r="AG122" s="0"/>
      <c r="AH122" s="0"/>
      <c r="AI122" s="76"/>
      <c r="AJ122" s="76"/>
      <c r="AK122" s="76"/>
      <c r="AL122" s="76"/>
      <c r="AM122" s="79"/>
      <c r="AN122" s="79"/>
      <c r="AO122" s="79"/>
      <c r="AP122" s="79"/>
      <c r="AQ122" s="79"/>
      <c r="AR122" s="80"/>
      <c r="AS122" s="80"/>
      <c r="AT122" s="80"/>
      <c r="AU122" s="80"/>
      <c r="AV122" s="80"/>
      <c r="AW122" s="80"/>
      <c r="AX122" s="76"/>
      <c r="AY122" s="76"/>
      <c r="AZ122" s="76"/>
      <c r="BA122" s="76"/>
      <c r="BB122" s="76"/>
      <c r="BC122" s="76"/>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4.4" hidden="false" customHeight="false" outlineLevel="0" collapsed="false">
      <c r="A123" s="76"/>
      <c r="B123" s="0"/>
      <c r="C123" s="77"/>
      <c r="D123" s="0"/>
      <c r="E123" s="0"/>
      <c r="F123" s="0"/>
      <c r="G123" s="0"/>
      <c r="H123" s="0"/>
      <c r="I123" s="0"/>
      <c r="J123" s="0"/>
      <c r="K123" s="0"/>
      <c r="L123" s="0"/>
      <c r="M123" s="0"/>
      <c r="N123" s="0"/>
      <c r="O123" s="0"/>
      <c r="P123" s="0"/>
      <c r="Q123" s="0"/>
      <c r="R123" s="0"/>
      <c r="S123" s="0"/>
      <c r="T123" s="0"/>
      <c r="U123" s="0"/>
      <c r="V123" s="78"/>
      <c r="W123" s="0"/>
      <c r="X123" s="0"/>
      <c r="Y123" s="77"/>
      <c r="Z123" s="0"/>
      <c r="AA123" s="0"/>
      <c r="AB123" s="0"/>
      <c r="AC123" s="0"/>
      <c r="AD123" s="0"/>
      <c r="AE123" s="0"/>
      <c r="AF123" s="0"/>
      <c r="AG123" s="0"/>
      <c r="AH123" s="0"/>
      <c r="AI123" s="76"/>
      <c r="AJ123" s="76"/>
      <c r="AK123" s="76"/>
      <c r="AL123" s="76"/>
      <c r="AM123" s="79"/>
      <c r="AN123" s="79"/>
      <c r="AO123" s="79"/>
      <c r="AP123" s="79"/>
      <c r="AQ123" s="79"/>
      <c r="AR123" s="80"/>
      <c r="AS123" s="80"/>
      <c r="AT123" s="80"/>
      <c r="AU123" s="80"/>
      <c r="AV123" s="80"/>
      <c r="AW123" s="80"/>
      <c r="AX123" s="76"/>
      <c r="AY123" s="76"/>
      <c r="AZ123" s="76"/>
      <c r="BA123" s="76"/>
      <c r="BB123" s="76"/>
      <c r="BC123" s="76"/>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4.4" hidden="false" customHeight="false" outlineLevel="0" collapsed="false">
      <c r="A124" s="76"/>
      <c r="B124" s="0"/>
      <c r="C124" s="77"/>
      <c r="D124" s="0"/>
      <c r="E124" s="0"/>
      <c r="F124" s="0"/>
      <c r="G124" s="0"/>
      <c r="H124" s="0"/>
      <c r="I124" s="0"/>
      <c r="J124" s="0"/>
      <c r="K124" s="0"/>
      <c r="L124" s="0"/>
      <c r="M124" s="0"/>
      <c r="N124" s="0"/>
      <c r="O124" s="0"/>
      <c r="P124" s="0"/>
      <c r="Q124" s="0"/>
      <c r="R124" s="0"/>
      <c r="S124" s="0"/>
      <c r="T124" s="0"/>
      <c r="U124" s="0"/>
      <c r="V124" s="78"/>
      <c r="W124" s="0"/>
      <c r="X124" s="0"/>
      <c r="Y124" s="77"/>
      <c r="Z124" s="0"/>
      <c r="AA124" s="0"/>
      <c r="AB124" s="0"/>
      <c r="AC124" s="0"/>
      <c r="AD124" s="0"/>
      <c r="AE124" s="0"/>
      <c r="AF124" s="0"/>
      <c r="AG124" s="0"/>
      <c r="AH124" s="0"/>
      <c r="AI124" s="76"/>
      <c r="AJ124" s="76"/>
      <c r="AK124" s="76"/>
      <c r="AL124" s="76"/>
      <c r="AM124" s="79"/>
      <c r="AN124" s="79"/>
      <c r="AO124" s="79"/>
      <c r="AP124" s="79"/>
      <c r="AQ124" s="79"/>
      <c r="AR124" s="80"/>
      <c r="AS124" s="80"/>
      <c r="AT124" s="80"/>
      <c r="AU124" s="80"/>
      <c r="AV124" s="80"/>
      <c r="AW124" s="80"/>
      <c r="AX124" s="76"/>
      <c r="AY124" s="76"/>
      <c r="AZ124" s="76"/>
      <c r="BA124" s="76"/>
      <c r="BB124" s="76"/>
      <c r="BC124" s="76"/>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4.4" hidden="false" customHeight="false" outlineLevel="0" collapsed="false">
      <c r="A125" s="76"/>
      <c r="B125" s="0"/>
      <c r="C125" s="77"/>
      <c r="D125" s="0"/>
      <c r="E125" s="0"/>
      <c r="F125" s="0"/>
      <c r="G125" s="0"/>
      <c r="H125" s="0"/>
      <c r="I125" s="0"/>
      <c r="J125" s="0"/>
      <c r="K125" s="0"/>
      <c r="L125" s="0"/>
      <c r="M125" s="0"/>
      <c r="N125" s="0"/>
      <c r="O125" s="0"/>
      <c r="P125" s="0"/>
      <c r="Q125" s="0"/>
      <c r="R125" s="0"/>
      <c r="S125" s="0"/>
      <c r="T125" s="0"/>
      <c r="U125" s="0"/>
      <c r="V125" s="78"/>
      <c r="W125" s="0"/>
      <c r="X125" s="0"/>
      <c r="Y125" s="77"/>
      <c r="Z125" s="0"/>
      <c r="AA125" s="0"/>
      <c r="AB125" s="0"/>
      <c r="AC125" s="0"/>
      <c r="AD125" s="0"/>
      <c r="AE125" s="0"/>
      <c r="AF125" s="0"/>
      <c r="AG125" s="0"/>
      <c r="AH125" s="0"/>
      <c r="AI125" s="76"/>
      <c r="AJ125" s="76"/>
      <c r="AK125" s="76"/>
      <c r="AL125" s="76"/>
      <c r="AM125" s="79"/>
      <c r="AN125" s="79"/>
      <c r="AO125" s="79"/>
      <c r="AP125" s="79"/>
      <c r="AQ125" s="79"/>
      <c r="AR125" s="80"/>
      <c r="AS125" s="80"/>
      <c r="AT125" s="80"/>
      <c r="AU125" s="80"/>
      <c r="AV125" s="80"/>
      <c r="AW125" s="80"/>
      <c r="AX125" s="76"/>
      <c r="AY125" s="76"/>
      <c r="AZ125" s="76"/>
      <c r="BA125" s="76"/>
      <c r="BB125" s="76"/>
      <c r="BC125" s="76"/>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4.4" hidden="false" customHeight="false" outlineLevel="0" collapsed="false">
      <c r="A126" s="76"/>
      <c r="B126" s="0"/>
      <c r="C126" s="77"/>
      <c r="D126" s="0"/>
      <c r="E126" s="0"/>
      <c r="F126" s="0"/>
      <c r="G126" s="0"/>
      <c r="H126" s="0"/>
      <c r="I126" s="0"/>
      <c r="J126" s="0"/>
      <c r="K126" s="0"/>
      <c r="L126" s="0"/>
      <c r="M126" s="0"/>
      <c r="N126" s="0"/>
      <c r="O126" s="0"/>
      <c r="P126" s="0"/>
      <c r="Q126" s="0"/>
      <c r="R126" s="0"/>
      <c r="S126" s="0"/>
      <c r="T126" s="0"/>
      <c r="U126" s="0"/>
      <c r="V126" s="78"/>
      <c r="W126" s="0"/>
      <c r="X126" s="0"/>
      <c r="Y126" s="77"/>
      <c r="Z126" s="0"/>
      <c r="AA126" s="0"/>
      <c r="AB126" s="0"/>
      <c r="AC126" s="0"/>
      <c r="AD126" s="0"/>
      <c r="AE126" s="0"/>
      <c r="AF126" s="0"/>
      <c r="AG126" s="0"/>
      <c r="AH126" s="0"/>
      <c r="AI126" s="76"/>
      <c r="AJ126" s="76"/>
      <c r="AK126" s="76"/>
      <c r="AL126" s="76"/>
      <c r="AM126" s="79"/>
      <c r="AN126" s="79"/>
      <c r="AO126" s="79"/>
      <c r="AP126" s="79"/>
      <c r="AQ126" s="79"/>
      <c r="AR126" s="80"/>
      <c r="AS126" s="80"/>
      <c r="AT126" s="80"/>
      <c r="AU126" s="80"/>
      <c r="AV126" s="80"/>
      <c r="AW126" s="80"/>
      <c r="AX126" s="76"/>
      <c r="AY126" s="76"/>
      <c r="AZ126" s="76"/>
      <c r="BA126" s="76"/>
      <c r="BB126" s="76"/>
      <c r="BC126" s="76"/>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4.4" hidden="false" customHeight="false" outlineLevel="0" collapsed="false">
      <c r="A127" s="76"/>
      <c r="B127" s="0"/>
      <c r="C127" s="77"/>
      <c r="D127" s="0"/>
      <c r="E127" s="0"/>
      <c r="F127" s="0"/>
      <c r="G127" s="0"/>
      <c r="H127" s="0"/>
      <c r="I127" s="0"/>
      <c r="J127" s="0"/>
      <c r="K127" s="0"/>
      <c r="L127" s="0"/>
      <c r="M127" s="0"/>
      <c r="N127" s="0"/>
      <c r="O127" s="0"/>
      <c r="P127" s="0"/>
      <c r="Q127" s="0"/>
      <c r="R127" s="0"/>
      <c r="S127" s="0"/>
      <c r="T127" s="0"/>
      <c r="U127" s="0"/>
      <c r="V127" s="78"/>
      <c r="W127" s="0"/>
      <c r="X127" s="0"/>
      <c r="Y127" s="77"/>
      <c r="Z127" s="0"/>
      <c r="AA127" s="0"/>
      <c r="AB127" s="0"/>
      <c r="AC127" s="0"/>
      <c r="AD127" s="0"/>
      <c r="AE127" s="0"/>
      <c r="AF127" s="0"/>
      <c r="AG127" s="0"/>
      <c r="AH127" s="0"/>
      <c r="AI127" s="76"/>
      <c r="AJ127" s="76"/>
      <c r="AK127" s="76"/>
      <c r="AL127" s="76"/>
      <c r="AM127" s="79"/>
      <c r="AN127" s="79"/>
      <c r="AO127" s="79"/>
      <c r="AP127" s="79"/>
      <c r="AQ127" s="79"/>
      <c r="AR127" s="80"/>
      <c r="AS127" s="80"/>
      <c r="AT127" s="80"/>
      <c r="AU127" s="80"/>
      <c r="AV127" s="80"/>
      <c r="AW127" s="80"/>
      <c r="AX127" s="76"/>
      <c r="AY127" s="76"/>
      <c r="AZ127" s="76"/>
      <c r="BA127" s="76"/>
      <c r="BB127" s="76"/>
      <c r="BC127" s="76"/>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4.4" hidden="false" customHeight="false" outlineLevel="0" collapsed="false">
      <c r="A128" s="76"/>
      <c r="B128" s="0"/>
      <c r="C128" s="77"/>
      <c r="D128" s="0"/>
      <c r="E128" s="0"/>
      <c r="F128" s="0"/>
      <c r="G128" s="0"/>
      <c r="H128" s="0"/>
      <c r="I128" s="0"/>
      <c r="J128" s="0"/>
      <c r="K128" s="0"/>
      <c r="L128" s="0"/>
      <c r="M128" s="0"/>
      <c r="N128" s="0"/>
      <c r="O128" s="0"/>
      <c r="P128" s="0"/>
      <c r="Q128" s="0"/>
      <c r="R128" s="0"/>
      <c r="S128" s="0"/>
      <c r="T128" s="0"/>
      <c r="U128" s="0"/>
      <c r="V128" s="78"/>
      <c r="W128" s="0"/>
      <c r="X128" s="0"/>
      <c r="Y128" s="77"/>
      <c r="Z128" s="0"/>
      <c r="AA128" s="0"/>
      <c r="AB128" s="0"/>
      <c r="AC128" s="0"/>
      <c r="AD128" s="0"/>
      <c r="AE128" s="0"/>
      <c r="AF128" s="0"/>
      <c r="AG128" s="0"/>
      <c r="AH128" s="0"/>
      <c r="AI128" s="76"/>
      <c r="AJ128" s="76"/>
      <c r="AK128" s="76"/>
      <c r="AL128" s="76"/>
      <c r="AM128" s="79"/>
      <c r="AN128" s="79"/>
      <c r="AO128" s="79"/>
      <c r="AP128" s="79"/>
      <c r="AQ128" s="79"/>
      <c r="AR128" s="80"/>
      <c r="AS128" s="80"/>
      <c r="AT128" s="80"/>
      <c r="AU128" s="80"/>
      <c r="AV128" s="80"/>
      <c r="AW128" s="80"/>
      <c r="AX128" s="76"/>
      <c r="AY128" s="76"/>
      <c r="AZ128" s="76"/>
      <c r="BA128" s="76"/>
      <c r="BB128" s="76"/>
      <c r="BC128" s="76"/>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4.4" hidden="false" customHeight="false" outlineLevel="0" collapsed="false">
      <c r="A129" s="76"/>
      <c r="B129" s="0"/>
      <c r="C129" s="77"/>
      <c r="D129" s="0"/>
      <c r="E129" s="0"/>
      <c r="F129" s="0"/>
      <c r="G129" s="0"/>
      <c r="H129" s="0"/>
      <c r="I129" s="0"/>
      <c r="J129" s="0"/>
      <c r="K129" s="0"/>
      <c r="L129" s="0"/>
      <c r="M129" s="0"/>
      <c r="N129" s="0"/>
      <c r="O129" s="0"/>
      <c r="P129" s="0"/>
      <c r="Q129" s="0"/>
      <c r="R129" s="0"/>
      <c r="S129" s="0"/>
      <c r="T129" s="0"/>
      <c r="U129" s="0"/>
      <c r="V129" s="78"/>
      <c r="W129" s="0"/>
      <c r="X129" s="0"/>
      <c r="Y129" s="77"/>
      <c r="Z129" s="0"/>
      <c r="AA129" s="0"/>
      <c r="AB129" s="0"/>
      <c r="AC129" s="0"/>
      <c r="AD129" s="0"/>
      <c r="AE129" s="0"/>
      <c r="AF129" s="0"/>
      <c r="AG129" s="0"/>
      <c r="AH129" s="0"/>
      <c r="AI129" s="76"/>
      <c r="AJ129" s="76"/>
      <c r="AK129" s="76"/>
      <c r="AL129" s="76"/>
      <c r="AM129" s="79"/>
      <c r="AN129" s="79"/>
      <c r="AO129" s="79"/>
      <c r="AP129" s="79"/>
      <c r="AQ129" s="79"/>
      <c r="AR129" s="80"/>
      <c r="AS129" s="80"/>
      <c r="AT129" s="80"/>
      <c r="AU129" s="80"/>
      <c r="AV129" s="80"/>
      <c r="AW129" s="80"/>
      <c r="AX129" s="76"/>
      <c r="AY129" s="76"/>
      <c r="AZ129" s="76"/>
      <c r="BA129" s="76"/>
      <c r="BB129" s="76"/>
      <c r="BC129" s="76"/>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4.4" hidden="false" customHeight="false" outlineLevel="0" collapsed="false">
      <c r="A130" s="76"/>
      <c r="B130" s="0"/>
      <c r="C130" s="77"/>
      <c r="D130" s="0"/>
      <c r="E130" s="0"/>
      <c r="F130" s="0"/>
      <c r="G130" s="0"/>
      <c r="H130" s="0"/>
      <c r="I130" s="0"/>
      <c r="J130" s="0"/>
      <c r="K130" s="0"/>
      <c r="L130" s="0"/>
      <c r="M130" s="0"/>
      <c r="N130" s="0"/>
      <c r="O130" s="0"/>
      <c r="P130" s="0"/>
      <c r="Q130" s="0"/>
      <c r="R130" s="0"/>
      <c r="S130" s="0"/>
      <c r="T130" s="0"/>
      <c r="U130" s="0"/>
      <c r="V130" s="78"/>
      <c r="W130" s="0"/>
      <c r="X130" s="0"/>
      <c r="Y130" s="77"/>
      <c r="Z130" s="0"/>
      <c r="AA130" s="0"/>
      <c r="AB130" s="0"/>
      <c r="AC130" s="0"/>
      <c r="AD130" s="0"/>
      <c r="AE130" s="0"/>
      <c r="AF130" s="0"/>
      <c r="AG130" s="0"/>
      <c r="AH130" s="0"/>
      <c r="AI130" s="76"/>
      <c r="AJ130" s="76"/>
      <c r="AK130" s="76"/>
      <c r="AL130" s="76"/>
      <c r="AM130" s="79"/>
      <c r="AN130" s="79"/>
      <c r="AO130" s="79"/>
      <c r="AP130" s="79"/>
      <c r="AQ130" s="79"/>
      <c r="AR130" s="80"/>
      <c r="AS130" s="80"/>
      <c r="AT130" s="80"/>
      <c r="AU130" s="80"/>
      <c r="AV130" s="80"/>
      <c r="AW130" s="80"/>
      <c r="AX130" s="76"/>
      <c r="AY130" s="76"/>
      <c r="AZ130" s="76"/>
      <c r="BA130" s="76"/>
      <c r="BB130" s="76"/>
      <c r="BC130" s="76"/>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4.4" hidden="false" customHeight="false" outlineLevel="0" collapsed="false">
      <c r="A131" s="76"/>
      <c r="B131" s="0"/>
      <c r="C131" s="77"/>
      <c r="D131" s="0"/>
      <c r="E131" s="0"/>
      <c r="F131" s="0"/>
      <c r="G131" s="0"/>
      <c r="H131" s="0"/>
      <c r="I131" s="0"/>
      <c r="J131" s="0"/>
      <c r="K131" s="0"/>
      <c r="L131" s="0"/>
      <c r="M131" s="0"/>
      <c r="N131" s="0"/>
      <c r="O131" s="0"/>
      <c r="P131" s="0"/>
      <c r="Q131" s="0"/>
      <c r="R131" s="0"/>
      <c r="S131" s="0"/>
      <c r="T131" s="0"/>
      <c r="U131" s="0"/>
      <c r="V131" s="78"/>
      <c r="W131" s="0"/>
      <c r="X131" s="0"/>
      <c r="Y131" s="77"/>
      <c r="Z131" s="0"/>
      <c r="AA131" s="0"/>
      <c r="AB131" s="0"/>
      <c r="AC131" s="0"/>
      <c r="AD131" s="0"/>
      <c r="AE131" s="0"/>
      <c r="AF131" s="0"/>
      <c r="AG131" s="0"/>
      <c r="AH131" s="0"/>
      <c r="AI131" s="76"/>
      <c r="AJ131" s="76"/>
      <c r="AK131" s="76"/>
      <c r="AL131" s="76"/>
      <c r="AM131" s="79"/>
      <c r="AN131" s="79"/>
      <c r="AO131" s="79"/>
      <c r="AP131" s="79"/>
      <c r="AQ131" s="79"/>
      <c r="AR131" s="80"/>
      <c r="AS131" s="80"/>
      <c r="AT131" s="80"/>
      <c r="AU131" s="80"/>
      <c r="AV131" s="80"/>
      <c r="AW131" s="80"/>
      <c r="AX131" s="76"/>
      <c r="AY131" s="76"/>
      <c r="AZ131" s="76"/>
      <c r="BA131" s="76"/>
      <c r="BB131" s="76"/>
      <c r="BC131" s="76"/>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4.4" hidden="false" customHeight="false" outlineLevel="0" collapsed="false">
      <c r="A132" s="76"/>
      <c r="B132" s="0"/>
      <c r="C132" s="77"/>
      <c r="D132" s="0"/>
      <c r="E132" s="0"/>
      <c r="F132" s="0"/>
      <c r="G132" s="0"/>
      <c r="H132" s="0"/>
      <c r="I132" s="0"/>
      <c r="J132" s="0"/>
      <c r="K132" s="0"/>
      <c r="L132" s="0"/>
      <c r="M132" s="0"/>
      <c r="N132" s="0"/>
      <c r="O132" s="0"/>
      <c r="P132" s="0"/>
      <c r="Q132" s="0"/>
      <c r="R132" s="0"/>
      <c r="S132" s="0"/>
      <c r="T132" s="0"/>
      <c r="U132" s="0"/>
      <c r="V132" s="78"/>
      <c r="W132" s="0"/>
      <c r="X132" s="0"/>
      <c r="Y132" s="77"/>
      <c r="Z132" s="0"/>
      <c r="AA132" s="0"/>
      <c r="AB132" s="0"/>
      <c r="AC132" s="0"/>
      <c r="AD132" s="0"/>
      <c r="AE132" s="0"/>
      <c r="AF132" s="0"/>
      <c r="AG132" s="0"/>
      <c r="AH132" s="0"/>
      <c r="AI132" s="76"/>
      <c r="AJ132" s="76"/>
      <c r="AK132" s="76"/>
      <c r="AL132" s="76"/>
      <c r="AM132" s="79"/>
      <c r="AN132" s="79"/>
      <c r="AO132" s="79"/>
      <c r="AP132" s="79"/>
      <c r="AQ132" s="79"/>
      <c r="AR132" s="80"/>
      <c r="AS132" s="80"/>
      <c r="AT132" s="80"/>
      <c r="AU132" s="80"/>
      <c r="AV132" s="80"/>
      <c r="AW132" s="80"/>
      <c r="AX132" s="76"/>
      <c r="AY132" s="76"/>
      <c r="AZ132" s="76"/>
      <c r="BA132" s="76"/>
      <c r="BB132" s="76"/>
      <c r="BC132" s="76"/>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4.4" hidden="false" customHeight="false" outlineLevel="0" collapsed="false">
      <c r="A133" s="76"/>
      <c r="B133" s="0"/>
      <c r="C133" s="77"/>
      <c r="D133" s="0"/>
      <c r="E133" s="0"/>
      <c r="F133" s="0"/>
      <c r="G133" s="0"/>
      <c r="H133" s="0"/>
      <c r="I133" s="0"/>
      <c r="J133" s="0"/>
      <c r="K133" s="0"/>
      <c r="L133" s="0"/>
      <c r="M133" s="0"/>
      <c r="N133" s="0"/>
      <c r="O133" s="0"/>
      <c r="P133" s="0"/>
      <c r="Q133" s="0"/>
      <c r="R133" s="0"/>
      <c r="S133" s="0"/>
      <c r="T133" s="0"/>
      <c r="U133" s="0"/>
      <c r="V133" s="78"/>
      <c r="W133" s="0"/>
      <c r="X133" s="0"/>
      <c r="Y133" s="77"/>
      <c r="Z133" s="0"/>
      <c r="AA133" s="0"/>
      <c r="AB133" s="0"/>
      <c r="AC133" s="0"/>
      <c r="AD133" s="0"/>
      <c r="AE133" s="0"/>
      <c r="AF133" s="0"/>
      <c r="AG133" s="0"/>
      <c r="AH133" s="0"/>
      <c r="AI133" s="76"/>
      <c r="AJ133" s="76"/>
      <c r="AK133" s="76"/>
      <c r="AL133" s="76"/>
      <c r="AM133" s="79"/>
      <c r="AN133" s="79"/>
      <c r="AO133" s="79"/>
      <c r="AP133" s="79"/>
      <c r="AQ133" s="79"/>
      <c r="AR133" s="80"/>
      <c r="AS133" s="80"/>
      <c r="AT133" s="80"/>
      <c r="AU133" s="80"/>
      <c r="AV133" s="80"/>
      <c r="AW133" s="80"/>
      <c r="AX133" s="76"/>
      <c r="AY133" s="76"/>
      <c r="AZ133" s="76"/>
      <c r="BA133" s="76"/>
      <c r="BB133" s="76"/>
      <c r="BC133" s="76"/>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4.4" hidden="false" customHeight="false" outlineLevel="0" collapsed="false">
      <c r="A134" s="76"/>
      <c r="B134" s="0"/>
      <c r="C134" s="77"/>
      <c r="D134" s="0"/>
      <c r="E134" s="0"/>
      <c r="F134" s="0"/>
      <c r="G134" s="0"/>
      <c r="H134" s="0"/>
      <c r="I134" s="0"/>
      <c r="J134" s="0"/>
      <c r="K134" s="0"/>
      <c r="L134" s="0"/>
      <c r="M134" s="0"/>
      <c r="N134" s="0"/>
      <c r="O134" s="0"/>
      <c r="P134" s="0"/>
      <c r="Q134" s="0"/>
      <c r="R134" s="0"/>
      <c r="S134" s="0"/>
      <c r="T134" s="0"/>
      <c r="U134" s="0"/>
      <c r="V134" s="78"/>
      <c r="W134" s="0"/>
      <c r="X134" s="0"/>
      <c r="Y134" s="77"/>
      <c r="Z134" s="0"/>
      <c r="AA134" s="0"/>
      <c r="AB134" s="0"/>
      <c r="AC134" s="0"/>
      <c r="AD134" s="0"/>
      <c r="AE134" s="0"/>
      <c r="AF134" s="0"/>
      <c r="AG134" s="0"/>
      <c r="AH134" s="0"/>
      <c r="AI134" s="76"/>
      <c r="AJ134" s="76"/>
      <c r="AK134" s="76"/>
      <c r="AL134" s="76"/>
      <c r="AM134" s="79"/>
      <c r="AN134" s="79"/>
      <c r="AO134" s="79"/>
      <c r="AP134" s="79"/>
      <c r="AQ134" s="79"/>
      <c r="AR134" s="80"/>
      <c r="AS134" s="80"/>
      <c r="AT134" s="80"/>
      <c r="AU134" s="80"/>
      <c r="AV134" s="80"/>
      <c r="AW134" s="80"/>
      <c r="AX134" s="76"/>
      <c r="AY134" s="76"/>
      <c r="AZ134" s="76"/>
      <c r="BA134" s="76"/>
      <c r="BB134" s="76"/>
      <c r="BC134" s="76"/>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4.4" hidden="false" customHeight="false" outlineLevel="0" collapsed="false">
      <c r="A135" s="76"/>
      <c r="B135" s="0"/>
      <c r="C135" s="77"/>
      <c r="D135" s="0"/>
      <c r="E135" s="0"/>
      <c r="F135" s="0"/>
      <c r="G135" s="0"/>
      <c r="H135" s="0"/>
      <c r="I135" s="0"/>
      <c r="J135" s="0"/>
      <c r="K135" s="0"/>
      <c r="L135" s="0"/>
      <c r="M135" s="0"/>
      <c r="N135" s="0"/>
      <c r="O135" s="0"/>
      <c r="P135" s="0"/>
      <c r="Q135" s="0"/>
      <c r="R135" s="0"/>
      <c r="S135" s="0"/>
      <c r="T135" s="0"/>
      <c r="U135" s="0"/>
      <c r="V135" s="78"/>
      <c r="W135" s="0"/>
      <c r="X135" s="0"/>
      <c r="Y135" s="77"/>
      <c r="Z135" s="0"/>
      <c r="AA135" s="0"/>
      <c r="AB135" s="0"/>
      <c r="AC135" s="0"/>
      <c r="AD135" s="0"/>
      <c r="AE135" s="0"/>
      <c r="AF135" s="0"/>
      <c r="AG135" s="0"/>
      <c r="AH135" s="0"/>
      <c r="AI135" s="76"/>
      <c r="AJ135" s="76"/>
      <c r="AK135" s="76"/>
      <c r="AL135" s="76"/>
      <c r="AM135" s="79"/>
      <c r="AN135" s="79"/>
      <c r="AO135" s="79"/>
      <c r="AP135" s="79"/>
      <c r="AQ135" s="79"/>
      <c r="AR135" s="80"/>
      <c r="AS135" s="80"/>
      <c r="AT135" s="80"/>
      <c r="AU135" s="80"/>
      <c r="AV135" s="80"/>
      <c r="AW135" s="80"/>
      <c r="AX135" s="76"/>
      <c r="AY135" s="76"/>
      <c r="AZ135" s="76"/>
      <c r="BA135" s="76"/>
      <c r="BB135" s="76"/>
      <c r="BC135" s="76"/>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4.4" hidden="false" customHeight="false" outlineLevel="0" collapsed="false">
      <c r="A136" s="76"/>
      <c r="B136" s="0"/>
      <c r="C136" s="77"/>
      <c r="D136" s="0"/>
      <c r="E136" s="0"/>
      <c r="F136" s="0"/>
      <c r="G136" s="0"/>
      <c r="H136" s="0"/>
      <c r="I136" s="0"/>
      <c r="J136" s="0"/>
      <c r="K136" s="0"/>
      <c r="L136" s="0"/>
      <c r="M136" s="0"/>
      <c r="N136" s="0"/>
      <c r="O136" s="0"/>
      <c r="P136" s="0"/>
      <c r="Q136" s="0"/>
      <c r="R136" s="0"/>
      <c r="S136" s="0"/>
      <c r="T136" s="0"/>
      <c r="U136" s="0"/>
      <c r="V136" s="78"/>
      <c r="W136" s="0"/>
      <c r="X136" s="0"/>
      <c r="Y136" s="77"/>
      <c r="Z136" s="0"/>
      <c r="AA136" s="0"/>
      <c r="AB136" s="0"/>
      <c r="AC136" s="0"/>
      <c r="AD136" s="0"/>
      <c r="AE136" s="0"/>
      <c r="AF136" s="0"/>
      <c r="AG136" s="0"/>
      <c r="AH136" s="0"/>
      <c r="AI136" s="76"/>
      <c r="AJ136" s="76"/>
      <c r="AK136" s="76"/>
      <c r="AL136" s="76"/>
      <c r="AM136" s="79"/>
      <c r="AN136" s="79"/>
      <c r="AO136" s="79"/>
      <c r="AP136" s="79"/>
      <c r="AQ136" s="79"/>
      <c r="AR136" s="80"/>
      <c r="AS136" s="80"/>
      <c r="AT136" s="80"/>
      <c r="AU136" s="80"/>
      <c r="AV136" s="80"/>
      <c r="AW136" s="80"/>
      <c r="AX136" s="76"/>
      <c r="AY136" s="76"/>
      <c r="AZ136" s="76"/>
      <c r="BA136" s="76"/>
      <c r="BB136" s="76"/>
      <c r="BC136" s="76"/>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4.4" hidden="false" customHeight="false" outlineLevel="0" collapsed="false">
      <c r="A137" s="76"/>
      <c r="B137" s="0"/>
      <c r="C137" s="77"/>
      <c r="D137" s="0"/>
      <c r="E137" s="0"/>
      <c r="F137" s="0"/>
      <c r="G137" s="0"/>
      <c r="H137" s="0"/>
      <c r="I137" s="0"/>
      <c r="J137" s="0"/>
      <c r="K137" s="0"/>
      <c r="L137" s="0"/>
      <c r="M137" s="0"/>
      <c r="N137" s="0"/>
      <c r="O137" s="0"/>
      <c r="P137" s="0"/>
      <c r="Q137" s="0"/>
      <c r="R137" s="0"/>
      <c r="S137" s="0"/>
      <c r="T137" s="0"/>
      <c r="U137" s="0"/>
      <c r="V137" s="78"/>
      <c r="W137" s="0"/>
      <c r="X137" s="0"/>
      <c r="Y137" s="77"/>
      <c r="Z137" s="0"/>
      <c r="AA137" s="0"/>
      <c r="AB137" s="0"/>
      <c r="AC137" s="0"/>
      <c r="AD137" s="0"/>
      <c r="AE137" s="0"/>
      <c r="AF137" s="0"/>
      <c r="AG137" s="0"/>
      <c r="AH137" s="0"/>
      <c r="AI137" s="76"/>
      <c r="AJ137" s="76"/>
      <c r="AK137" s="76"/>
      <c r="AL137" s="76"/>
      <c r="AM137" s="79"/>
      <c r="AN137" s="79"/>
      <c r="AO137" s="79"/>
      <c r="AP137" s="79"/>
      <c r="AQ137" s="79"/>
      <c r="AR137" s="80"/>
      <c r="AS137" s="80"/>
      <c r="AT137" s="80"/>
      <c r="AU137" s="80"/>
      <c r="AV137" s="80"/>
      <c r="AW137" s="80"/>
      <c r="AX137" s="76"/>
      <c r="AY137" s="76"/>
      <c r="AZ137" s="76"/>
      <c r="BA137" s="76"/>
      <c r="BB137" s="76"/>
      <c r="BC137" s="76"/>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4.4" hidden="false" customHeight="false" outlineLevel="0" collapsed="false">
      <c r="A138" s="76"/>
      <c r="B138" s="0"/>
      <c r="C138" s="77"/>
      <c r="D138" s="0"/>
      <c r="E138" s="0"/>
      <c r="F138" s="0"/>
      <c r="G138" s="0"/>
      <c r="H138" s="0"/>
      <c r="I138" s="0"/>
      <c r="J138" s="0"/>
      <c r="K138" s="0"/>
      <c r="L138" s="0"/>
      <c r="M138" s="0"/>
      <c r="N138" s="0"/>
      <c r="O138" s="0"/>
      <c r="P138" s="0"/>
      <c r="Q138" s="0"/>
      <c r="R138" s="0"/>
      <c r="S138" s="0"/>
      <c r="T138" s="0"/>
      <c r="U138" s="0"/>
      <c r="V138" s="78"/>
      <c r="W138" s="0"/>
      <c r="X138" s="0"/>
      <c r="Y138" s="77"/>
      <c r="Z138" s="0"/>
      <c r="AA138" s="0"/>
      <c r="AB138" s="0"/>
      <c r="AC138" s="0"/>
      <c r="AD138" s="0"/>
      <c r="AE138" s="0"/>
      <c r="AF138" s="0"/>
      <c r="AG138" s="0"/>
      <c r="AH138" s="0"/>
      <c r="AI138" s="76"/>
      <c r="AJ138" s="76"/>
      <c r="AK138" s="76"/>
      <c r="AL138" s="76"/>
      <c r="AM138" s="79"/>
      <c r="AN138" s="79"/>
      <c r="AO138" s="79"/>
      <c r="AP138" s="79"/>
      <c r="AQ138" s="79"/>
      <c r="AR138" s="80"/>
      <c r="AS138" s="80"/>
      <c r="AT138" s="80"/>
      <c r="AU138" s="80"/>
      <c r="AV138" s="80"/>
      <c r="AW138" s="80"/>
      <c r="AX138" s="76"/>
      <c r="AY138" s="76"/>
      <c r="AZ138" s="76"/>
      <c r="BA138" s="76"/>
      <c r="BB138" s="76"/>
      <c r="BC138" s="76"/>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4.4" hidden="false" customHeight="false" outlineLevel="0" collapsed="false">
      <c r="A139" s="76"/>
      <c r="B139" s="0"/>
      <c r="C139" s="77"/>
      <c r="D139" s="0"/>
      <c r="E139" s="0"/>
      <c r="F139" s="0"/>
      <c r="G139" s="0"/>
      <c r="H139" s="0"/>
      <c r="I139" s="0"/>
      <c r="J139" s="0"/>
      <c r="K139" s="0"/>
      <c r="L139" s="0"/>
      <c r="M139" s="0"/>
      <c r="N139" s="0"/>
      <c r="O139" s="0"/>
      <c r="P139" s="0"/>
      <c r="Q139" s="0"/>
      <c r="R139" s="0"/>
      <c r="S139" s="0"/>
      <c r="T139" s="0"/>
      <c r="U139" s="0"/>
      <c r="V139" s="78"/>
      <c r="W139" s="0"/>
      <c r="X139" s="0"/>
      <c r="Y139" s="77"/>
      <c r="Z139" s="0"/>
      <c r="AA139" s="0"/>
      <c r="AB139" s="0"/>
      <c r="AC139" s="0"/>
      <c r="AD139" s="0"/>
      <c r="AE139" s="0"/>
      <c r="AF139" s="0"/>
      <c r="AG139" s="0"/>
      <c r="AH139" s="0"/>
      <c r="AI139" s="76"/>
      <c r="AJ139" s="76"/>
      <c r="AK139" s="76"/>
      <c r="AL139" s="76"/>
      <c r="AM139" s="79"/>
      <c r="AN139" s="79"/>
      <c r="AO139" s="79"/>
      <c r="AP139" s="79"/>
      <c r="AQ139" s="79"/>
      <c r="AR139" s="80"/>
      <c r="AS139" s="80"/>
      <c r="AT139" s="80"/>
      <c r="AU139" s="80"/>
      <c r="AV139" s="80"/>
      <c r="AW139" s="80"/>
      <c r="AX139" s="76"/>
      <c r="AY139" s="76"/>
      <c r="AZ139" s="76"/>
      <c r="BA139" s="76"/>
      <c r="BB139" s="76"/>
      <c r="BC139" s="76"/>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4.4" hidden="false" customHeight="false" outlineLevel="0" collapsed="false">
      <c r="A140" s="76"/>
      <c r="B140" s="0"/>
      <c r="C140" s="77"/>
      <c r="D140" s="0"/>
      <c r="E140" s="0"/>
      <c r="F140" s="0"/>
      <c r="G140" s="0"/>
      <c r="H140" s="0"/>
      <c r="I140" s="0"/>
      <c r="J140" s="0"/>
      <c r="K140" s="0"/>
      <c r="L140" s="0"/>
      <c r="M140" s="0"/>
      <c r="N140" s="0"/>
      <c r="O140" s="0"/>
      <c r="P140" s="0"/>
      <c r="Q140" s="0"/>
      <c r="R140" s="0"/>
      <c r="S140" s="0"/>
      <c r="T140" s="0"/>
      <c r="U140" s="0"/>
      <c r="V140" s="78"/>
      <c r="W140" s="0"/>
      <c r="X140" s="0"/>
      <c r="Y140" s="77"/>
      <c r="Z140" s="0"/>
      <c r="AA140" s="0"/>
      <c r="AB140" s="0"/>
      <c r="AC140" s="0"/>
      <c r="AD140" s="0"/>
      <c r="AE140" s="0"/>
      <c r="AF140" s="0"/>
      <c r="AG140" s="0"/>
      <c r="AH140" s="0"/>
      <c r="AI140" s="76"/>
      <c r="AJ140" s="76"/>
      <c r="AK140" s="76"/>
      <c r="AL140" s="76"/>
      <c r="AM140" s="79"/>
      <c r="AN140" s="79"/>
      <c r="AO140" s="79"/>
      <c r="AP140" s="79"/>
      <c r="AQ140" s="79"/>
      <c r="AR140" s="80"/>
      <c r="AS140" s="80"/>
      <c r="AT140" s="80"/>
      <c r="AU140" s="80"/>
      <c r="AV140" s="80"/>
      <c r="AW140" s="80"/>
      <c r="AX140" s="76"/>
      <c r="AY140" s="76"/>
      <c r="AZ140" s="76"/>
      <c r="BA140" s="76"/>
      <c r="BB140" s="76"/>
      <c r="BC140" s="76"/>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4.4" hidden="false" customHeight="false" outlineLevel="0" collapsed="false">
      <c r="A141" s="76"/>
      <c r="B141" s="0"/>
      <c r="C141" s="77"/>
      <c r="D141" s="0"/>
      <c r="E141" s="0"/>
      <c r="F141" s="0"/>
      <c r="G141" s="0"/>
      <c r="H141" s="0"/>
      <c r="I141" s="0"/>
      <c r="J141" s="0"/>
      <c r="K141" s="0"/>
      <c r="L141" s="0"/>
      <c r="M141" s="0"/>
      <c r="N141" s="0"/>
      <c r="O141" s="0"/>
      <c r="P141" s="0"/>
      <c r="Q141" s="0"/>
      <c r="R141" s="0"/>
      <c r="S141" s="0"/>
      <c r="T141" s="0"/>
      <c r="U141" s="0"/>
      <c r="V141" s="78"/>
      <c r="W141" s="0"/>
      <c r="X141" s="0"/>
      <c r="Y141" s="77"/>
      <c r="Z141" s="0"/>
      <c r="AA141" s="0"/>
      <c r="AB141" s="0"/>
      <c r="AC141" s="0"/>
      <c r="AD141" s="0"/>
      <c r="AE141" s="0"/>
      <c r="AF141" s="0"/>
      <c r="AG141" s="0"/>
      <c r="AH141" s="0"/>
      <c r="AI141" s="76"/>
      <c r="AJ141" s="76"/>
      <c r="AK141" s="76"/>
      <c r="AL141" s="76"/>
      <c r="AM141" s="79"/>
      <c r="AN141" s="79"/>
      <c r="AO141" s="79"/>
      <c r="AP141" s="79"/>
      <c r="AQ141" s="79"/>
      <c r="AR141" s="80"/>
      <c r="AS141" s="80"/>
      <c r="AT141" s="80"/>
      <c r="AU141" s="80"/>
      <c r="AV141" s="80"/>
      <c r="AW141" s="80"/>
      <c r="AX141" s="76"/>
      <c r="AY141" s="76"/>
      <c r="AZ141" s="76"/>
      <c r="BA141" s="76"/>
      <c r="BB141" s="76"/>
      <c r="BC141" s="76"/>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4.4" hidden="false" customHeight="false" outlineLevel="0" collapsed="false">
      <c r="A142" s="76"/>
      <c r="B142" s="0"/>
      <c r="C142" s="77"/>
      <c r="D142" s="0"/>
      <c r="E142" s="0"/>
      <c r="F142" s="0"/>
      <c r="G142" s="0"/>
      <c r="H142" s="0"/>
      <c r="I142" s="0"/>
      <c r="J142" s="0"/>
      <c r="K142" s="0"/>
      <c r="L142" s="0"/>
      <c r="M142" s="0"/>
      <c r="N142" s="0"/>
      <c r="O142" s="0"/>
      <c r="P142" s="0"/>
      <c r="Q142" s="0"/>
      <c r="R142" s="0"/>
      <c r="S142" s="0"/>
      <c r="T142" s="0"/>
      <c r="U142" s="0"/>
      <c r="V142" s="78"/>
      <c r="W142" s="0"/>
      <c r="X142" s="0"/>
      <c r="Y142" s="77"/>
      <c r="Z142" s="0"/>
      <c r="AA142" s="0"/>
      <c r="AB142" s="0"/>
      <c r="AC142" s="0"/>
      <c r="AD142" s="0"/>
      <c r="AE142" s="0"/>
      <c r="AF142" s="0"/>
      <c r="AG142" s="0"/>
      <c r="AH142" s="0"/>
      <c r="AI142" s="76"/>
      <c r="AJ142" s="76"/>
      <c r="AK142" s="76"/>
      <c r="AL142" s="76"/>
      <c r="AM142" s="79"/>
      <c r="AN142" s="79"/>
      <c r="AO142" s="79"/>
      <c r="AP142" s="79"/>
      <c r="AQ142" s="79"/>
      <c r="AR142" s="80"/>
      <c r="AS142" s="80"/>
      <c r="AT142" s="80"/>
      <c r="AU142" s="80"/>
      <c r="AV142" s="80"/>
      <c r="AW142" s="80"/>
      <c r="AX142" s="76"/>
      <c r="AY142" s="76"/>
      <c r="AZ142" s="76"/>
      <c r="BA142" s="76"/>
      <c r="BB142" s="76"/>
      <c r="BC142" s="76"/>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4.4" hidden="false" customHeight="false" outlineLevel="0" collapsed="false">
      <c r="A143" s="76"/>
      <c r="B143" s="0"/>
      <c r="C143" s="77"/>
      <c r="D143" s="0"/>
      <c r="E143" s="0"/>
      <c r="F143" s="0"/>
      <c r="G143" s="0"/>
      <c r="H143" s="0"/>
      <c r="I143" s="0"/>
      <c r="J143" s="0"/>
      <c r="K143" s="0"/>
      <c r="L143" s="0"/>
      <c r="M143" s="0"/>
      <c r="N143" s="0"/>
      <c r="O143" s="0"/>
      <c r="P143" s="0"/>
      <c r="Q143" s="0"/>
      <c r="R143" s="0"/>
      <c r="S143" s="0"/>
      <c r="T143" s="0"/>
      <c r="U143" s="0"/>
      <c r="V143" s="78"/>
      <c r="W143" s="0"/>
      <c r="X143" s="0"/>
      <c r="Y143" s="77"/>
      <c r="Z143" s="0"/>
      <c r="AA143" s="0"/>
      <c r="AB143" s="0"/>
      <c r="AC143" s="0"/>
      <c r="AD143" s="0"/>
      <c r="AE143" s="0"/>
      <c r="AF143" s="0"/>
      <c r="AG143" s="0"/>
      <c r="AH143" s="0"/>
      <c r="AI143" s="76"/>
      <c r="AJ143" s="76"/>
      <c r="AK143" s="76"/>
      <c r="AL143" s="76"/>
      <c r="AM143" s="79"/>
      <c r="AN143" s="79"/>
      <c r="AO143" s="79"/>
      <c r="AP143" s="79"/>
      <c r="AQ143" s="79"/>
      <c r="AR143" s="80"/>
      <c r="AS143" s="80"/>
      <c r="AT143" s="80"/>
      <c r="AU143" s="80"/>
      <c r="AV143" s="80"/>
      <c r="AW143" s="80"/>
      <c r="AX143" s="76"/>
      <c r="AY143" s="76"/>
      <c r="AZ143" s="76"/>
      <c r="BA143" s="76"/>
      <c r="BB143" s="76"/>
      <c r="BC143" s="76"/>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4.4" hidden="false" customHeight="false" outlineLevel="0" collapsed="false">
      <c r="A144" s="76"/>
      <c r="B144" s="0"/>
      <c r="C144" s="77"/>
      <c r="D144" s="0"/>
      <c r="E144" s="0"/>
      <c r="F144" s="0"/>
      <c r="G144" s="0"/>
      <c r="H144" s="0"/>
      <c r="I144" s="0"/>
      <c r="J144" s="0"/>
      <c r="K144" s="0"/>
      <c r="L144" s="0"/>
      <c r="M144" s="0"/>
      <c r="N144" s="0"/>
      <c r="O144" s="0"/>
      <c r="P144" s="0"/>
      <c r="Q144" s="0"/>
      <c r="R144" s="0"/>
      <c r="S144" s="0"/>
      <c r="T144" s="0"/>
      <c r="U144" s="0"/>
      <c r="V144" s="78"/>
      <c r="W144" s="0"/>
      <c r="X144" s="0"/>
      <c r="Y144" s="77"/>
      <c r="Z144" s="0"/>
      <c r="AA144" s="0"/>
      <c r="AB144" s="0"/>
      <c r="AC144" s="0"/>
      <c r="AD144" s="0"/>
      <c r="AE144" s="0"/>
      <c r="AF144" s="0"/>
      <c r="AG144" s="0"/>
      <c r="AH144" s="0"/>
      <c r="AI144" s="76"/>
      <c r="AJ144" s="76"/>
      <c r="AK144" s="76"/>
      <c r="AL144" s="76"/>
      <c r="AM144" s="79"/>
      <c r="AN144" s="79"/>
      <c r="AO144" s="79"/>
      <c r="AP144" s="79"/>
      <c r="AQ144" s="79"/>
      <c r="AR144" s="80"/>
      <c r="AS144" s="80"/>
      <c r="AT144" s="80"/>
      <c r="AU144" s="80"/>
      <c r="AV144" s="80"/>
      <c r="AW144" s="80"/>
      <c r="AX144" s="76"/>
      <c r="AY144" s="76"/>
      <c r="AZ144" s="76"/>
      <c r="BA144" s="76"/>
      <c r="BB144" s="76"/>
      <c r="BC144" s="76"/>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4.4" hidden="false" customHeight="false" outlineLevel="0" collapsed="false">
      <c r="A145" s="76"/>
      <c r="B145" s="0"/>
      <c r="C145" s="77"/>
      <c r="D145" s="0"/>
      <c r="E145" s="0"/>
      <c r="F145" s="0"/>
      <c r="G145" s="0"/>
      <c r="H145" s="0"/>
      <c r="I145" s="0"/>
      <c r="J145" s="0"/>
      <c r="K145" s="0"/>
      <c r="L145" s="0"/>
      <c r="M145" s="0"/>
      <c r="N145" s="0"/>
      <c r="O145" s="0"/>
      <c r="P145" s="0"/>
      <c r="Q145" s="0"/>
      <c r="R145" s="0"/>
      <c r="S145" s="0"/>
      <c r="T145" s="0"/>
      <c r="U145" s="0"/>
      <c r="V145" s="78"/>
      <c r="W145" s="0"/>
      <c r="X145" s="0"/>
      <c r="Y145" s="77"/>
      <c r="Z145" s="0"/>
      <c r="AA145" s="0"/>
      <c r="AB145" s="0"/>
      <c r="AC145" s="0"/>
      <c r="AD145" s="0"/>
      <c r="AE145" s="0"/>
      <c r="AF145" s="0"/>
      <c r="AG145" s="0"/>
      <c r="AH145" s="0"/>
      <c r="AI145" s="76"/>
      <c r="AJ145" s="76"/>
      <c r="AK145" s="76"/>
      <c r="AL145" s="76"/>
      <c r="AM145" s="79"/>
      <c r="AN145" s="79"/>
      <c r="AO145" s="79"/>
      <c r="AP145" s="79"/>
      <c r="AQ145" s="79"/>
      <c r="AR145" s="80"/>
      <c r="AS145" s="80"/>
      <c r="AT145" s="80"/>
      <c r="AU145" s="80"/>
      <c r="AV145" s="80"/>
      <c r="AW145" s="80"/>
      <c r="AX145" s="76"/>
      <c r="AY145" s="76"/>
      <c r="AZ145" s="76"/>
      <c r="BA145" s="76"/>
      <c r="BB145" s="76"/>
      <c r="BC145" s="76"/>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4.4" hidden="false" customHeight="false" outlineLevel="0" collapsed="false">
      <c r="A146" s="76"/>
      <c r="B146" s="0"/>
      <c r="C146" s="77"/>
      <c r="D146" s="0"/>
      <c r="E146" s="0"/>
      <c r="F146" s="0"/>
      <c r="G146" s="0"/>
      <c r="H146" s="0"/>
      <c r="I146" s="0"/>
      <c r="J146" s="0"/>
      <c r="K146" s="0"/>
      <c r="L146" s="0"/>
      <c r="M146" s="0"/>
      <c r="N146" s="0"/>
      <c r="O146" s="0"/>
      <c r="P146" s="0"/>
      <c r="Q146" s="0"/>
      <c r="R146" s="0"/>
      <c r="S146" s="0"/>
      <c r="T146" s="0"/>
      <c r="U146" s="0"/>
      <c r="V146" s="78"/>
      <c r="W146" s="0"/>
      <c r="X146" s="0"/>
      <c r="Y146" s="77"/>
      <c r="Z146" s="0"/>
      <c r="AA146" s="0"/>
      <c r="AB146" s="0"/>
      <c r="AC146" s="0"/>
      <c r="AD146" s="0"/>
      <c r="AE146" s="0"/>
      <c r="AF146" s="0"/>
      <c r="AG146" s="0"/>
      <c r="AH146" s="0"/>
      <c r="AI146" s="76"/>
      <c r="AJ146" s="76"/>
      <c r="AK146" s="76"/>
      <c r="AL146" s="76"/>
      <c r="AM146" s="79"/>
      <c r="AN146" s="79"/>
      <c r="AO146" s="79"/>
      <c r="AP146" s="79"/>
      <c r="AQ146" s="79"/>
      <c r="AR146" s="80"/>
      <c r="AS146" s="80"/>
      <c r="AT146" s="80"/>
      <c r="AU146" s="80"/>
      <c r="AV146" s="80"/>
      <c r="AW146" s="80"/>
      <c r="AX146" s="76"/>
      <c r="AY146" s="76"/>
      <c r="AZ146" s="76"/>
      <c r="BA146" s="76"/>
      <c r="BB146" s="76"/>
      <c r="BC146" s="76"/>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4.4" hidden="false" customHeight="false" outlineLevel="0" collapsed="false">
      <c r="A147" s="76"/>
      <c r="B147" s="0"/>
      <c r="C147" s="77"/>
      <c r="D147" s="0"/>
      <c r="E147" s="0"/>
      <c r="F147" s="0"/>
      <c r="G147" s="0"/>
      <c r="H147" s="0"/>
      <c r="I147" s="0"/>
      <c r="J147" s="0"/>
      <c r="K147" s="0"/>
      <c r="L147" s="0"/>
      <c r="M147" s="0"/>
      <c r="N147" s="0"/>
      <c r="O147" s="0"/>
      <c r="P147" s="0"/>
      <c r="Q147" s="0"/>
      <c r="R147" s="0"/>
      <c r="S147" s="0"/>
      <c r="T147" s="0"/>
      <c r="U147" s="0"/>
      <c r="V147" s="78"/>
      <c r="W147" s="0"/>
      <c r="X147" s="0"/>
      <c r="Y147" s="77"/>
      <c r="Z147" s="0"/>
      <c r="AA147" s="0"/>
      <c r="AB147" s="0"/>
      <c r="AC147" s="0"/>
      <c r="AD147" s="0"/>
      <c r="AE147" s="0"/>
      <c r="AF147" s="0"/>
      <c r="AG147" s="0"/>
      <c r="AH147" s="0"/>
      <c r="AI147" s="76"/>
      <c r="AJ147" s="76"/>
      <c r="AK147" s="76"/>
      <c r="AL147" s="76"/>
      <c r="AM147" s="79"/>
      <c r="AN147" s="79"/>
      <c r="AO147" s="79"/>
      <c r="AP147" s="79"/>
      <c r="AQ147" s="79"/>
      <c r="AR147" s="80"/>
      <c r="AS147" s="80"/>
      <c r="AT147" s="80"/>
      <c r="AU147" s="80"/>
      <c r="AV147" s="80"/>
      <c r="AW147" s="80"/>
      <c r="AX147" s="76"/>
      <c r="AY147" s="76"/>
      <c r="AZ147" s="76"/>
      <c r="BA147" s="76"/>
      <c r="BB147" s="76"/>
      <c r="BC147" s="76"/>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4.4" hidden="false" customHeight="false" outlineLevel="0" collapsed="false">
      <c r="A148" s="76"/>
      <c r="B148" s="0"/>
      <c r="C148" s="77"/>
      <c r="D148" s="0"/>
      <c r="E148" s="0"/>
      <c r="F148" s="0"/>
      <c r="G148" s="0"/>
      <c r="H148" s="0"/>
      <c r="I148" s="0"/>
      <c r="J148" s="0"/>
      <c r="K148" s="0"/>
      <c r="L148" s="0"/>
      <c r="M148" s="0"/>
      <c r="N148" s="0"/>
      <c r="O148" s="0"/>
      <c r="P148" s="0"/>
      <c r="Q148" s="0"/>
      <c r="R148" s="0"/>
      <c r="S148" s="0"/>
      <c r="T148" s="0"/>
      <c r="U148" s="0"/>
      <c r="V148" s="78"/>
      <c r="W148" s="0"/>
      <c r="X148" s="0"/>
      <c r="Y148" s="77"/>
      <c r="Z148" s="0"/>
      <c r="AA148" s="0"/>
      <c r="AB148" s="0"/>
      <c r="AC148" s="0"/>
      <c r="AD148" s="0"/>
      <c r="AE148" s="0"/>
      <c r="AF148" s="0"/>
      <c r="AG148" s="0"/>
      <c r="AH148" s="0"/>
      <c r="AI148" s="76"/>
      <c r="AJ148" s="76"/>
      <c r="AK148" s="76"/>
      <c r="AL148" s="76"/>
      <c r="AM148" s="79"/>
      <c r="AN148" s="79"/>
      <c r="AO148" s="79"/>
      <c r="AP148" s="79"/>
      <c r="AQ148" s="79"/>
      <c r="AR148" s="80"/>
      <c r="AS148" s="80"/>
      <c r="AT148" s="80"/>
      <c r="AU148" s="80"/>
      <c r="AV148" s="80"/>
      <c r="AW148" s="80"/>
      <c r="AX148" s="76"/>
      <c r="AY148" s="76"/>
      <c r="AZ148" s="76"/>
      <c r="BA148" s="76"/>
      <c r="BB148" s="76"/>
      <c r="BC148" s="76"/>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4.4" hidden="false" customHeight="false" outlineLevel="0" collapsed="false">
      <c r="A149" s="76"/>
      <c r="B149" s="0"/>
      <c r="C149" s="77"/>
      <c r="D149" s="0"/>
      <c r="E149" s="0"/>
      <c r="F149" s="0"/>
      <c r="G149" s="0"/>
      <c r="H149" s="0"/>
      <c r="I149" s="0"/>
      <c r="J149" s="0"/>
      <c r="K149" s="0"/>
      <c r="L149" s="0"/>
      <c r="M149" s="0"/>
      <c r="N149" s="0"/>
      <c r="O149" s="0"/>
      <c r="P149" s="0"/>
      <c r="Q149" s="0"/>
      <c r="R149" s="0"/>
      <c r="S149" s="0"/>
      <c r="T149" s="0"/>
      <c r="U149" s="0"/>
      <c r="V149" s="78"/>
      <c r="W149" s="0"/>
      <c r="X149" s="0"/>
      <c r="Y149" s="77"/>
      <c r="Z149" s="0"/>
      <c r="AA149" s="0"/>
      <c r="AB149" s="0"/>
      <c r="AC149" s="0"/>
      <c r="AD149" s="0"/>
      <c r="AE149" s="0"/>
      <c r="AF149" s="0"/>
      <c r="AG149" s="0"/>
      <c r="AH149" s="0"/>
      <c r="AI149" s="76"/>
      <c r="AJ149" s="76"/>
      <c r="AK149" s="76"/>
      <c r="AL149" s="76"/>
      <c r="AM149" s="79"/>
      <c r="AN149" s="79"/>
      <c r="AO149" s="79"/>
      <c r="AP149" s="79"/>
      <c r="AQ149" s="79"/>
      <c r="AR149" s="80"/>
      <c r="AS149" s="80"/>
      <c r="AT149" s="80"/>
      <c r="AU149" s="80"/>
      <c r="AV149" s="80"/>
      <c r="AW149" s="80"/>
      <c r="AX149" s="76"/>
      <c r="AY149" s="76"/>
      <c r="AZ149" s="76"/>
      <c r="BA149" s="76"/>
      <c r="BB149" s="76"/>
      <c r="BC149" s="76"/>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4.4" hidden="false" customHeight="false" outlineLevel="0" collapsed="false">
      <c r="A150" s="76"/>
      <c r="B150" s="0"/>
      <c r="C150" s="77"/>
      <c r="D150" s="0"/>
      <c r="E150" s="0"/>
      <c r="F150" s="0"/>
      <c r="G150" s="0"/>
      <c r="H150" s="0"/>
      <c r="I150" s="0"/>
      <c r="J150" s="0"/>
      <c r="K150" s="0"/>
      <c r="L150" s="0"/>
      <c r="M150" s="0"/>
      <c r="N150" s="0"/>
      <c r="O150" s="0"/>
      <c r="P150" s="0"/>
      <c r="Q150" s="0"/>
      <c r="R150" s="0"/>
      <c r="S150" s="0"/>
      <c r="T150" s="0"/>
      <c r="U150" s="0"/>
      <c r="V150" s="78"/>
      <c r="W150" s="0"/>
      <c r="X150" s="0"/>
      <c r="Y150" s="77"/>
      <c r="Z150" s="0"/>
      <c r="AA150" s="0"/>
      <c r="AB150" s="0"/>
      <c r="AC150" s="0"/>
      <c r="AD150" s="0"/>
      <c r="AE150" s="0"/>
      <c r="AF150" s="0"/>
      <c r="AG150" s="0"/>
      <c r="AH150" s="0"/>
      <c r="AI150" s="76"/>
      <c r="AJ150" s="76"/>
      <c r="AK150" s="76"/>
      <c r="AL150" s="76"/>
      <c r="AM150" s="79"/>
      <c r="AN150" s="79"/>
      <c r="AO150" s="79"/>
      <c r="AP150" s="79"/>
      <c r="AQ150" s="79"/>
      <c r="AR150" s="80"/>
      <c r="AS150" s="80"/>
      <c r="AT150" s="80"/>
      <c r="AU150" s="80"/>
      <c r="AV150" s="80"/>
      <c r="AW150" s="80"/>
      <c r="AX150" s="76"/>
      <c r="AY150" s="76"/>
      <c r="AZ150" s="76"/>
      <c r="BA150" s="76"/>
      <c r="BB150" s="76"/>
      <c r="BC150" s="76"/>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4" hidden="false" customHeight="false" outlineLevel="0" collapsed="false">
      <c r="A151" s="76"/>
      <c r="B151" s="0"/>
      <c r="C151" s="77"/>
      <c r="D151" s="0"/>
      <c r="E151" s="0"/>
      <c r="F151" s="0"/>
      <c r="G151" s="0"/>
      <c r="H151" s="0"/>
      <c r="I151" s="0"/>
      <c r="J151" s="0"/>
      <c r="K151" s="0"/>
      <c r="L151" s="0"/>
      <c r="M151" s="0"/>
      <c r="N151" s="0"/>
      <c r="O151" s="0"/>
      <c r="P151" s="0"/>
      <c r="Q151" s="0"/>
      <c r="R151" s="0"/>
      <c r="S151" s="0"/>
      <c r="T151" s="0"/>
      <c r="U151" s="0"/>
      <c r="V151" s="78"/>
      <c r="W151" s="0"/>
      <c r="X151" s="0"/>
      <c r="Y151" s="77"/>
      <c r="Z151" s="0"/>
      <c r="AA151" s="0"/>
      <c r="AB151" s="0"/>
      <c r="AC151" s="0"/>
      <c r="AD151" s="0"/>
      <c r="AE151" s="0"/>
      <c r="AF151" s="0"/>
      <c r="AG151" s="0"/>
      <c r="AH151" s="0"/>
      <c r="AI151" s="76"/>
      <c r="AJ151" s="76"/>
      <c r="AK151" s="76"/>
      <c r="AL151" s="76"/>
      <c r="AM151" s="79"/>
      <c r="AN151" s="79"/>
      <c r="AO151" s="79"/>
      <c r="AP151" s="79"/>
      <c r="AQ151" s="79"/>
      <c r="AR151" s="80"/>
      <c r="AS151" s="80"/>
      <c r="AT151" s="80"/>
      <c r="AU151" s="80"/>
      <c r="AV151" s="80"/>
      <c r="AW151" s="80"/>
      <c r="AX151" s="76"/>
      <c r="AY151" s="76"/>
      <c r="AZ151" s="76"/>
      <c r="BA151" s="76"/>
      <c r="BB151" s="76"/>
      <c r="BC151" s="76"/>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4" hidden="false" customHeight="false" outlineLevel="0" collapsed="false">
      <c r="A152" s="76"/>
      <c r="B152" s="0"/>
      <c r="C152" s="77"/>
      <c r="D152" s="0"/>
      <c r="E152" s="0"/>
      <c r="F152" s="0"/>
      <c r="G152" s="0"/>
      <c r="H152" s="0"/>
      <c r="I152" s="0"/>
      <c r="J152" s="0"/>
      <c r="K152" s="0"/>
      <c r="L152" s="0"/>
      <c r="M152" s="0"/>
      <c r="N152" s="0"/>
      <c r="O152" s="0"/>
      <c r="P152" s="0"/>
      <c r="Q152" s="0"/>
      <c r="R152" s="0"/>
      <c r="S152" s="0"/>
      <c r="T152" s="0"/>
      <c r="U152" s="0"/>
      <c r="V152" s="78"/>
      <c r="W152" s="0"/>
      <c r="X152" s="0"/>
      <c r="Y152" s="77"/>
      <c r="Z152" s="0"/>
      <c r="AA152" s="0"/>
      <c r="AB152" s="0"/>
      <c r="AC152" s="0"/>
      <c r="AD152" s="0"/>
      <c r="AE152" s="0"/>
      <c r="AF152" s="0"/>
      <c r="AG152" s="0"/>
      <c r="AH152" s="0"/>
      <c r="AI152" s="76"/>
      <c r="AJ152" s="76"/>
      <c r="AK152" s="76"/>
      <c r="AL152" s="76"/>
      <c r="AM152" s="79"/>
      <c r="AN152" s="79"/>
      <c r="AO152" s="79"/>
      <c r="AP152" s="79"/>
      <c r="AQ152" s="79"/>
      <c r="AR152" s="80"/>
      <c r="AS152" s="80"/>
      <c r="AT152" s="80"/>
      <c r="AU152" s="80"/>
      <c r="AV152" s="80"/>
      <c r="AW152" s="80"/>
      <c r="AX152" s="76"/>
      <c r="AY152" s="76"/>
      <c r="AZ152" s="76"/>
      <c r="BA152" s="76"/>
      <c r="BB152" s="76"/>
      <c r="BC152" s="76"/>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4" hidden="false" customHeight="false" outlineLevel="0" collapsed="false">
      <c r="A153" s="76"/>
      <c r="B153" s="0"/>
      <c r="C153" s="77"/>
      <c r="D153" s="0"/>
      <c r="E153" s="0"/>
      <c r="F153" s="0"/>
      <c r="G153" s="0"/>
      <c r="H153" s="0"/>
      <c r="I153" s="0"/>
      <c r="J153" s="0"/>
      <c r="K153" s="0"/>
      <c r="L153" s="0"/>
      <c r="M153" s="0"/>
      <c r="N153" s="0"/>
      <c r="O153" s="0"/>
      <c r="P153" s="0"/>
      <c r="Q153" s="0"/>
      <c r="R153" s="0"/>
      <c r="S153" s="0"/>
      <c r="T153" s="0"/>
      <c r="U153" s="0"/>
      <c r="V153" s="78"/>
      <c r="W153" s="0"/>
      <c r="X153" s="0"/>
      <c r="Y153" s="77"/>
      <c r="Z153" s="0"/>
      <c r="AA153" s="0"/>
      <c r="AB153" s="0"/>
      <c r="AC153" s="0"/>
      <c r="AD153" s="0"/>
      <c r="AE153" s="0"/>
      <c r="AF153" s="0"/>
      <c r="AG153" s="0"/>
      <c r="AH153" s="0"/>
      <c r="AI153" s="76"/>
      <c r="AJ153" s="76"/>
      <c r="AK153" s="76"/>
      <c r="AL153" s="76"/>
      <c r="AM153" s="79"/>
      <c r="AN153" s="79"/>
      <c r="AO153" s="79"/>
      <c r="AP153" s="79"/>
      <c r="AQ153" s="79"/>
      <c r="AR153" s="80"/>
      <c r="AS153" s="80"/>
      <c r="AT153" s="80"/>
      <c r="AU153" s="80"/>
      <c r="AV153" s="80"/>
      <c r="AW153" s="80"/>
      <c r="AX153" s="76"/>
      <c r="AY153" s="76"/>
      <c r="AZ153" s="76"/>
      <c r="BA153" s="76"/>
      <c r="BB153" s="76"/>
      <c r="BC153" s="76"/>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4.4" hidden="false" customHeight="false" outlineLevel="0" collapsed="false">
      <c r="A154" s="76"/>
      <c r="B154" s="0"/>
      <c r="C154" s="77"/>
      <c r="D154" s="0"/>
      <c r="E154" s="0"/>
      <c r="F154" s="0"/>
      <c r="G154" s="0"/>
      <c r="H154" s="0"/>
      <c r="I154" s="0"/>
      <c r="J154" s="0"/>
      <c r="K154" s="0"/>
      <c r="L154" s="0"/>
      <c r="M154" s="0"/>
      <c r="N154" s="0"/>
      <c r="O154" s="0"/>
      <c r="P154" s="0"/>
      <c r="Q154" s="0"/>
      <c r="R154" s="0"/>
      <c r="S154" s="0"/>
      <c r="T154" s="0"/>
      <c r="U154" s="0"/>
      <c r="V154" s="78"/>
      <c r="W154" s="0"/>
      <c r="X154" s="0"/>
      <c r="Y154" s="77"/>
      <c r="Z154" s="0"/>
      <c r="AA154" s="0"/>
      <c r="AB154" s="0"/>
      <c r="AC154" s="0"/>
      <c r="AD154" s="0"/>
      <c r="AE154" s="0"/>
      <c r="AF154" s="0"/>
      <c r="AG154" s="0"/>
      <c r="AH154" s="0"/>
      <c r="AI154" s="76"/>
      <c r="AJ154" s="76"/>
      <c r="AK154" s="76"/>
      <c r="AL154" s="76"/>
      <c r="AM154" s="79"/>
      <c r="AN154" s="79"/>
      <c r="AO154" s="79"/>
      <c r="AP154" s="79"/>
      <c r="AQ154" s="79"/>
      <c r="AR154" s="80"/>
      <c r="AS154" s="80"/>
      <c r="AT154" s="80"/>
      <c r="AU154" s="80"/>
      <c r="AV154" s="80"/>
      <c r="AW154" s="80"/>
      <c r="AX154" s="76"/>
      <c r="AY154" s="76"/>
      <c r="AZ154" s="76"/>
      <c r="BA154" s="76"/>
      <c r="BB154" s="76"/>
      <c r="BC154" s="76"/>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4.4" hidden="false" customHeight="false" outlineLevel="0" collapsed="false">
      <c r="A155" s="76"/>
      <c r="B155" s="0"/>
      <c r="C155" s="77"/>
      <c r="D155" s="0"/>
      <c r="E155" s="0"/>
      <c r="F155" s="0"/>
      <c r="G155" s="0"/>
      <c r="H155" s="0"/>
      <c r="I155" s="0"/>
      <c r="J155" s="0"/>
      <c r="K155" s="0"/>
      <c r="L155" s="0"/>
      <c r="M155" s="0"/>
      <c r="N155" s="0"/>
      <c r="O155" s="0"/>
      <c r="P155" s="0"/>
      <c r="Q155" s="0"/>
      <c r="R155" s="0"/>
      <c r="S155" s="0"/>
      <c r="T155" s="0"/>
      <c r="U155" s="0"/>
      <c r="V155" s="78"/>
      <c r="W155" s="0"/>
      <c r="X155" s="0"/>
      <c r="Y155" s="77"/>
      <c r="Z155" s="0"/>
      <c r="AA155" s="0"/>
      <c r="AB155" s="0"/>
      <c r="AC155" s="0"/>
      <c r="AD155" s="0"/>
      <c r="AE155" s="0"/>
      <c r="AF155" s="0"/>
      <c r="AG155" s="0"/>
      <c r="AH155" s="0"/>
      <c r="AI155" s="76"/>
      <c r="AJ155" s="76"/>
      <c r="AK155" s="76"/>
      <c r="AL155" s="76"/>
      <c r="AM155" s="79"/>
      <c r="AN155" s="79"/>
      <c r="AO155" s="79"/>
      <c r="AP155" s="79"/>
      <c r="AQ155" s="79"/>
      <c r="AR155" s="80"/>
      <c r="AS155" s="80"/>
      <c r="AT155" s="80"/>
      <c r="AU155" s="80"/>
      <c r="AV155" s="80"/>
      <c r="AW155" s="80"/>
      <c r="AX155" s="76"/>
      <c r="AY155" s="76"/>
      <c r="AZ155" s="76"/>
      <c r="BA155" s="76"/>
      <c r="BB155" s="76"/>
      <c r="BC155" s="76"/>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4.4" hidden="false" customHeight="false" outlineLevel="0" collapsed="false">
      <c r="A156" s="76"/>
      <c r="B156" s="0"/>
      <c r="C156" s="77"/>
      <c r="D156" s="0"/>
      <c r="E156" s="0"/>
      <c r="F156" s="0"/>
      <c r="G156" s="0"/>
      <c r="H156" s="0"/>
      <c r="I156" s="0"/>
      <c r="J156" s="0"/>
      <c r="K156" s="0"/>
      <c r="L156" s="0"/>
      <c r="M156" s="0"/>
      <c r="N156" s="0"/>
      <c r="O156" s="0"/>
      <c r="P156" s="0"/>
      <c r="Q156" s="0"/>
      <c r="R156" s="0"/>
      <c r="S156" s="0"/>
      <c r="T156" s="0"/>
      <c r="U156" s="0"/>
      <c r="V156" s="78"/>
      <c r="W156" s="0"/>
      <c r="X156" s="0"/>
      <c r="Y156" s="77"/>
      <c r="Z156" s="0"/>
      <c r="AA156" s="0"/>
      <c r="AB156" s="0"/>
      <c r="AC156" s="0"/>
      <c r="AD156" s="0"/>
      <c r="AE156" s="0"/>
      <c r="AF156" s="0"/>
      <c r="AG156" s="0"/>
      <c r="AH156" s="0"/>
      <c r="AI156" s="76"/>
      <c r="AJ156" s="76"/>
      <c r="AK156" s="76"/>
      <c r="AL156" s="76"/>
      <c r="AM156" s="79"/>
      <c r="AN156" s="79"/>
      <c r="AO156" s="79"/>
      <c r="AP156" s="79"/>
      <c r="AQ156" s="79"/>
      <c r="AR156" s="80"/>
      <c r="AS156" s="80"/>
      <c r="AT156" s="80"/>
      <c r="AU156" s="80"/>
      <c r="AV156" s="80"/>
      <c r="AW156" s="80"/>
      <c r="AX156" s="76"/>
      <c r="AY156" s="76"/>
      <c r="AZ156" s="76"/>
      <c r="BA156" s="76"/>
      <c r="BB156" s="76"/>
      <c r="BC156" s="76"/>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4.4" hidden="false" customHeight="false" outlineLevel="0" collapsed="false">
      <c r="A157" s="76"/>
      <c r="B157" s="0"/>
      <c r="C157" s="77"/>
      <c r="D157" s="0"/>
      <c r="E157" s="0"/>
      <c r="F157" s="0"/>
      <c r="G157" s="0"/>
      <c r="H157" s="0"/>
      <c r="I157" s="0"/>
      <c r="J157" s="0"/>
      <c r="K157" s="0"/>
      <c r="L157" s="0"/>
      <c r="M157" s="0"/>
      <c r="N157" s="0"/>
      <c r="O157" s="0"/>
      <c r="P157" s="0"/>
      <c r="Q157" s="0"/>
      <c r="R157" s="0"/>
      <c r="S157" s="0"/>
      <c r="T157" s="0"/>
      <c r="U157" s="0"/>
      <c r="V157" s="78"/>
      <c r="W157" s="0"/>
      <c r="X157" s="0"/>
      <c r="Y157" s="77"/>
      <c r="Z157" s="0"/>
      <c r="AA157" s="0"/>
      <c r="AB157" s="0"/>
      <c r="AC157" s="0"/>
      <c r="AD157" s="0"/>
      <c r="AE157" s="0"/>
      <c r="AF157" s="0"/>
      <c r="AG157" s="0"/>
      <c r="AH157" s="0"/>
      <c r="AI157" s="76"/>
      <c r="AJ157" s="76"/>
      <c r="AK157" s="76"/>
      <c r="AL157" s="76"/>
      <c r="AM157" s="79"/>
      <c r="AN157" s="79"/>
      <c r="AO157" s="79"/>
      <c r="AP157" s="79"/>
      <c r="AQ157" s="79"/>
      <c r="AR157" s="80"/>
      <c r="AS157" s="80"/>
      <c r="AT157" s="80"/>
      <c r="AU157" s="80"/>
      <c r="AV157" s="80"/>
      <c r="AW157" s="80"/>
      <c r="AX157" s="76"/>
      <c r="AY157" s="76"/>
      <c r="AZ157" s="76"/>
      <c r="BA157" s="76"/>
      <c r="BB157" s="76"/>
      <c r="BC157" s="76"/>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4.4" hidden="false" customHeight="false" outlineLevel="0" collapsed="false">
      <c r="A158" s="76"/>
      <c r="B158" s="0"/>
      <c r="C158" s="77"/>
      <c r="D158" s="0"/>
      <c r="E158" s="0"/>
      <c r="F158" s="0"/>
      <c r="G158" s="0"/>
      <c r="H158" s="0"/>
      <c r="I158" s="0"/>
      <c r="J158" s="0"/>
      <c r="K158" s="0"/>
      <c r="L158" s="0"/>
      <c r="M158" s="0"/>
      <c r="N158" s="0"/>
      <c r="O158" s="0"/>
      <c r="P158" s="0"/>
      <c r="Q158" s="0"/>
      <c r="R158" s="0"/>
      <c r="S158" s="0"/>
      <c r="T158" s="0"/>
      <c r="U158" s="0"/>
      <c r="V158" s="78"/>
      <c r="W158" s="0"/>
      <c r="X158" s="0"/>
      <c r="Y158" s="77"/>
      <c r="Z158" s="0"/>
      <c r="AA158" s="0"/>
      <c r="AB158" s="0"/>
      <c r="AC158" s="0"/>
      <c r="AD158" s="0"/>
      <c r="AE158" s="0"/>
      <c r="AF158" s="0"/>
      <c r="AG158" s="0"/>
      <c r="AH158" s="0"/>
      <c r="AI158" s="76"/>
      <c r="AJ158" s="76"/>
      <c r="AK158" s="76"/>
      <c r="AL158" s="76"/>
      <c r="AM158" s="79"/>
      <c r="AN158" s="79"/>
      <c r="AO158" s="79"/>
      <c r="AP158" s="79"/>
      <c r="AQ158" s="79"/>
      <c r="AR158" s="80"/>
      <c r="AS158" s="80"/>
      <c r="AT158" s="80"/>
      <c r="AU158" s="80"/>
      <c r="AV158" s="80"/>
      <c r="AW158" s="80"/>
      <c r="AX158" s="76"/>
      <c r="AY158" s="76"/>
      <c r="AZ158" s="76"/>
      <c r="BA158" s="76"/>
      <c r="BB158" s="76"/>
      <c r="BC158" s="76"/>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157" customFormat="true" ht="14.4" hidden="false" customHeight="false" outlineLevel="0" collapsed="false">
      <c r="A159" s="156"/>
      <c r="C159" s="158"/>
      <c r="V159" s="159"/>
      <c r="Y159" s="158"/>
      <c r="AI159" s="156"/>
      <c r="AJ159" s="156"/>
      <c r="AK159" s="156"/>
      <c r="AL159" s="156"/>
      <c r="AM159" s="160"/>
      <c r="AN159" s="160"/>
      <c r="AO159" s="160"/>
      <c r="AP159" s="160"/>
      <c r="AQ159" s="160"/>
      <c r="AR159" s="161"/>
      <c r="AS159" s="161"/>
      <c r="AT159" s="161"/>
      <c r="AU159" s="161"/>
      <c r="AV159" s="161"/>
      <c r="AW159" s="161"/>
      <c r="AX159" s="156"/>
      <c r="AY159" s="156"/>
      <c r="AZ159" s="156"/>
      <c r="BA159" s="156"/>
      <c r="BB159" s="156"/>
      <c r="BC159" s="156"/>
    </row>
    <row r="160" s="157" customFormat="true" ht="14.4" hidden="false" customHeight="false" outlineLevel="0" collapsed="false">
      <c r="A160" s="156"/>
      <c r="C160" s="158"/>
      <c r="V160" s="159"/>
      <c r="Y160" s="158"/>
      <c r="AI160" s="156"/>
      <c r="AJ160" s="156"/>
      <c r="AK160" s="156"/>
      <c r="AL160" s="156"/>
      <c r="AM160" s="160"/>
      <c r="AN160" s="160"/>
      <c r="AO160" s="160"/>
      <c r="AP160" s="160"/>
      <c r="AQ160" s="160"/>
      <c r="AR160" s="161"/>
      <c r="AS160" s="161"/>
      <c r="AT160" s="161"/>
      <c r="AU160" s="161"/>
      <c r="AV160" s="161"/>
      <c r="AW160" s="161"/>
      <c r="AX160" s="156"/>
      <c r="AY160" s="156"/>
      <c r="AZ160" s="156"/>
      <c r="BA160" s="156"/>
      <c r="BB160" s="156"/>
      <c r="BC160" s="156"/>
    </row>
    <row r="161" s="157" customFormat="true" ht="14.4" hidden="false" customHeight="false" outlineLevel="0" collapsed="false">
      <c r="A161" s="156"/>
      <c r="C161" s="158"/>
      <c r="V161" s="159"/>
      <c r="Y161" s="158"/>
      <c r="AI161" s="156"/>
      <c r="AJ161" s="156"/>
      <c r="AK161" s="156"/>
      <c r="AL161" s="156"/>
      <c r="AM161" s="160"/>
      <c r="AN161" s="160"/>
      <c r="AO161" s="160"/>
      <c r="AP161" s="160"/>
      <c r="AQ161" s="160"/>
      <c r="AR161" s="161"/>
      <c r="AS161" s="161"/>
      <c r="AT161" s="161"/>
      <c r="AU161" s="161"/>
      <c r="AV161" s="161"/>
      <c r="AW161" s="161"/>
      <c r="AX161" s="156"/>
      <c r="AY161" s="156"/>
      <c r="AZ161" s="156"/>
      <c r="BA161" s="156"/>
      <c r="BB161" s="156"/>
      <c r="BC161" s="156"/>
    </row>
    <row r="162" s="157" customFormat="true" ht="14.4" hidden="false" customHeight="false" outlineLevel="0" collapsed="false">
      <c r="A162" s="156"/>
      <c r="C162" s="158"/>
      <c r="V162" s="159"/>
      <c r="Y162" s="158"/>
      <c r="AI162" s="156"/>
      <c r="AJ162" s="156"/>
      <c r="AK162" s="156"/>
      <c r="AL162" s="156"/>
      <c r="AM162" s="160"/>
      <c r="AN162" s="160"/>
      <c r="AO162" s="160"/>
      <c r="AP162" s="160"/>
      <c r="AQ162" s="160"/>
      <c r="AR162" s="161"/>
      <c r="AS162" s="161"/>
      <c r="AT162" s="161"/>
      <c r="AU162" s="161"/>
      <c r="AV162" s="161"/>
      <c r="AW162" s="161"/>
      <c r="AX162" s="156"/>
      <c r="AY162" s="156"/>
      <c r="AZ162" s="156"/>
      <c r="BA162" s="156"/>
      <c r="BB162" s="156"/>
      <c r="BC162" s="156"/>
    </row>
    <row r="163" s="157" customFormat="true" ht="14.4" hidden="false" customHeight="false" outlineLevel="0" collapsed="false">
      <c r="A163" s="156"/>
      <c r="C163" s="158"/>
      <c r="V163" s="159"/>
      <c r="Y163" s="158"/>
      <c r="AI163" s="156"/>
      <c r="AJ163" s="156"/>
      <c r="AK163" s="156"/>
      <c r="AL163" s="156"/>
      <c r="AM163" s="160"/>
      <c r="AN163" s="160"/>
      <c r="AO163" s="160"/>
      <c r="AP163" s="160"/>
      <c r="AQ163" s="160"/>
      <c r="AR163" s="161"/>
      <c r="AS163" s="161"/>
      <c r="AT163" s="161"/>
      <c r="AU163" s="161"/>
      <c r="AV163" s="161"/>
      <c r="AW163" s="161"/>
      <c r="AX163" s="156"/>
      <c r="AY163" s="156"/>
      <c r="AZ163" s="156"/>
      <c r="BA163" s="156"/>
      <c r="BB163" s="156"/>
      <c r="BC163" s="156"/>
    </row>
    <row r="164" s="157" customFormat="true" ht="14.4" hidden="false" customHeight="false" outlineLevel="0" collapsed="false">
      <c r="A164" s="156"/>
      <c r="C164" s="158"/>
      <c r="V164" s="159"/>
      <c r="Y164" s="158"/>
      <c r="AI164" s="156"/>
      <c r="AJ164" s="156"/>
      <c r="AK164" s="156"/>
      <c r="AL164" s="156"/>
      <c r="AM164" s="160"/>
      <c r="AN164" s="160"/>
      <c r="AO164" s="160"/>
      <c r="AP164" s="160"/>
      <c r="AQ164" s="160"/>
      <c r="AR164" s="161"/>
      <c r="AS164" s="161"/>
      <c r="AT164" s="161"/>
      <c r="AU164" s="161"/>
      <c r="AV164" s="161"/>
      <c r="AW164" s="161"/>
      <c r="AX164" s="156"/>
      <c r="AY164" s="156"/>
      <c r="AZ164" s="156"/>
      <c r="BA164" s="156"/>
      <c r="BB164" s="156"/>
      <c r="BC164" s="156"/>
    </row>
    <row r="165" s="157" customFormat="true" ht="14.4" hidden="false" customHeight="false" outlineLevel="0" collapsed="false">
      <c r="A165" s="156"/>
      <c r="C165" s="158"/>
      <c r="V165" s="159"/>
      <c r="Y165" s="158"/>
      <c r="AI165" s="156"/>
      <c r="AJ165" s="156"/>
      <c r="AK165" s="156"/>
      <c r="AL165" s="156"/>
      <c r="AM165" s="160"/>
      <c r="AN165" s="160"/>
      <c r="AO165" s="160"/>
      <c r="AP165" s="160"/>
      <c r="AQ165" s="160"/>
      <c r="AR165" s="161"/>
      <c r="AS165" s="161"/>
      <c r="AT165" s="161"/>
      <c r="AU165" s="161"/>
      <c r="AV165" s="161"/>
      <c r="AW165" s="161"/>
      <c r="AX165" s="156"/>
      <c r="AY165" s="156"/>
      <c r="AZ165" s="156"/>
      <c r="BA165" s="156"/>
      <c r="BB165" s="156"/>
      <c r="BC165" s="156"/>
    </row>
    <row r="166" s="157" customFormat="true" ht="14.4" hidden="false" customHeight="false" outlineLevel="0" collapsed="false">
      <c r="A166" s="156"/>
      <c r="C166" s="158"/>
      <c r="V166" s="159"/>
      <c r="Y166" s="158"/>
      <c r="AI166" s="156"/>
      <c r="AJ166" s="156"/>
      <c r="AK166" s="156"/>
      <c r="AL166" s="156"/>
      <c r="AM166" s="160"/>
      <c r="AN166" s="160"/>
      <c r="AO166" s="160"/>
      <c r="AP166" s="160"/>
      <c r="AQ166" s="160"/>
      <c r="AR166" s="161"/>
      <c r="AS166" s="161"/>
      <c r="AT166" s="161"/>
      <c r="AU166" s="161"/>
      <c r="AV166" s="161"/>
      <c r="AW166" s="161"/>
      <c r="AX166" s="156"/>
      <c r="AY166" s="156"/>
      <c r="AZ166" s="156"/>
      <c r="BA166" s="156"/>
      <c r="BB166" s="156"/>
      <c r="BC166" s="156"/>
    </row>
    <row r="167" s="157" customFormat="true" ht="14.4" hidden="false" customHeight="false" outlineLevel="0" collapsed="false">
      <c r="A167" s="156"/>
      <c r="C167" s="158"/>
      <c r="V167" s="159"/>
      <c r="Y167" s="158"/>
      <c r="AI167" s="156"/>
      <c r="AJ167" s="156"/>
      <c r="AK167" s="156"/>
      <c r="AL167" s="156"/>
      <c r="AM167" s="160"/>
      <c r="AN167" s="160"/>
      <c r="AO167" s="160"/>
      <c r="AP167" s="160"/>
      <c r="AQ167" s="160"/>
      <c r="AR167" s="161"/>
      <c r="AS167" s="161"/>
      <c r="AT167" s="161"/>
      <c r="AU167" s="161"/>
      <c r="AV167" s="161"/>
      <c r="AW167" s="161"/>
      <c r="AX167" s="156"/>
      <c r="AY167" s="156"/>
      <c r="AZ167" s="156"/>
      <c r="BA167" s="156"/>
      <c r="BB167" s="156"/>
      <c r="BC167" s="156"/>
    </row>
    <row r="168" s="59" customFormat="true" ht="14.4" hidden="false" customHeight="false" outlineLevel="0" collapsed="false">
      <c r="A168" s="76"/>
      <c r="C168" s="77"/>
      <c r="V168" s="78"/>
      <c r="Y168" s="77"/>
      <c r="AI168" s="76"/>
      <c r="AJ168" s="76"/>
      <c r="AK168" s="76"/>
      <c r="AL168" s="76"/>
      <c r="AM168" s="79"/>
      <c r="AN168" s="79"/>
      <c r="AO168" s="79"/>
      <c r="AP168" s="79"/>
      <c r="AQ168" s="79"/>
      <c r="AR168" s="80"/>
      <c r="AS168" s="80"/>
      <c r="AT168" s="80"/>
      <c r="AU168" s="80"/>
      <c r="AV168" s="80"/>
      <c r="AW168" s="80"/>
      <c r="AX168" s="76"/>
      <c r="AY168" s="76"/>
      <c r="AZ168" s="76"/>
      <c r="BA168" s="76"/>
      <c r="BB168" s="76"/>
      <c r="BC168" s="76"/>
    </row>
    <row r="169" s="59" customFormat="true" ht="14.4" hidden="false" customHeight="false" outlineLevel="0" collapsed="false">
      <c r="A169" s="76"/>
      <c r="C169" s="77"/>
      <c r="V169" s="78"/>
      <c r="Y169" s="77"/>
      <c r="AI169" s="76"/>
      <c r="AJ169" s="76"/>
      <c r="AK169" s="76"/>
      <c r="AL169" s="76"/>
      <c r="AM169" s="79"/>
      <c r="AN169" s="79"/>
      <c r="AO169" s="79"/>
      <c r="AP169" s="79"/>
      <c r="AQ169" s="79"/>
      <c r="AR169" s="80"/>
      <c r="AS169" s="80"/>
      <c r="AT169" s="80"/>
      <c r="AU169" s="80"/>
      <c r="AV169" s="80"/>
      <c r="AW169" s="80"/>
      <c r="AX169" s="76"/>
      <c r="AY169" s="76"/>
      <c r="AZ169" s="76"/>
      <c r="BA169" s="76"/>
      <c r="BB169" s="76"/>
      <c r="BC169" s="76"/>
    </row>
    <row r="170" s="59" customFormat="true" ht="14.4" hidden="false" customHeight="false" outlineLevel="0" collapsed="false">
      <c r="A170" s="76"/>
      <c r="C170" s="77"/>
      <c r="V170" s="78"/>
      <c r="Y170" s="77"/>
      <c r="AI170" s="76"/>
      <c r="AJ170" s="76"/>
      <c r="AK170" s="76"/>
      <c r="AL170" s="76"/>
      <c r="AM170" s="79"/>
      <c r="AN170" s="79"/>
      <c r="AO170" s="79"/>
      <c r="AP170" s="79"/>
      <c r="AQ170" s="79"/>
      <c r="AR170" s="80"/>
      <c r="AS170" s="80"/>
      <c r="AT170" s="80"/>
      <c r="AU170" s="80"/>
      <c r="AV170" s="80"/>
      <c r="AW170" s="80"/>
      <c r="AX170" s="76"/>
      <c r="AY170" s="76"/>
      <c r="AZ170" s="76"/>
      <c r="BA170" s="76"/>
      <c r="BB170" s="76"/>
      <c r="BC170" s="76"/>
    </row>
    <row r="171" s="59" customFormat="true" ht="14.4" hidden="false" customHeight="false" outlineLevel="0" collapsed="false">
      <c r="A171" s="76"/>
      <c r="C171" s="77"/>
      <c r="V171" s="78"/>
      <c r="Y171" s="77"/>
      <c r="AI171" s="76"/>
      <c r="AJ171" s="76"/>
      <c r="AK171" s="76"/>
      <c r="AL171" s="76"/>
      <c r="AM171" s="79"/>
      <c r="AN171" s="79"/>
      <c r="AO171" s="79"/>
      <c r="AP171" s="79"/>
      <c r="AQ171" s="79"/>
      <c r="AR171" s="80"/>
      <c r="AS171" s="80"/>
      <c r="AT171" s="80"/>
      <c r="AU171" s="80"/>
      <c r="AV171" s="80"/>
      <c r="AW171" s="80"/>
      <c r="AX171" s="76"/>
      <c r="AY171" s="76"/>
      <c r="AZ171" s="76"/>
      <c r="BA171" s="76"/>
      <c r="BB171" s="76"/>
      <c r="BC171" s="76"/>
    </row>
    <row r="172" s="59" customFormat="true" ht="14.4" hidden="false" customHeight="false" outlineLevel="0" collapsed="false">
      <c r="A172" s="76"/>
      <c r="C172" s="77"/>
      <c r="V172" s="78"/>
      <c r="Y172" s="77"/>
      <c r="AI172" s="76"/>
      <c r="AJ172" s="76"/>
      <c r="AK172" s="76"/>
      <c r="AL172" s="76"/>
      <c r="AM172" s="79"/>
      <c r="AN172" s="79"/>
      <c r="AO172" s="79"/>
      <c r="AP172" s="79"/>
      <c r="AQ172" s="79"/>
      <c r="AR172" s="80"/>
      <c r="AS172" s="80"/>
      <c r="AT172" s="80"/>
      <c r="AU172" s="80"/>
      <c r="AV172" s="80"/>
      <c r="AW172" s="80"/>
      <c r="AX172" s="76"/>
      <c r="AY172" s="76"/>
      <c r="AZ172" s="76"/>
      <c r="BA172" s="76"/>
      <c r="BB172" s="76"/>
      <c r="BC172" s="76"/>
    </row>
    <row r="173" s="59" customFormat="true" ht="14.4" hidden="false" customHeight="false" outlineLevel="0" collapsed="false">
      <c r="A173" s="76"/>
      <c r="C173" s="77"/>
      <c r="V173" s="78"/>
      <c r="Y173" s="77"/>
      <c r="AI173" s="76"/>
      <c r="AJ173" s="76"/>
      <c r="AK173" s="76"/>
      <c r="AL173" s="76"/>
      <c r="AM173" s="79"/>
      <c r="AN173" s="79"/>
      <c r="AO173" s="79"/>
      <c r="AP173" s="79"/>
      <c r="AQ173" s="79"/>
      <c r="AR173" s="80"/>
      <c r="AS173" s="80"/>
      <c r="AT173" s="80"/>
      <c r="AU173" s="80"/>
      <c r="AV173" s="80"/>
      <c r="AW173" s="80"/>
      <c r="AX173" s="76"/>
      <c r="AY173" s="76"/>
      <c r="AZ173" s="76"/>
      <c r="BA173" s="76"/>
      <c r="BB173" s="76"/>
      <c r="BC173" s="76"/>
    </row>
    <row r="174" s="59" customFormat="true" ht="14.4" hidden="false" customHeight="false" outlineLevel="0" collapsed="false">
      <c r="A174" s="76"/>
      <c r="C174" s="77"/>
      <c r="V174" s="78"/>
      <c r="Y174" s="77"/>
      <c r="AI174" s="76"/>
      <c r="AJ174" s="76"/>
      <c r="AK174" s="76"/>
      <c r="AL174" s="76"/>
      <c r="AM174" s="79"/>
      <c r="AN174" s="79"/>
      <c r="AO174" s="79"/>
      <c r="AP174" s="79"/>
      <c r="AQ174" s="79"/>
      <c r="AR174" s="80"/>
      <c r="AS174" s="80"/>
      <c r="AT174" s="80"/>
      <c r="AU174" s="80"/>
      <c r="AV174" s="80"/>
      <c r="AW174" s="80"/>
      <c r="AX174" s="76"/>
      <c r="AY174" s="76"/>
      <c r="AZ174" s="76"/>
      <c r="BA174" s="76"/>
      <c r="BB174" s="76"/>
      <c r="BC174" s="76"/>
    </row>
    <row r="175" s="59" customFormat="true" ht="14.4" hidden="false" customHeight="false" outlineLevel="0" collapsed="false">
      <c r="A175" s="76"/>
      <c r="C175" s="77"/>
      <c r="V175" s="78"/>
      <c r="Y175" s="77"/>
      <c r="AI175" s="76"/>
      <c r="AJ175" s="76"/>
      <c r="AK175" s="76"/>
      <c r="AL175" s="76"/>
      <c r="AM175" s="79"/>
      <c r="AN175" s="79"/>
      <c r="AO175" s="79"/>
      <c r="AP175" s="79"/>
      <c r="AQ175" s="79"/>
      <c r="AR175" s="80"/>
      <c r="AS175" s="80"/>
      <c r="AT175" s="80"/>
      <c r="AU175" s="80"/>
      <c r="AV175" s="80"/>
      <c r="AW175" s="80"/>
      <c r="AX175" s="76"/>
      <c r="AY175" s="76"/>
      <c r="AZ175" s="76"/>
      <c r="BA175" s="76"/>
      <c r="BB175" s="76"/>
      <c r="BC175" s="76"/>
    </row>
    <row r="176" s="59" customFormat="true" ht="14.4" hidden="false" customHeight="false" outlineLevel="0" collapsed="false">
      <c r="A176" s="76"/>
      <c r="C176" s="77"/>
      <c r="V176" s="78"/>
      <c r="Y176" s="77"/>
      <c r="AI176" s="76"/>
      <c r="AJ176" s="76"/>
      <c r="AK176" s="76"/>
      <c r="AL176" s="76"/>
      <c r="AM176" s="79"/>
      <c r="AN176" s="79"/>
      <c r="AO176" s="79"/>
      <c r="AP176" s="79"/>
      <c r="AQ176" s="79"/>
      <c r="AR176" s="80"/>
      <c r="AS176" s="80"/>
      <c r="AT176" s="80"/>
      <c r="AU176" s="80"/>
      <c r="AV176" s="80"/>
      <c r="AW176" s="80"/>
      <c r="AX176" s="76"/>
      <c r="AY176" s="76"/>
      <c r="AZ176" s="76"/>
      <c r="BA176" s="76"/>
      <c r="BB176" s="76"/>
      <c r="BC176" s="76"/>
    </row>
    <row r="177" s="59" customFormat="true" ht="14.4" hidden="false" customHeight="false" outlineLevel="0" collapsed="false">
      <c r="A177" s="76"/>
      <c r="C177" s="77"/>
      <c r="V177" s="78"/>
      <c r="Y177" s="77"/>
      <c r="AI177" s="76"/>
      <c r="AJ177" s="76"/>
      <c r="AK177" s="76"/>
      <c r="AL177" s="76"/>
      <c r="AM177" s="79"/>
      <c r="AN177" s="79"/>
      <c r="AO177" s="79"/>
      <c r="AP177" s="79"/>
      <c r="AQ177" s="79"/>
      <c r="AR177" s="80"/>
      <c r="AS177" s="80"/>
      <c r="AT177" s="80"/>
      <c r="AU177" s="80"/>
      <c r="AV177" s="80"/>
      <c r="AW177" s="80"/>
      <c r="AX177" s="76"/>
      <c r="AY177" s="76"/>
      <c r="AZ177" s="76"/>
      <c r="BA177" s="76"/>
      <c r="BB177" s="76"/>
      <c r="BC177" s="76"/>
    </row>
    <row r="178" s="59" customFormat="true" ht="14.4" hidden="false" customHeight="false" outlineLevel="0" collapsed="false">
      <c r="A178" s="76"/>
      <c r="C178" s="77"/>
      <c r="V178" s="78"/>
      <c r="Y178" s="77"/>
      <c r="AI178" s="76"/>
      <c r="AJ178" s="76"/>
      <c r="AK178" s="76"/>
      <c r="AL178" s="76"/>
      <c r="AM178" s="79"/>
      <c r="AN178" s="79"/>
      <c r="AO178" s="79"/>
      <c r="AP178" s="79"/>
      <c r="AQ178" s="79"/>
      <c r="AR178" s="80"/>
      <c r="AS178" s="80"/>
      <c r="AT178" s="80"/>
      <c r="AU178" s="80"/>
      <c r="AV178" s="80"/>
      <c r="AW178" s="80"/>
      <c r="AX178" s="76"/>
      <c r="AY178" s="76"/>
      <c r="AZ178" s="76"/>
      <c r="BA178" s="76"/>
      <c r="BB178" s="76"/>
      <c r="BC178" s="76"/>
    </row>
    <row r="179" s="59" customFormat="true" ht="14.4" hidden="false" customHeight="false" outlineLevel="0" collapsed="false">
      <c r="A179" s="76"/>
      <c r="C179" s="77"/>
      <c r="V179" s="78"/>
      <c r="Y179" s="77"/>
      <c r="AI179" s="76"/>
      <c r="AJ179" s="76"/>
      <c r="AK179" s="76"/>
      <c r="AL179" s="76"/>
      <c r="AM179" s="79"/>
      <c r="AN179" s="79"/>
      <c r="AO179" s="79"/>
      <c r="AP179" s="79"/>
      <c r="AQ179" s="79"/>
      <c r="AR179" s="80"/>
      <c r="AS179" s="80"/>
      <c r="AT179" s="80"/>
      <c r="AU179" s="80"/>
      <c r="AV179" s="80"/>
      <c r="AW179" s="80"/>
      <c r="AX179" s="76"/>
      <c r="AY179" s="76"/>
      <c r="AZ179" s="76"/>
      <c r="BA179" s="76"/>
      <c r="BB179" s="76"/>
      <c r="BC179" s="76"/>
    </row>
    <row r="180" s="59" customFormat="true" ht="14.4" hidden="false" customHeight="false" outlineLevel="0" collapsed="false">
      <c r="A180" s="76"/>
      <c r="C180" s="77"/>
      <c r="V180" s="78"/>
      <c r="Y180" s="77"/>
      <c r="AI180" s="76"/>
      <c r="AJ180" s="76"/>
      <c r="AK180" s="76"/>
      <c r="AL180" s="76"/>
      <c r="AM180" s="79"/>
      <c r="AN180" s="79"/>
      <c r="AO180" s="79"/>
      <c r="AP180" s="79"/>
      <c r="AQ180" s="79"/>
      <c r="AR180" s="80"/>
      <c r="AS180" s="80"/>
      <c r="AT180" s="80"/>
      <c r="AU180" s="80"/>
      <c r="AV180" s="80"/>
      <c r="AW180" s="80"/>
      <c r="AX180" s="76"/>
      <c r="AY180" s="76"/>
      <c r="AZ180" s="76"/>
      <c r="BA180" s="76"/>
      <c r="BB180" s="76"/>
      <c r="BC180" s="76"/>
    </row>
    <row r="181" s="59" customFormat="true" ht="14.4" hidden="false" customHeight="false" outlineLevel="0" collapsed="false">
      <c r="A181" s="76"/>
      <c r="C181" s="77"/>
      <c r="V181" s="78"/>
      <c r="Y181" s="77"/>
      <c r="AI181" s="76"/>
      <c r="AJ181" s="76"/>
      <c r="AK181" s="76"/>
      <c r="AL181" s="76"/>
      <c r="AM181" s="79"/>
      <c r="AN181" s="79"/>
      <c r="AO181" s="79"/>
      <c r="AP181" s="79"/>
      <c r="AQ181" s="79"/>
      <c r="AR181" s="80"/>
      <c r="AS181" s="80"/>
      <c r="AT181" s="80"/>
      <c r="AU181" s="80"/>
      <c r="AV181" s="80"/>
      <c r="AW181" s="80"/>
      <c r="AX181" s="76"/>
      <c r="AY181" s="76"/>
      <c r="AZ181" s="76"/>
      <c r="BA181" s="76"/>
      <c r="BB181" s="76"/>
      <c r="BC181" s="76"/>
    </row>
    <row r="182" s="59" customFormat="true" ht="14.4" hidden="false" customHeight="false" outlineLevel="0" collapsed="false">
      <c r="A182" s="76"/>
      <c r="C182" s="77"/>
      <c r="V182" s="78"/>
      <c r="Y182" s="77"/>
      <c r="AI182" s="76"/>
      <c r="AJ182" s="76"/>
      <c r="AK182" s="76"/>
      <c r="AL182" s="76"/>
      <c r="AM182" s="79"/>
      <c r="AN182" s="79"/>
      <c r="AO182" s="79"/>
      <c r="AP182" s="79"/>
      <c r="AQ182" s="79"/>
      <c r="AR182" s="80"/>
      <c r="AS182" s="80"/>
      <c r="AT182" s="80"/>
      <c r="AU182" s="80"/>
      <c r="AV182" s="80"/>
      <c r="AW182" s="80"/>
      <c r="AX182" s="76"/>
      <c r="AY182" s="76"/>
      <c r="AZ182" s="76"/>
      <c r="BA182" s="76"/>
      <c r="BB182" s="76"/>
      <c r="BC182" s="76"/>
    </row>
    <row r="183" s="59" customFormat="true" ht="14.4" hidden="false" customHeight="false" outlineLevel="0" collapsed="false">
      <c r="A183" s="76"/>
      <c r="C183" s="77"/>
      <c r="V183" s="78"/>
      <c r="Y183" s="77"/>
      <c r="AI183" s="76"/>
      <c r="AJ183" s="76"/>
      <c r="AK183" s="76"/>
      <c r="AL183" s="76"/>
      <c r="AM183" s="79"/>
      <c r="AN183" s="79"/>
      <c r="AO183" s="79"/>
      <c r="AP183" s="79"/>
      <c r="AQ183" s="79"/>
      <c r="AR183" s="80"/>
      <c r="AS183" s="80"/>
      <c r="AT183" s="80"/>
      <c r="AU183" s="80"/>
      <c r="AV183" s="80"/>
      <c r="AW183" s="80"/>
      <c r="AX183" s="76"/>
      <c r="AY183" s="76"/>
      <c r="AZ183" s="76"/>
      <c r="BA183" s="76"/>
      <c r="BB183" s="76"/>
      <c r="BC183" s="76"/>
    </row>
    <row r="184" s="59" customFormat="true" ht="14.4" hidden="false" customHeight="false" outlineLevel="0" collapsed="false">
      <c r="A184" s="76"/>
      <c r="C184" s="77"/>
      <c r="V184" s="78"/>
      <c r="Y184" s="77"/>
      <c r="AI184" s="76"/>
      <c r="AJ184" s="76"/>
      <c r="AK184" s="76"/>
      <c r="AL184" s="76"/>
      <c r="AM184" s="79"/>
      <c r="AN184" s="79"/>
      <c r="AO184" s="79"/>
      <c r="AP184" s="79"/>
      <c r="AQ184" s="79"/>
      <c r="AR184" s="80"/>
      <c r="AS184" s="80"/>
      <c r="AT184" s="80"/>
      <c r="AU184" s="80"/>
      <c r="AV184" s="80"/>
      <c r="AW184" s="80"/>
      <c r="AX184" s="76"/>
      <c r="AY184" s="76"/>
      <c r="AZ184" s="76"/>
      <c r="BA184" s="76"/>
      <c r="BB184" s="76"/>
      <c r="BC184" s="76"/>
    </row>
    <row r="185" customFormat="false" ht="14.4" hidden="false" customHeight="false" outlineLevel="0" collapsed="false">
      <c r="A185" s="76"/>
      <c r="B185" s="59"/>
      <c r="C185" s="77"/>
      <c r="D185" s="59"/>
      <c r="E185" s="59"/>
      <c r="G185" s="59"/>
      <c r="H185" s="59"/>
      <c r="I185" s="59"/>
      <c r="K185" s="59"/>
      <c r="L185" s="59"/>
      <c r="M185" s="59"/>
      <c r="O185" s="59"/>
      <c r="P185" s="59"/>
      <c r="Q185" s="59"/>
      <c r="S185" s="59"/>
      <c r="T185" s="59"/>
      <c r="U185" s="59"/>
      <c r="V185" s="78"/>
      <c r="W185" s="59"/>
      <c r="X185" s="59"/>
      <c r="Y185" s="77"/>
      <c r="Z185" s="59"/>
      <c r="AA185" s="155"/>
      <c r="AG185" s="76"/>
      <c r="AH185" s="76"/>
      <c r="AI185" s="76"/>
      <c r="AJ185" s="79"/>
      <c r="AK185" s="79"/>
      <c r="AL185" s="135"/>
      <c r="AM185" s="79"/>
      <c r="AN185" s="79"/>
      <c r="AO185" s="79"/>
      <c r="AP185" s="79"/>
      <c r="AQ185" s="79"/>
      <c r="AR185" s="80"/>
      <c r="AS185" s="80"/>
      <c r="AT185" s="80"/>
      <c r="AU185" s="80"/>
      <c r="AV185" s="80"/>
      <c r="AW185" s="80"/>
      <c r="AX185" s="76"/>
      <c r="AY185" s="76"/>
      <c r="AZ185" s="76"/>
      <c r="BA185" s="76"/>
      <c r="BB185" s="76"/>
      <c r="BC185" s="76"/>
    </row>
    <row r="186" customFormat="false" ht="14.4" hidden="false" customHeight="false" outlineLevel="0" collapsed="false">
      <c r="A186" s="76"/>
      <c r="B186" s="0"/>
      <c r="C186" s="77"/>
      <c r="D186" s="0"/>
      <c r="E186" s="0"/>
      <c r="G186" s="0"/>
      <c r="H186" s="0"/>
      <c r="I186" s="0"/>
      <c r="K186" s="0"/>
      <c r="L186" s="0"/>
      <c r="M186" s="0"/>
      <c r="O186" s="0"/>
      <c r="P186" s="0"/>
      <c r="Q186" s="0"/>
      <c r="S186" s="0"/>
      <c r="T186" s="0"/>
      <c r="U186" s="0"/>
      <c r="V186" s="78"/>
      <c r="Y186" s="77"/>
      <c r="AG186" s="76"/>
      <c r="AH186" s="76"/>
      <c r="AI186" s="76"/>
      <c r="AJ186" s="79"/>
      <c r="AK186" s="79"/>
      <c r="AL186" s="135"/>
      <c r="AM186" s="79"/>
      <c r="AN186" s="79"/>
      <c r="AO186" s="79"/>
      <c r="AP186" s="79"/>
      <c r="AQ186" s="79"/>
      <c r="AR186" s="80"/>
      <c r="AS186" s="80"/>
      <c r="AT186" s="80"/>
      <c r="AU186" s="80"/>
      <c r="AV186" s="80"/>
      <c r="AW186" s="80"/>
      <c r="AX186" s="76"/>
      <c r="AY186" s="76"/>
      <c r="AZ186" s="76"/>
      <c r="BA186" s="76"/>
      <c r="BB186" s="76"/>
      <c r="BC186" s="76"/>
    </row>
    <row r="187" customFormat="false" ht="14.4" hidden="false" customHeight="false" outlineLevel="0" collapsed="false">
      <c r="A187" s="76"/>
      <c r="B187" s="0"/>
      <c r="C187" s="77"/>
      <c r="D187" s="0"/>
      <c r="E187" s="0"/>
      <c r="G187" s="0"/>
      <c r="H187" s="0"/>
      <c r="I187" s="0"/>
      <c r="K187" s="0"/>
      <c r="L187" s="0"/>
      <c r="M187" s="0"/>
      <c r="O187" s="0"/>
      <c r="P187" s="0"/>
      <c r="Q187" s="0"/>
      <c r="S187" s="0"/>
      <c r="T187" s="0"/>
      <c r="U187" s="0"/>
      <c r="V187" s="78"/>
      <c r="Y187" s="77"/>
      <c r="AG187" s="76"/>
      <c r="AH187" s="76"/>
      <c r="AI187" s="76"/>
      <c r="AJ187" s="79"/>
      <c r="AK187" s="79"/>
      <c r="AL187" s="135"/>
      <c r="AM187" s="79"/>
      <c r="AN187" s="79"/>
      <c r="AO187" s="79"/>
      <c r="AP187" s="79"/>
      <c r="AQ187" s="79"/>
      <c r="AR187" s="80"/>
      <c r="AS187" s="80"/>
      <c r="AT187" s="80"/>
      <c r="AU187" s="80"/>
      <c r="AV187" s="80"/>
      <c r="AW187" s="80"/>
      <c r="AX187" s="76"/>
      <c r="AY187" s="76"/>
      <c r="AZ187" s="76"/>
      <c r="BA187" s="76"/>
      <c r="BB187" s="76"/>
      <c r="BC187" s="76"/>
    </row>
    <row r="188" customFormat="false" ht="14.4" hidden="false" customHeight="false" outlineLevel="0" collapsed="false">
      <c r="A188" s="76"/>
      <c r="B188" s="0"/>
      <c r="C188" s="77"/>
      <c r="D188" s="0"/>
      <c r="E188" s="0"/>
      <c r="G188" s="0"/>
      <c r="H188" s="0"/>
      <c r="I188" s="0"/>
      <c r="K188" s="0"/>
      <c r="L188" s="0"/>
      <c r="M188" s="0"/>
      <c r="O188" s="0"/>
      <c r="P188" s="0"/>
      <c r="Q188" s="0"/>
      <c r="S188" s="0"/>
      <c r="T188" s="0"/>
      <c r="U188" s="0"/>
      <c r="V188" s="78"/>
      <c r="Y188" s="77"/>
      <c r="AG188" s="76"/>
      <c r="AH188" s="76"/>
      <c r="AI188" s="76"/>
      <c r="AJ188" s="79"/>
      <c r="AK188" s="79"/>
      <c r="AL188" s="135"/>
      <c r="AM188" s="79"/>
      <c r="AN188" s="79"/>
      <c r="AO188" s="79"/>
      <c r="AP188" s="79"/>
      <c r="AQ188" s="79"/>
      <c r="AR188" s="80"/>
      <c r="AS188" s="80"/>
      <c r="AT188" s="80"/>
      <c r="AU188" s="80"/>
      <c r="AV188" s="80"/>
      <c r="AW188" s="80"/>
      <c r="AX188" s="76"/>
      <c r="AY188" s="76"/>
      <c r="AZ188" s="76"/>
      <c r="BA188" s="76"/>
      <c r="BB188" s="76"/>
      <c r="BC188" s="76"/>
    </row>
    <row r="189" customFormat="false" ht="14.4" hidden="false" customHeight="false" outlineLevel="0" collapsed="false">
      <c r="A189" s="76"/>
      <c r="B189" s="0"/>
      <c r="C189" s="77"/>
      <c r="D189" s="0"/>
      <c r="E189" s="0"/>
      <c r="G189" s="0"/>
      <c r="H189" s="0"/>
      <c r="I189" s="0"/>
      <c r="K189" s="0"/>
      <c r="L189" s="0"/>
      <c r="M189" s="0"/>
      <c r="O189" s="0"/>
      <c r="P189" s="0"/>
      <c r="Q189" s="0"/>
      <c r="S189" s="0"/>
      <c r="T189" s="0"/>
      <c r="U189" s="0"/>
      <c r="V189" s="78"/>
      <c r="Y189" s="77"/>
      <c r="AG189" s="76"/>
      <c r="AH189" s="76"/>
      <c r="AI189" s="76"/>
      <c r="AJ189" s="79"/>
      <c r="AK189" s="79"/>
      <c r="AL189" s="135"/>
      <c r="AM189" s="79"/>
      <c r="AN189" s="79"/>
      <c r="AO189" s="79"/>
      <c r="AP189" s="79"/>
      <c r="AQ189" s="79"/>
      <c r="AR189" s="80"/>
      <c r="AS189" s="80"/>
      <c r="AT189" s="80"/>
      <c r="AU189" s="80"/>
      <c r="AV189" s="80"/>
      <c r="AW189" s="80"/>
      <c r="AX189" s="76"/>
      <c r="AY189" s="76"/>
      <c r="AZ189" s="76"/>
      <c r="BA189" s="76"/>
      <c r="BB189" s="76"/>
      <c r="BC189" s="76"/>
    </row>
    <row r="190" customFormat="false" ht="14.4" hidden="false" customHeight="false" outlineLevel="0" collapsed="false">
      <c r="A190" s="76"/>
      <c r="B190" s="0"/>
      <c r="C190" s="77"/>
      <c r="D190" s="0"/>
      <c r="E190" s="0"/>
      <c r="G190" s="0"/>
      <c r="H190" s="0"/>
      <c r="I190" s="0"/>
      <c r="K190" s="0"/>
      <c r="L190" s="0"/>
      <c r="M190" s="0"/>
      <c r="O190" s="0"/>
      <c r="P190" s="0"/>
      <c r="Q190" s="0"/>
      <c r="S190" s="0"/>
      <c r="T190" s="0"/>
      <c r="U190" s="0"/>
      <c r="V190" s="78"/>
      <c r="Y190" s="77"/>
      <c r="AG190" s="76"/>
      <c r="AH190" s="76"/>
      <c r="AI190" s="76"/>
      <c r="AJ190" s="79"/>
      <c r="AK190" s="79"/>
      <c r="AL190" s="135"/>
      <c r="AM190" s="79"/>
      <c r="AN190" s="79"/>
      <c r="AO190" s="79"/>
      <c r="AP190" s="79"/>
      <c r="AQ190" s="79"/>
      <c r="AR190" s="80"/>
      <c r="AS190" s="80"/>
      <c r="AT190" s="80"/>
      <c r="AU190" s="80"/>
      <c r="AV190" s="80"/>
      <c r="AW190" s="80"/>
      <c r="AX190" s="76"/>
      <c r="AY190" s="76"/>
      <c r="AZ190" s="76"/>
      <c r="BA190" s="76"/>
      <c r="BB190" s="76"/>
      <c r="BC190" s="76"/>
    </row>
    <row r="191" customFormat="false" ht="14.4" hidden="false" customHeight="false" outlineLevel="0" collapsed="false">
      <c r="A191" s="76"/>
      <c r="B191" s="0"/>
      <c r="C191" s="77"/>
      <c r="D191" s="0"/>
      <c r="E191" s="0"/>
      <c r="G191" s="0"/>
      <c r="H191" s="0"/>
      <c r="I191" s="0"/>
      <c r="K191" s="0"/>
      <c r="L191" s="0"/>
      <c r="M191" s="0"/>
      <c r="O191" s="0"/>
      <c r="P191" s="0"/>
      <c r="Q191" s="0"/>
      <c r="S191" s="0"/>
      <c r="T191" s="0"/>
      <c r="U191" s="0"/>
      <c r="V191" s="78"/>
      <c r="Y191" s="77"/>
      <c r="AG191" s="76"/>
      <c r="AH191" s="76"/>
      <c r="AI191" s="76"/>
      <c r="AJ191" s="79"/>
      <c r="AK191" s="79"/>
      <c r="AL191" s="135"/>
      <c r="AM191" s="79"/>
      <c r="AN191" s="79"/>
      <c r="AO191" s="79"/>
      <c r="AP191" s="79"/>
      <c r="AQ191" s="79"/>
      <c r="AR191" s="80"/>
      <c r="AS191" s="80"/>
      <c r="AT191" s="80"/>
      <c r="AU191" s="80"/>
      <c r="AV191" s="80"/>
      <c r="AW191" s="80"/>
      <c r="AX191" s="76"/>
      <c r="AY191" s="76"/>
      <c r="AZ191" s="76"/>
      <c r="BA191" s="76"/>
      <c r="BB191" s="76"/>
      <c r="BC191" s="76"/>
    </row>
    <row r="192" customFormat="false" ht="14.4" hidden="false" customHeight="false" outlineLevel="0" collapsed="false">
      <c r="A192" s="76"/>
      <c r="B192" s="0"/>
      <c r="C192" s="77"/>
      <c r="D192" s="0"/>
      <c r="E192" s="0"/>
      <c r="G192" s="0"/>
      <c r="H192" s="0"/>
      <c r="I192" s="0"/>
      <c r="K192" s="0"/>
      <c r="L192" s="0"/>
      <c r="M192" s="0"/>
      <c r="O192" s="0"/>
      <c r="P192" s="0"/>
      <c r="Q192" s="0"/>
      <c r="S192" s="0"/>
      <c r="T192" s="0"/>
      <c r="U192" s="0"/>
      <c r="V192" s="78"/>
      <c r="Y192" s="77"/>
      <c r="AG192" s="76"/>
      <c r="AH192" s="76"/>
      <c r="AI192" s="76"/>
      <c r="AJ192" s="79"/>
      <c r="AK192" s="79"/>
      <c r="AL192" s="135"/>
      <c r="AM192" s="79"/>
      <c r="AN192" s="79"/>
      <c r="AO192" s="79"/>
      <c r="AP192" s="79"/>
      <c r="AQ192" s="79"/>
      <c r="AR192" s="80"/>
      <c r="AS192" s="80"/>
      <c r="AT192" s="80"/>
      <c r="AU192" s="80"/>
      <c r="AV192" s="80"/>
      <c r="AW192" s="80"/>
      <c r="AX192" s="76"/>
      <c r="AY192" s="76"/>
      <c r="AZ192" s="76"/>
      <c r="BA192" s="76"/>
      <c r="BB192" s="76"/>
      <c r="BC192" s="76"/>
    </row>
    <row r="193" customFormat="false" ht="14.4" hidden="false" customHeight="false" outlineLevel="0" collapsed="false">
      <c r="A193" s="76"/>
      <c r="B193" s="0"/>
      <c r="C193" s="77"/>
      <c r="D193" s="0"/>
      <c r="E193" s="0"/>
      <c r="G193" s="0"/>
      <c r="H193" s="0"/>
      <c r="I193" s="0"/>
      <c r="K193" s="0"/>
      <c r="L193" s="0"/>
      <c r="M193" s="0"/>
      <c r="O193" s="0"/>
      <c r="P193" s="0"/>
      <c r="Q193" s="0"/>
      <c r="S193" s="0"/>
      <c r="T193" s="0"/>
      <c r="U193" s="0"/>
      <c r="V193" s="78"/>
      <c r="Y193" s="77"/>
      <c r="AG193" s="76"/>
      <c r="AH193" s="76"/>
      <c r="AI193" s="76"/>
      <c r="AJ193" s="79"/>
      <c r="AK193" s="79"/>
      <c r="AL193" s="135"/>
      <c r="AM193" s="79"/>
      <c r="AN193" s="79"/>
      <c r="AO193" s="79"/>
      <c r="AP193" s="79"/>
      <c r="AQ193" s="79"/>
      <c r="AR193" s="80"/>
      <c r="AS193" s="80"/>
      <c r="AT193" s="80"/>
      <c r="AU193" s="80"/>
      <c r="AV193" s="80"/>
      <c r="AW193" s="80"/>
      <c r="AX193" s="76"/>
      <c r="AY193" s="76"/>
      <c r="AZ193" s="76"/>
      <c r="BA193" s="76"/>
      <c r="BB193" s="76"/>
      <c r="BC193" s="76"/>
    </row>
    <row r="194" customFormat="false" ht="14.4" hidden="false" customHeight="false" outlineLevel="0" collapsed="false">
      <c r="A194" s="76"/>
      <c r="B194" s="0"/>
      <c r="C194" s="77"/>
      <c r="D194" s="0"/>
      <c r="E194" s="0"/>
      <c r="G194" s="0"/>
      <c r="H194" s="0"/>
      <c r="I194" s="0"/>
      <c r="K194" s="0"/>
      <c r="L194" s="0"/>
      <c r="M194" s="0"/>
      <c r="O194" s="0"/>
      <c r="P194" s="0"/>
      <c r="Q194" s="0"/>
      <c r="S194" s="0"/>
      <c r="T194" s="0"/>
      <c r="U194" s="0"/>
      <c r="V194" s="78"/>
      <c r="Y194" s="77"/>
      <c r="AG194" s="76"/>
      <c r="AH194" s="76"/>
      <c r="AI194" s="76"/>
      <c r="AJ194" s="79"/>
      <c r="AK194" s="79"/>
      <c r="AL194" s="135"/>
      <c r="AM194" s="79"/>
      <c r="AN194" s="79"/>
      <c r="AO194" s="79"/>
      <c r="AP194" s="79"/>
      <c r="AQ194" s="79"/>
      <c r="AR194" s="80"/>
      <c r="AS194" s="80"/>
      <c r="AT194" s="80"/>
      <c r="AU194" s="80"/>
      <c r="AV194" s="80"/>
      <c r="AW194" s="80"/>
      <c r="AX194" s="76"/>
      <c r="AY194" s="76"/>
      <c r="AZ194" s="76"/>
      <c r="BA194" s="76"/>
      <c r="BB194" s="76"/>
      <c r="BC194" s="76"/>
    </row>
    <row r="195" customFormat="false" ht="14.4" hidden="false" customHeight="false" outlineLevel="0" collapsed="false">
      <c r="A195" s="76"/>
      <c r="B195" s="0"/>
      <c r="C195" s="77"/>
      <c r="D195" s="0"/>
      <c r="E195" s="0"/>
      <c r="G195" s="0"/>
      <c r="H195" s="0"/>
      <c r="I195" s="0"/>
      <c r="K195" s="0"/>
      <c r="L195" s="0"/>
      <c r="M195" s="0"/>
      <c r="O195" s="0"/>
      <c r="P195" s="0"/>
      <c r="Q195" s="0"/>
      <c r="S195" s="0"/>
      <c r="T195" s="0"/>
      <c r="U195" s="0"/>
      <c r="V195" s="78"/>
      <c r="Y195" s="77"/>
      <c r="AG195" s="76"/>
      <c r="AH195" s="76"/>
      <c r="AI195" s="76"/>
      <c r="AJ195" s="79"/>
      <c r="AK195" s="79"/>
      <c r="AL195" s="135"/>
      <c r="AM195" s="79"/>
      <c r="AN195" s="79"/>
      <c r="AO195" s="79"/>
      <c r="AP195" s="79"/>
      <c r="AQ195" s="79"/>
      <c r="AR195" s="80"/>
      <c r="AS195" s="80"/>
      <c r="AT195" s="80"/>
      <c r="AU195" s="80"/>
      <c r="AV195" s="80"/>
      <c r="AW195" s="80"/>
      <c r="AX195" s="76"/>
      <c r="AY195" s="76"/>
      <c r="AZ195" s="76"/>
      <c r="BA195" s="76"/>
      <c r="BB195" s="76"/>
      <c r="BC195" s="76"/>
    </row>
    <row r="196" customFormat="false" ht="14.4" hidden="false" customHeight="false" outlineLevel="0" collapsed="false">
      <c r="A196" s="76"/>
      <c r="B196" s="0"/>
      <c r="C196" s="77"/>
      <c r="D196" s="0"/>
      <c r="E196" s="0"/>
      <c r="G196" s="0"/>
      <c r="H196" s="0"/>
      <c r="I196" s="0"/>
      <c r="K196" s="0"/>
      <c r="L196" s="0"/>
      <c r="M196" s="0"/>
      <c r="O196" s="0"/>
      <c r="P196" s="0"/>
      <c r="Q196" s="0"/>
      <c r="S196" s="0"/>
      <c r="T196" s="0"/>
      <c r="U196" s="0"/>
      <c r="V196" s="78"/>
      <c r="Y196" s="77"/>
      <c r="AG196" s="76"/>
      <c r="AH196" s="76"/>
      <c r="AI196" s="76"/>
      <c r="AJ196" s="79"/>
      <c r="AK196" s="79"/>
      <c r="AL196" s="135"/>
      <c r="AM196" s="79"/>
      <c r="AN196" s="79"/>
      <c r="AO196" s="79"/>
      <c r="AP196" s="79"/>
      <c r="AQ196" s="79"/>
      <c r="AR196" s="80"/>
      <c r="AS196" s="80"/>
      <c r="AT196" s="80"/>
      <c r="AU196" s="80"/>
      <c r="AV196" s="80"/>
      <c r="AW196" s="80"/>
      <c r="AX196" s="76"/>
      <c r="AY196" s="76"/>
      <c r="AZ196" s="76"/>
      <c r="BA196" s="76"/>
      <c r="BB196" s="76"/>
      <c r="BC196" s="76"/>
    </row>
    <row r="197" customFormat="false" ht="14.4" hidden="false" customHeight="false" outlineLevel="0" collapsed="false">
      <c r="A197" s="76"/>
      <c r="B197" s="0"/>
      <c r="C197" s="77"/>
      <c r="D197" s="0"/>
      <c r="E197" s="0"/>
      <c r="G197" s="0"/>
      <c r="H197" s="0"/>
      <c r="I197" s="0"/>
      <c r="K197" s="0"/>
      <c r="L197" s="0"/>
      <c r="M197" s="0"/>
      <c r="O197" s="0"/>
      <c r="P197" s="0"/>
      <c r="Q197" s="0"/>
      <c r="S197" s="0"/>
      <c r="T197" s="0"/>
      <c r="U197" s="0"/>
      <c r="V197" s="78"/>
      <c r="Y197" s="77"/>
      <c r="AG197" s="76"/>
      <c r="AH197" s="76"/>
      <c r="AI197" s="76"/>
      <c r="AJ197" s="79"/>
      <c r="AK197" s="79"/>
      <c r="AL197" s="135"/>
      <c r="AM197" s="79"/>
      <c r="AN197" s="79"/>
      <c r="AO197" s="79"/>
      <c r="AP197" s="79"/>
      <c r="AQ197" s="79"/>
      <c r="AR197" s="80"/>
      <c r="AS197" s="80"/>
      <c r="AT197" s="80"/>
      <c r="AU197" s="80"/>
      <c r="AV197" s="80"/>
      <c r="AW197" s="80"/>
      <c r="AX197" s="76"/>
      <c r="AY197" s="76"/>
      <c r="AZ197" s="76"/>
      <c r="BA197" s="76"/>
      <c r="BB197" s="76"/>
      <c r="BC197" s="76"/>
    </row>
    <row r="198" customFormat="false" ht="14.4" hidden="false" customHeight="false" outlineLevel="0" collapsed="false">
      <c r="A198" s="76"/>
      <c r="B198" s="0"/>
      <c r="C198" s="77"/>
      <c r="D198" s="0"/>
      <c r="E198" s="0"/>
      <c r="G198" s="0"/>
      <c r="H198" s="0"/>
      <c r="I198" s="0"/>
      <c r="K198" s="0"/>
      <c r="L198" s="0"/>
      <c r="M198" s="0"/>
      <c r="O198" s="0"/>
      <c r="P198" s="0"/>
      <c r="Q198" s="0"/>
      <c r="S198" s="0"/>
      <c r="T198" s="0"/>
      <c r="U198" s="0"/>
      <c r="V198" s="78"/>
      <c r="Y198" s="77"/>
      <c r="AG198" s="76"/>
      <c r="AH198" s="76"/>
      <c r="AI198" s="76"/>
      <c r="AJ198" s="79"/>
      <c r="AK198" s="79"/>
      <c r="AL198" s="76"/>
      <c r="AM198" s="79"/>
      <c r="AN198" s="76"/>
      <c r="AO198" s="76"/>
      <c r="AP198" s="76"/>
      <c r="AQ198" s="76"/>
      <c r="AR198" s="80"/>
      <c r="AS198" s="80"/>
      <c r="AT198" s="80"/>
      <c r="AU198" s="80"/>
      <c r="AV198" s="80"/>
      <c r="AW198" s="80"/>
      <c r="AX198" s="76"/>
      <c r="AY198" s="76"/>
      <c r="AZ198" s="76"/>
      <c r="BA198" s="76"/>
      <c r="BB198" s="76"/>
      <c r="BC198" s="76"/>
    </row>
    <row r="199" customFormat="false" ht="14.4" hidden="false" customHeight="false" outlineLevel="0" collapsed="false">
      <c r="A199" s="76"/>
      <c r="B199" s="0"/>
      <c r="C199" s="77"/>
      <c r="D199" s="0"/>
      <c r="E199" s="0"/>
      <c r="G199" s="0"/>
      <c r="H199" s="0"/>
      <c r="I199" s="0"/>
      <c r="K199" s="0"/>
      <c r="L199" s="0"/>
      <c r="M199" s="0"/>
      <c r="O199" s="0"/>
      <c r="P199" s="0"/>
      <c r="Q199" s="0"/>
      <c r="S199" s="0"/>
      <c r="T199" s="0"/>
      <c r="U199" s="0"/>
      <c r="V199" s="78"/>
      <c r="Y199" s="77"/>
      <c r="AG199" s="76"/>
      <c r="AH199" s="76"/>
      <c r="AI199" s="76"/>
      <c r="AJ199" s="79"/>
      <c r="AK199" s="79"/>
      <c r="AL199" s="76"/>
      <c r="AM199" s="79"/>
      <c r="AN199" s="76"/>
      <c r="AO199" s="76"/>
      <c r="AP199" s="76"/>
      <c r="AQ199" s="76"/>
      <c r="AR199" s="80"/>
      <c r="AS199" s="80"/>
      <c r="AT199" s="80"/>
      <c r="AU199" s="80"/>
      <c r="AV199" s="80"/>
      <c r="AW199" s="80"/>
      <c r="AX199" s="76"/>
      <c r="AY199" s="76"/>
      <c r="AZ199" s="76"/>
      <c r="BA199" s="76"/>
      <c r="BB199" s="76"/>
      <c r="BC199" s="76"/>
    </row>
    <row r="200" customFormat="false" ht="14.4" hidden="false" customHeight="false" outlineLevel="0" collapsed="false">
      <c r="A200" s="76"/>
      <c r="B200" s="0"/>
      <c r="C200" s="77"/>
      <c r="D200" s="0"/>
      <c r="E200" s="0"/>
      <c r="G200" s="0"/>
      <c r="H200" s="0"/>
      <c r="I200" s="0"/>
      <c r="K200" s="0"/>
      <c r="L200" s="0"/>
      <c r="M200" s="0"/>
      <c r="O200" s="0"/>
      <c r="P200" s="0"/>
      <c r="Q200" s="0"/>
      <c r="S200" s="0"/>
      <c r="T200" s="0"/>
      <c r="U200" s="0"/>
      <c r="V200" s="78"/>
      <c r="Y200" s="77"/>
      <c r="AG200" s="76"/>
      <c r="AH200" s="76"/>
      <c r="AI200" s="76"/>
      <c r="AJ200" s="79"/>
      <c r="AK200" s="79"/>
      <c r="AL200" s="76"/>
      <c r="AM200" s="79"/>
      <c r="AN200" s="76"/>
      <c r="AO200" s="76"/>
      <c r="AP200" s="76"/>
      <c r="AQ200" s="76"/>
      <c r="AR200" s="80"/>
      <c r="AS200" s="80"/>
      <c r="AT200" s="80"/>
      <c r="AU200" s="80"/>
      <c r="AV200" s="80"/>
      <c r="AW200" s="80"/>
      <c r="AX200" s="76"/>
      <c r="AY200" s="76"/>
      <c r="AZ200" s="76"/>
      <c r="BA200" s="76"/>
      <c r="BB200" s="76"/>
      <c r="BC200" s="76"/>
    </row>
    <row r="201" customFormat="false" ht="14.4" hidden="false" customHeight="false" outlineLevel="0" collapsed="false">
      <c r="A201" s="76"/>
      <c r="B201" s="0"/>
      <c r="C201" s="77"/>
      <c r="D201" s="0"/>
      <c r="E201" s="0"/>
      <c r="G201" s="0"/>
      <c r="H201" s="0"/>
      <c r="I201" s="0"/>
      <c r="K201" s="0"/>
      <c r="L201" s="0"/>
      <c r="M201" s="0"/>
      <c r="O201" s="0"/>
      <c r="P201" s="0"/>
      <c r="Q201" s="0"/>
      <c r="S201" s="0"/>
      <c r="T201" s="0"/>
      <c r="U201" s="0"/>
      <c r="V201" s="78"/>
      <c r="Y201" s="77"/>
      <c r="AG201" s="76"/>
      <c r="AH201" s="76"/>
      <c r="AI201" s="76"/>
      <c r="AJ201" s="79"/>
      <c r="AK201" s="79"/>
      <c r="AL201" s="76"/>
      <c r="AM201" s="79"/>
      <c r="AN201" s="76"/>
      <c r="AO201" s="76"/>
      <c r="AP201" s="76"/>
      <c r="AQ201" s="76"/>
      <c r="AR201" s="80"/>
      <c r="AS201" s="80"/>
      <c r="AT201" s="80"/>
      <c r="AU201" s="80"/>
      <c r="AV201" s="80"/>
      <c r="AW201" s="80"/>
      <c r="AX201" s="76"/>
      <c r="AY201" s="76"/>
      <c r="AZ201" s="76"/>
      <c r="BA201" s="76"/>
      <c r="BB201" s="76"/>
      <c r="BC201" s="76"/>
    </row>
    <row r="202" customFormat="false" ht="14.4" hidden="false" customHeight="false" outlineLevel="0" collapsed="false">
      <c r="A202" s="76"/>
      <c r="B202" s="0"/>
      <c r="C202" s="77"/>
      <c r="D202" s="0"/>
      <c r="E202" s="0"/>
      <c r="G202" s="0"/>
      <c r="H202" s="0"/>
      <c r="I202" s="0"/>
      <c r="K202" s="0"/>
      <c r="L202" s="0"/>
      <c r="M202" s="0"/>
      <c r="O202" s="0"/>
      <c r="P202" s="0"/>
      <c r="Q202" s="0"/>
      <c r="S202" s="0"/>
      <c r="T202" s="0"/>
      <c r="U202" s="0"/>
      <c r="V202" s="78"/>
      <c r="Y202" s="77"/>
      <c r="AG202" s="76"/>
      <c r="AH202" s="76"/>
      <c r="AI202" s="76"/>
      <c r="AJ202" s="79"/>
      <c r="AK202" s="79"/>
      <c r="AL202" s="76"/>
      <c r="AM202" s="79"/>
      <c r="AN202" s="76"/>
      <c r="AO202" s="76"/>
      <c r="AP202" s="76"/>
      <c r="AQ202" s="76"/>
      <c r="AR202" s="80"/>
      <c r="AS202" s="80"/>
      <c r="AT202" s="80"/>
      <c r="AU202" s="80"/>
      <c r="AV202" s="80"/>
      <c r="AW202" s="80"/>
      <c r="AX202" s="76"/>
      <c r="AY202" s="76"/>
      <c r="AZ202" s="76"/>
      <c r="BA202" s="76"/>
      <c r="BB202" s="76"/>
      <c r="BC202" s="76"/>
    </row>
    <row r="203" customFormat="false" ht="14.4" hidden="false" customHeight="false" outlineLevel="0" collapsed="false">
      <c r="A203" s="76"/>
      <c r="B203" s="0"/>
      <c r="C203" s="77"/>
      <c r="D203" s="0"/>
      <c r="E203" s="0"/>
      <c r="G203" s="0"/>
      <c r="H203" s="0"/>
      <c r="I203" s="0"/>
      <c r="K203" s="0"/>
      <c r="L203" s="0"/>
      <c r="M203" s="0"/>
      <c r="O203" s="0"/>
      <c r="P203" s="0"/>
      <c r="Q203" s="0"/>
      <c r="S203" s="0"/>
      <c r="T203" s="0"/>
      <c r="U203" s="0"/>
      <c r="V203" s="78"/>
      <c r="Y203" s="77"/>
      <c r="AG203" s="76"/>
      <c r="AH203" s="76"/>
      <c r="AI203" s="76"/>
      <c r="AJ203" s="79"/>
      <c r="AK203" s="79"/>
      <c r="AL203" s="76"/>
      <c r="AM203" s="79"/>
      <c r="AN203" s="76"/>
      <c r="AO203" s="76"/>
      <c r="AP203" s="76"/>
      <c r="AQ203" s="76"/>
      <c r="AR203" s="80"/>
      <c r="AS203" s="80"/>
      <c r="AT203" s="80"/>
      <c r="AU203" s="80"/>
      <c r="AV203" s="80"/>
      <c r="AW203" s="80"/>
      <c r="AX203" s="76"/>
      <c r="AY203" s="76"/>
      <c r="AZ203" s="76"/>
      <c r="BA203" s="76"/>
      <c r="BB203" s="76"/>
      <c r="BC203" s="76"/>
    </row>
    <row r="204" customFormat="false" ht="14.4" hidden="false" customHeight="false" outlineLevel="0" collapsed="false">
      <c r="A204" s="76"/>
      <c r="B204" s="0"/>
      <c r="C204" s="77"/>
      <c r="D204" s="0"/>
      <c r="E204" s="0"/>
      <c r="G204" s="0"/>
      <c r="H204" s="0"/>
      <c r="I204" s="0"/>
      <c r="K204" s="0"/>
      <c r="L204" s="0"/>
      <c r="M204" s="0"/>
      <c r="O204" s="0"/>
      <c r="P204" s="0"/>
      <c r="Q204" s="0"/>
      <c r="S204" s="0"/>
      <c r="T204" s="0"/>
      <c r="U204" s="0"/>
      <c r="V204" s="78"/>
      <c r="Y204" s="77"/>
      <c r="AG204" s="76"/>
      <c r="AH204" s="76"/>
      <c r="AI204" s="76"/>
      <c r="AJ204" s="79"/>
      <c r="AK204" s="79"/>
      <c r="AL204" s="76"/>
      <c r="AM204" s="79"/>
      <c r="AN204" s="76"/>
      <c r="AO204" s="76"/>
      <c r="AP204" s="76"/>
      <c r="AQ204" s="76"/>
      <c r="AR204" s="80"/>
      <c r="AS204" s="80"/>
      <c r="AT204" s="80"/>
      <c r="AU204" s="80"/>
      <c r="AV204" s="80"/>
      <c r="AW204" s="80"/>
      <c r="AX204" s="76"/>
      <c r="AY204" s="76"/>
      <c r="AZ204" s="76"/>
      <c r="BA204" s="76"/>
      <c r="BB204" s="76"/>
      <c r="BC204" s="76"/>
    </row>
    <row r="205" customFormat="false" ht="14.4" hidden="false" customHeight="false" outlineLevel="0" collapsed="false">
      <c r="A205" s="76"/>
      <c r="B205" s="0"/>
      <c r="C205" s="77"/>
      <c r="D205" s="0"/>
      <c r="E205" s="0"/>
      <c r="G205" s="0"/>
      <c r="H205" s="0"/>
      <c r="I205" s="0"/>
      <c r="K205" s="0"/>
      <c r="L205" s="0"/>
      <c r="M205" s="0"/>
      <c r="O205" s="0"/>
      <c r="P205" s="0"/>
      <c r="Q205" s="0"/>
      <c r="S205" s="0"/>
      <c r="T205" s="0"/>
      <c r="U205" s="0"/>
      <c r="V205" s="78"/>
      <c r="Y205" s="77"/>
      <c r="AG205" s="76"/>
      <c r="AH205" s="76"/>
      <c r="AI205" s="76"/>
      <c r="AJ205" s="79"/>
      <c r="AK205" s="79"/>
      <c r="AL205" s="76"/>
      <c r="AM205" s="79"/>
      <c r="AN205" s="76"/>
      <c r="AO205" s="76"/>
      <c r="AP205" s="76"/>
      <c r="AQ205" s="76"/>
      <c r="AR205" s="80"/>
      <c r="AS205" s="80"/>
      <c r="AT205" s="80"/>
      <c r="AU205" s="80"/>
      <c r="AV205" s="80"/>
      <c r="AW205" s="80"/>
      <c r="AX205" s="76"/>
      <c r="AY205" s="76"/>
      <c r="AZ205" s="76"/>
      <c r="BA205" s="76"/>
      <c r="BB205" s="76"/>
      <c r="BC205" s="76"/>
    </row>
    <row r="206" customFormat="false" ht="14.4" hidden="false" customHeight="false" outlineLevel="0" collapsed="false">
      <c r="A206" s="76"/>
      <c r="B206" s="0"/>
      <c r="C206" s="77"/>
      <c r="D206" s="0"/>
      <c r="E206" s="0"/>
      <c r="G206" s="0"/>
      <c r="H206" s="0"/>
      <c r="I206" s="0"/>
      <c r="K206" s="0"/>
      <c r="L206" s="0"/>
      <c r="M206" s="0"/>
      <c r="O206" s="0"/>
      <c r="P206" s="0"/>
      <c r="Q206" s="0"/>
      <c r="S206" s="0"/>
      <c r="T206" s="0"/>
      <c r="U206" s="0"/>
      <c r="V206" s="78"/>
      <c r="Y206" s="77"/>
      <c r="AG206" s="76"/>
      <c r="AH206" s="76"/>
      <c r="AI206" s="76"/>
      <c r="AJ206" s="79"/>
      <c r="AK206" s="79"/>
      <c r="AL206" s="76"/>
      <c r="AM206" s="79"/>
      <c r="AN206" s="76"/>
      <c r="AO206" s="76"/>
      <c r="AP206" s="76"/>
      <c r="AQ206" s="76"/>
      <c r="AR206" s="80"/>
      <c r="AS206" s="80"/>
      <c r="AT206" s="80"/>
      <c r="AU206" s="80"/>
      <c r="AV206" s="80"/>
      <c r="AW206" s="80"/>
      <c r="AX206" s="76"/>
      <c r="AY206" s="76"/>
      <c r="AZ206" s="76"/>
      <c r="BA206" s="76"/>
      <c r="BB206" s="76"/>
      <c r="BC206" s="76"/>
    </row>
    <row r="207" customFormat="false" ht="14.4" hidden="false" customHeight="false" outlineLevel="0" collapsed="false">
      <c r="A207" s="76"/>
      <c r="B207" s="0"/>
      <c r="C207" s="77"/>
      <c r="D207" s="0"/>
      <c r="E207" s="0"/>
      <c r="G207" s="0"/>
      <c r="H207" s="0"/>
      <c r="I207" s="0"/>
      <c r="K207" s="0"/>
      <c r="L207" s="0"/>
      <c r="M207" s="0"/>
      <c r="O207" s="0"/>
      <c r="P207" s="0"/>
      <c r="Q207" s="0"/>
      <c r="S207" s="0"/>
      <c r="T207" s="0"/>
      <c r="U207" s="0"/>
      <c r="V207" s="78"/>
      <c r="Y207" s="77"/>
      <c r="AG207" s="76"/>
      <c r="AH207" s="76"/>
      <c r="AI207" s="76"/>
      <c r="AJ207" s="79"/>
      <c r="AK207" s="79"/>
      <c r="AL207" s="76"/>
      <c r="AM207" s="79"/>
      <c r="AN207" s="76"/>
      <c r="AO207" s="76"/>
      <c r="AP207" s="76"/>
      <c r="AQ207" s="76"/>
      <c r="AR207" s="80"/>
      <c r="AS207" s="80"/>
      <c r="AT207" s="80"/>
      <c r="AU207" s="80"/>
      <c r="AV207" s="80"/>
      <c r="AW207" s="80"/>
      <c r="AX207" s="76"/>
      <c r="AY207" s="76"/>
      <c r="AZ207" s="76"/>
      <c r="BA207" s="76"/>
      <c r="BB207" s="76"/>
      <c r="BC207" s="76"/>
    </row>
    <row r="208" customFormat="false" ht="14.4" hidden="false" customHeight="false" outlineLevel="0" collapsed="false">
      <c r="A208" s="76"/>
      <c r="B208" s="0"/>
      <c r="C208" s="77"/>
      <c r="D208" s="0"/>
      <c r="E208" s="0"/>
      <c r="G208" s="0"/>
      <c r="H208" s="0"/>
      <c r="I208" s="0"/>
      <c r="K208" s="0"/>
      <c r="L208" s="0"/>
      <c r="M208" s="0"/>
      <c r="O208" s="0"/>
      <c r="P208" s="0"/>
      <c r="Q208" s="0"/>
      <c r="S208" s="0"/>
      <c r="T208" s="0"/>
      <c r="U208" s="0"/>
      <c r="V208" s="78"/>
      <c r="Y208" s="77"/>
      <c r="AG208" s="76"/>
      <c r="AH208" s="76"/>
      <c r="AI208" s="76"/>
      <c r="AJ208" s="79"/>
      <c r="AK208" s="79"/>
      <c r="AL208" s="76"/>
      <c r="AM208" s="79"/>
      <c r="AN208" s="76"/>
      <c r="AO208" s="76"/>
      <c r="AP208" s="76"/>
      <c r="AQ208" s="76"/>
      <c r="AR208" s="80"/>
      <c r="AS208" s="80"/>
      <c r="AT208" s="80"/>
      <c r="AU208" s="80"/>
      <c r="AV208" s="80"/>
      <c r="AW208" s="80"/>
      <c r="AX208" s="76"/>
      <c r="AY208" s="76"/>
      <c r="AZ208" s="76"/>
      <c r="BA208" s="76"/>
      <c r="BB208" s="76"/>
      <c r="BC208" s="76"/>
    </row>
    <row r="209" customFormat="false" ht="14.4" hidden="false" customHeight="false" outlineLevel="0" collapsed="false">
      <c r="A209" s="76"/>
      <c r="B209" s="0"/>
      <c r="C209" s="77"/>
      <c r="D209" s="0"/>
      <c r="E209" s="0"/>
      <c r="G209" s="0"/>
      <c r="H209" s="0"/>
      <c r="I209" s="0"/>
      <c r="K209" s="0"/>
      <c r="L209" s="0"/>
      <c r="M209" s="0"/>
      <c r="O209" s="0"/>
      <c r="P209" s="0"/>
      <c r="Q209" s="0"/>
      <c r="S209" s="0"/>
      <c r="T209" s="0"/>
      <c r="U209" s="0"/>
      <c r="V209" s="78"/>
      <c r="Y209" s="77"/>
      <c r="AG209" s="76"/>
      <c r="AH209" s="76"/>
      <c r="AI209" s="76"/>
      <c r="AJ209" s="79"/>
      <c r="AK209" s="79"/>
      <c r="AL209" s="76"/>
      <c r="AM209" s="79"/>
      <c r="AN209" s="76"/>
      <c r="AO209" s="76"/>
      <c r="AP209" s="76"/>
      <c r="AQ209" s="76"/>
      <c r="AR209" s="80"/>
      <c r="AS209" s="80"/>
      <c r="AT209" s="80"/>
      <c r="AU209" s="80"/>
      <c r="AV209" s="80"/>
      <c r="AW209" s="80"/>
      <c r="AX209" s="76"/>
      <c r="AY209" s="76"/>
      <c r="AZ209" s="76"/>
      <c r="BA209" s="76"/>
      <c r="BB209" s="76"/>
      <c r="BC209" s="76"/>
    </row>
    <row r="210" customFormat="false" ht="14.4" hidden="false" customHeight="false" outlineLevel="0" collapsed="false">
      <c r="A210" s="76"/>
      <c r="B210" s="0"/>
      <c r="C210" s="77"/>
      <c r="D210" s="0"/>
      <c r="E210" s="0"/>
      <c r="G210" s="0"/>
      <c r="H210" s="0"/>
      <c r="I210" s="0"/>
      <c r="K210" s="0"/>
      <c r="L210" s="0"/>
      <c r="M210" s="0"/>
      <c r="O210" s="0"/>
      <c r="P210" s="0"/>
      <c r="Q210" s="0"/>
      <c r="S210" s="0"/>
      <c r="T210" s="0"/>
      <c r="U210" s="0"/>
      <c r="V210" s="78"/>
      <c r="Y210" s="77"/>
      <c r="AG210" s="76"/>
      <c r="AH210" s="76"/>
      <c r="AI210" s="76"/>
      <c r="AJ210" s="79"/>
      <c r="AK210" s="79"/>
      <c r="AL210" s="76"/>
      <c r="AM210" s="79"/>
      <c r="AN210" s="76"/>
      <c r="AO210" s="76"/>
      <c r="AP210" s="76"/>
      <c r="AQ210" s="76"/>
      <c r="AR210" s="80"/>
      <c r="AS210" s="80"/>
      <c r="AT210" s="80"/>
      <c r="AU210" s="80"/>
      <c r="AV210" s="80"/>
      <c r="AW210" s="80"/>
      <c r="AX210" s="76"/>
      <c r="AY210" s="76"/>
      <c r="AZ210" s="76"/>
      <c r="BA210" s="76"/>
      <c r="BB210" s="76"/>
      <c r="BC210" s="76"/>
    </row>
    <row r="211" customFormat="false" ht="14.4" hidden="false" customHeight="false" outlineLevel="0" collapsed="false">
      <c r="A211" s="76"/>
      <c r="B211" s="0"/>
      <c r="C211" s="77"/>
      <c r="D211" s="0"/>
      <c r="E211" s="0"/>
      <c r="G211" s="0"/>
      <c r="H211" s="0"/>
      <c r="I211" s="0"/>
      <c r="K211" s="0"/>
      <c r="L211" s="0"/>
      <c r="M211" s="0"/>
      <c r="O211" s="0"/>
      <c r="P211" s="0"/>
      <c r="Q211" s="0"/>
      <c r="S211" s="0"/>
      <c r="T211" s="0"/>
      <c r="U211" s="0"/>
      <c r="V211" s="78"/>
      <c r="Y211" s="77"/>
      <c r="AG211" s="76"/>
      <c r="AH211" s="76"/>
      <c r="AI211" s="76"/>
      <c r="AJ211" s="79"/>
      <c r="AK211" s="79"/>
      <c r="AL211" s="76"/>
      <c r="AM211" s="79"/>
      <c r="AN211" s="76"/>
      <c r="AO211" s="76"/>
      <c r="AP211" s="76"/>
      <c r="AQ211" s="76"/>
      <c r="AR211" s="80"/>
      <c r="AS211" s="80"/>
      <c r="AT211" s="80"/>
      <c r="AU211" s="80"/>
      <c r="AV211" s="80"/>
      <c r="AW211" s="80"/>
      <c r="AX211" s="76"/>
      <c r="AY211" s="76"/>
      <c r="AZ211" s="76"/>
      <c r="BA211" s="76"/>
      <c r="BB211" s="76"/>
      <c r="BC211" s="76"/>
    </row>
    <row r="212" customFormat="false" ht="14.4" hidden="false" customHeight="false" outlineLevel="0" collapsed="false">
      <c r="A212" s="76"/>
      <c r="B212" s="0"/>
      <c r="C212" s="77"/>
      <c r="D212" s="0"/>
      <c r="E212" s="0"/>
      <c r="G212" s="0"/>
      <c r="H212" s="0"/>
      <c r="I212" s="0"/>
      <c r="K212" s="0"/>
      <c r="L212" s="0"/>
      <c r="M212" s="0"/>
      <c r="O212" s="0"/>
      <c r="P212" s="0"/>
      <c r="Q212" s="0"/>
      <c r="S212" s="0"/>
      <c r="T212" s="0"/>
      <c r="U212" s="0"/>
      <c r="V212" s="78"/>
      <c r="Y212" s="77"/>
      <c r="AG212" s="76"/>
      <c r="AH212" s="76"/>
      <c r="AI212" s="76"/>
      <c r="AJ212" s="79"/>
      <c r="AK212" s="79"/>
      <c r="AL212" s="76"/>
      <c r="AM212" s="79"/>
      <c r="AN212" s="76"/>
      <c r="AO212" s="76"/>
      <c r="AP212" s="76"/>
      <c r="AQ212" s="76"/>
      <c r="AR212" s="80"/>
      <c r="AS212" s="80"/>
      <c r="AT212" s="80"/>
      <c r="AU212" s="80"/>
      <c r="AV212" s="80"/>
      <c r="AW212" s="80"/>
      <c r="AX212" s="76"/>
      <c r="AY212" s="76"/>
      <c r="AZ212" s="76"/>
      <c r="BA212" s="76"/>
      <c r="BB212" s="76"/>
      <c r="BC212" s="76"/>
    </row>
    <row r="213" customFormat="false" ht="14.4" hidden="false" customHeight="false" outlineLevel="0" collapsed="false">
      <c r="A213" s="76"/>
      <c r="B213" s="0"/>
      <c r="C213" s="77"/>
      <c r="D213" s="0"/>
      <c r="E213" s="0"/>
      <c r="G213" s="0"/>
      <c r="H213" s="0"/>
      <c r="I213" s="0"/>
      <c r="K213" s="0"/>
      <c r="L213" s="0"/>
      <c r="M213" s="0"/>
      <c r="O213" s="0"/>
      <c r="P213" s="0"/>
      <c r="Q213" s="0"/>
      <c r="S213" s="0"/>
      <c r="T213" s="0"/>
      <c r="U213" s="0"/>
      <c r="V213" s="78"/>
      <c r="Y213" s="77"/>
      <c r="AG213" s="76"/>
      <c r="AH213" s="76"/>
      <c r="AI213" s="76"/>
      <c r="AJ213" s="79"/>
      <c r="AK213" s="79"/>
      <c r="AL213" s="76"/>
      <c r="AM213" s="79"/>
      <c r="AN213" s="76"/>
      <c r="AO213" s="76"/>
      <c r="AP213" s="76"/>
      <c r="AQ213" s="76"/>
      <c r="AR213" s="80"/>
      <c r="AS213" s="80"/>
      <c r="AT213" s="80"/>
      <c r="AU213" s="80"/>
      <c r="AV213" s="80"/>
      <c r="AW213" s="80"/>
      <c r="AX213" s="76"/>
      <c r="AY213" s="76"/>
      <c r="AZ213" s="76"/>
      <c r="BA213" s="76"/>
      <c r="BB213" s="76"/>
      <c r="BC213" s="76"/>
    </row>
    <row r="214" customFormat="false" ht="14.4" hidden="false" customHeight="false" outlineLevel="0" collapsed="false">
      <c r="A214" s="76"/>
      <c r="B214" s="0"/>
      <c r="C214" s="77"/>
      <c r="D214" s="0"/>
      <c r="E214" s="0"/>
      <c r="G214" s="0"/>
      <c r="H214" s="0"/>
      <c r="I214" s="0"/>
      <c r="K214" s="0"/>
      <c r="L214" s="0"/>
      <c r="M214" s="0"/>
      <c r="O214" s="0"/>
      <c r="P214" s="0"/>
      <c r="Q214" s="0"/>
      <c r="S214" s="0"/>
      <c r="T214" s="0"/>
      <c r="U214" s="0"/>
      <c r="V214" s="78"/>
      <c r="Y214" s="77"/>
      <c r="AG214" s="76"/>
      <c r="AH214" s="76"/>
      <c r="AI214" s="76"/>
      <c r="AJ214" s="79"/>
      <c r="AK214" s="79"/>
      <c r="AL214" s="76"/>
      <c r="AM214" s="79"/>
      <c r="AN214" s="76"/>
      <c r="AO214" s="76"/>
      <c r="AP214" s="76"/>
      <c r="AQ214" s="76"/>
      <c r="AR214" s="80"/>
      <c r="AS214" s="80"/>
      <c r="AT214" s="80"/>
      <c r="AU214" s="80"/>
      <c r="AV214" s="80"/>
      <c r="AW214" s="80"/>
      <c r="AX214" s="76"/>
      <c r="AY214" s="76"/>
      <c r="AZ214" s="76"/>
      <c r="BA214" s="76"/>
      <c r="BB214" s="76"/>
      <c r="BC214" s="76"/>
    </row>
    <row r="215" customFormat="false" ht="14.4" hidden="false" customHeight="false" outlineLevel="0" collapsed="false">
      <c r="A215" s="76"/>
      <c r="B215" s="0"/>
      <c r="C215" s="77"/>
      <c r="D215" s="0"/>
      <c r="E215" s="0"/>
      <c r="G215" s="0"/>
      <c r="H215" s="0"/>
      <c r="I215" s="0"/>
      <c r="K215" s="0"/>
      <c r="L215" s="0"/>
      <c r="M215" s="0"/>
      <c r="O215" s="0"/>
      <c r="P215" s="0"/>
      <c r="Q215" s="0"/>
      <c r="S215" s="0"/>
      <c r="T215" s="0"/>
      <c r="U215" s="0"/>
      <c r="V215" s="78"/>
      <c r="Y215" s="77"/>
      <c r="AG215" s="76"/>
      <c r="AH215" s="76"/>
      <c r="AI215" s="76"/>
      <c r="AJ215" s="79"/>
      <c r="AK215" s="79"/>
      <c r="AL215" s="76"/>
      <c r="AM215" s="79"/>
      <c r="AN215" s="76"/>
      <c r="AO215" s="76"/>
      <c r="AP215" s="76"/>
      <c r="AQ215" s="76"/>
      <c r="AR215" s="80"/>
      <c r="AS215" s="80"/>
      <c r="AT215" s="80"/>
      <c r="AU215" s="80"/>
      <c r="AV215" s="80"/>
      <c r="AW215" s="80"/>
      <c r="AX215" s="76"/>
      <c r="AY215" s="76"/>
      <c r="AZ215" s="76"/>
      <c r="BA215" s="76"/>
      <c r="BB215" s="76"/>
      <c r="BC215" s="76"/>
    </row>
    <row r="216" customFormat="false" ht="14.4" hidden="false" customHeight="false" outlineLevel="0" collapsed="false">
      <c r="A216" s="76"/>
      <c r="B216" s="0"/>
      <c r="C216" s="77"/>
      <c r="D216" s="0"/>
      <c r="E216" s="0"/>
      <c r="G216" s="0"/>
      <c r="H216" s="0"/>
      <c r="I216" s="0"/>
      <c r="K216" s="0"/>
      <c r="L216" s="0"/>
      <c r="M216" s="0"/>
      <c r="O216" s="0"/>
      <c r="P216" s="0"/>
      <c r="Q216" s="0"/>
      <c r="S216" s="0"/>
      <c r="T216" s="0"/>
      <c r="U216" s="0"/>
      <c r="V216" s="78"/>
      <c r="Y216" s="77"/>
      <c r="AG216" s="76"/>
      <c r="AH216" s="76"/>
      <c r="AI216" s="76"/>
      <c r="AJ216" s="79"/>
      <c r="AK216" s="79"/>
      <c r="AL216" s="76"/>
      <c r="AM216" s="79"/>
      <c r="AN216" s="76"/>
      <c r="AO216" s="76"/>
      <c r="AP216" s="76"/>
      <c r="AQ216" s="76"/>
      <c r="AR216" s="80"/>
      <c r="AS216" s="80"/>
      <c r="AT216" s="80"/>
      <c r="AU216" s="80"/>
      <c r="AV216" s="80"/>
      <c r="AW216" s="80"/>
      <c r="AX216" s="76"/>
      <c r="AY216" s="76"/>
      <c r="AZ216" s="76"/>
      <c r="BA216" s="76"/>
      <c r="BB216" s="76"/>
      <c r="BC216" s="76"/>
    </row>
    <row r="217" customFormat="false" ht="14.4" hidden="false" customHeight="false" outlineLevel="0" collapsed="false">
      <c r="A217" s="76"/>
      <c r="B217" s="0"/>
      <c r="C217" s="77"/>
      <c r="D217" s="0"/>
      <c r="E217" s="0"/>
      <c r="G217" s="0"/>
      <c r="H217" s="0"/>
      <c r="I217" s="0"/>
      <c r="K217" s="0"/>
      <c r="L217" s="0"/>
      <c r="M217" s="0"/>
      <c r="O217" s="0"/>
      <c r="P217" s="0"/>
      <c r="Q217" s="0"/>
      <c r="S217" s="0"/>
      <c r="T217" s="0"/>
      <c r="U217" s="0"/>
      <c r="V217" s="78"/>
      <c r="Y217" s="77"/>
      <c r="AG217" s="76"/>
      <c r="AH217" s="76"/>
      <c r="AI217" s="76"/>
      <c r="AJ217" s="79"/>
      <c r="AK217" s="79"/>
      <c r="AL217" s="76"/>
      <c r="AM217" s="79"/>
      <c r="AN217" s="76"/>
      <c r="AO217" s="76"/>
      <c r="AP217" s="76"/>
      <c r="AQ217" s="76"/>
      <c r="AR217" s="80"/>
      <c r="AS217" s="80"/>
      <c r="AT217" s="80"/>
      <c r="AU217" s="80"/>
      <c r="AV217" s="80"/>
      <c r="AW217" s="80"/>
      <c r="AX217" s="76"/>
      <c r="AY217" s="76"/>
      <c r="AZ217" s="76"/>
      <c r="BA217" s="76"/>
      <c r="BB217" s="76"/>
      <c r="BC217" s="76"/>
    </row>
    <row r="218" customFormat="false" ht="14.4" hidden="false" customHeight="false" outlineLevel="0" collapsed="false">
      <c r="A218" s="76"/>
      <c r="B218" s="0"/>
      <c r="C218" s="77"/>
      <c r="D218" s="0"/>
      <c r="E218" s="0"/>
      <c r="G218" s="0"/>
      <c r="H218" s="0"/>
      <c r="I218" s="0"/>
      <c r="K218" s="0"/>
      <c r="L218" s="0"/>
      <c r="M218" s="0"/>
      <c r="O218" s="0"/>
      <c r="P218" s="0"/>
      <c r="Q218" s="0"/>
      <c r="S218" s="0"/>
      <c r="T218" s="0"/>
      <c r="U218" s="0"/>
      <c r="V218" s="78"/>
      <c r="Y218" s="77"/>
      <c r="AG218" s="76"/>
      <c r="AH218" s="76"/>
      <c r="AI218" s="76"/>
      <c r="AJ218" s="79"/>
      <c r="AK218" s="79"/>
      <c r="AL218" s="76"/>
      <c r="AM218" s="79"/>
      <c r="AN218" s="76"/>
      <c r="AO218" s="76"/>
      <c r="AP218" s="76"/>
      <c r="AQ218" s="76"/>
      <c r="AR218" s="80"/>
      <c r="AS218" s="80"/>
      <c r="AT218" s="80"/>
      <c r="AU218" s="80"/>
      <c r="AV218" s="80"/>
      <c r="AW218" s="80"/>
      <c r="AX218" s="76"/>
      <c r="AY218" s="76"/>
      <c r="AZ218" s="76"/>
      <c r="BA218" s="76"/>
      <c r="BB218" s="76"/>
      <c r="BC218" s="76"/>
    </row>
    <row r="219" customFormat="false" ht="14.4" hidden="false" customHeight="false" outlineLevel="0" collapsed="false">
      <c r="A219" s="76"/>
      <c r="B219" s="0"/>
      <c r="C219" s="77"/>
      <c r="D219" s="0"/>
      <c r="E219" s="0"/>
      <c r="G219" s="0"/>
      <c r="H219" s="0"/>
      <c r="I219" s="0"/>
      <c r="K219" s="0"/>
      <c r="L219" s="0"/>
      <c r="M219" s="0"/>
      <c r="O219" s="0"/>
      <c r="P219" s="0"/>
      <c r="Q219" s="0"/>
      <c r="S219" s="0"/>
      <c r="T219" s="0"/>
      <c r="U219" s="0"/>
      <c r="V219" s="78"/>
      <c r="Y219" s="77"/>
      <c r="AG219" s="76"/>
      <c r="AH219" s="76"/>
      <c r="AI219" s="76"/>
      <c r="AJ219" s="79"/>
      <c r="AK219" s="79"/>
      <c r="AL219" s="76"/>
      <c r="AM219" s="79"/>
      <c r="AN219" s="76"/>
      <c r="AO219" s="76"/>
      <c r="AP219" s="76"/>
      <c r="AQ219" s="76"/>
      <c r="AR219" s="80"/>
      <c r="AS219" s="80"/>
      <c r="AT219" s="80"/>
      <c r="AU219" s="80"/>
      <c r="AV219" s="80"/>
      <c r="AW219" s="80"/>
      <c r="AX219" s="76"/>
      <c r="AY219" s="76"/>
      <c r="AZ219" s="76"/>
      <c r="BA219" s="76"/>
      <c r="BB219" s="76"/>
      <c r="BC219" s="76"/>
    </row>
    <row r="220" customFormat="false" ht="14.4" hidden="false" customHeight="false" outlineLevel="0" collapsed="false">
      <c r="A220" s="76"/>
      <c r="B220" s="0"/>
      <c r="C220" s="77"/>
      <c r="D220" s="0"/>
      <c r="E220" s="0"/>
      <c r="G220" s="0"/>
      <c r="H220" s="0"/>
      <c r="I220" s="0"/>
      <c r="K220" s="0"/>
      <c r="L220" s="0"/>
      <c r="M220" s="0"/>
      <c r="O220" s="0"/>
      <c r="P220" s="0"/>
      <c r="Q220" s="0"/>
      <c r="S220" s="0"/>
      <c r="T220" s="0"/>
      <c r="U220" s="0"/>
      <c r="V220" s="78"/>
      <c r="Y220" s="77"/>
      <c r="AG220" s="76"/>
      <c r="AH220" s="76"/>
      <c r="AI220" s="76"/>
      <c r="AJ220" s="79"/>
      <c r="AK220" s="79"/>
      <c r="AL220" s="76"/>
      <c r="AM220" s="79"/>
      <c r="AN220" s="76"/>
      <c r="AO220" s="76"/>
      <c r="AP220" s="76"/>
      <c r="AQ220" s="76"/>
      <c r="AR220" s="80"/>
      <c r="AS220" s="80"/>
      <c r="AT220" s="80"/>
      <c r="AU220" s="80"/>
      <c r="AV220" s="80"/>
      <c r="AW220" s="80"/>
      <c r="AX220" s="76"/>
      <c r="AY220" s="76"/>
      <c r="AZ220" s="76"/>
      <c r="BA220" s="76"/>
      <c r="BB220" s="76"/>
      <c r="BC220" s="76"/>
    </row>
    <row r="221" customFormat="false" ht="14.4" hidden="false" customHeight="false" outlineLevel="0" collapsed="false">
      <c r="A221" s="76"/>
      <c r="B221" s="0"/>
      <c r="C221" s="77"/>
      <c r="D221" s="0"/>
      <c r="E221" s="0"/>
      <c r="G221" s="0"/>
      <c r="H221" s="0"/>
      <c r="I221" s="0"/>
      <c r="K221" s="0"/>
      <c r="L221" s="0"/>
      <c r="M221" s="0"/>
      <c r="O221" s="0"/>
      <c r="P221" s="0"/>
      <c r="Q221" s="0"/>
      <c r="S221" s="0"/>
      <c r="T221" s="0"/>
      <c r="U221" s="0"/>
      <c r="V221" s="78"/>
      <c r="Y221" s="77"/>
      <c r="AG221" s="76"/>
      <c r="AH221" s="76"/>
      <c r="AI221" s="76"/>
      <c r="AJ221" s="79"/>
      <c r="AK221" s="79"/>
      <c r="AL221" s="76"/>
      <c r="AM221" s="79"/>
      <c r="AN221" s="76"/>
      <c r="AO221" s="76"/>
      <c r="AP221" s="76"/>
      <c r="AQ221" s="76"/>
      <c r="AR221" s="80"/>
      <c r="AS221" s="80"/>
      <c r="AT221" s="80"/>
      <c r="AU221" s="80"/>
      <c r="AV221" s="80"/>
      <c r="AW221" s="80"/>
      <c r="AX221" s="76"/>
      <c r="AY221" s="76"/>
      <c r="AZ221" s="76"/>
      <c r="BA221" s="76"/>
      <c r="BB221" s="76"/>
      <c r="BC221" s="76"/>
    </row>
    <row r="222" customFormat="false" ht="14.4" hidden="false" customHeight="false" outlineLevel="0" collapsed="false">
      <c r="A222" s="76"/>
      <c r="B222" s="0"/>
      <c r="C222" s="77"/>
      <c r="D222" s="0"/>
      <c r="E222" s="0"/>
      <c r="G222" s="0"/>
      <c r="H222" s="0"/>
      <c r="I222" s="0"/>
      <c r="K222" s="0"/>
      <c r="L222" s="0"/>
      <c r="M222" s="0"/>
      <c r="O222" s="0"/>
      <c r="P222" s="0"/>
      <c r="Q222" s="0"/>
      <c r="S222" s="0"/>
      <c r="T222" s="0"/>
      <c r="U222" s="0"/>
      <c r="V222" s="78"/>
      <c r="Y222" s="77"/>
      <c r="AG222" s="76"/>
      <c r="AH222" s="76"/>
      <c r="AI222" s="76"/>
      <c r="AJ222" s="79"/>
      <c r="AK222" s="79"/>
      <c r="AL222" s="76"/>
      <c r="AM222" s="79"/>
      <c r="AN222" s="76"/>
      <c r="AO222" s="76"/>
      <c r="AP222" s="76"/>
      <c r="AQ222" s="76"/>
      <c r="AR222" s="80"/>
      <c r="AS222" s="80"/>
      <c r="AT222" s="80"/>
      <c r="AU222" s="80"/>
      <c r="AV222" s="80"/>
      <c r="AW222" s="80"/>
      <c r="AX222" s="76"/>
      <c r="AY222" s="76"/>
      <c r="AZ222" s="76"/>
      <c r="BA222" s="76"/>
      <c r="BB222" s="76"/>
      <c r="BC222" s="76"/>
    </row>
    <row r="223" customFormat="false" ht="14.4" hidden="false" customHeight="false" outlineLevel="0" collapsed="false">
      <c r="A223" s="76"/>
      <c r="B223" s="0"/>
      <c r="C223" s="77"/>
      <c r="D223" s="0"/>
      <c r="E223" s="0"/>
      <c r="G223" s="0"/>
      <c r="H223" s="0"/>
      <c r="I223" s="0"/>
      <c r="K223" s="0"/>
      <c r="L223" s="0"/>
      <c r="M223" s="0"/>
      <c r="O223" s="0"/>
      <c r="P223" s="0"/>
      <c r="Q223" s="0"/>
      <c r="S223" s="0"/>
      <c r="T223" s="0"/>
      <c r="U223" s="0"/>
      <c r="V223" s="78"/>
      <c r="Y223" s="77"/>
      <c r="AG223" s="76"/>
      <c r="AH223" s="76"/>
      <c r="AI223" s="76"/>
      <c r="AJ223" s="79"/>
      <c r="AK223" s="79"/>
      <c r="AL223" s="76"/>
      <c r="AM223" s="79"/>
      <c r="AN223" s="76"/>
      <c r="AO223" s="76"/>
      <c r="AP223" s="76"/>
      <c r="AQ223" s="76"/>
      <c r="AR223" s="80"/>
      <c r="AS223" s="80"/>
      <c r="AT223" s="80"/>
      <c r="AU223" s="80"/>
      <c r="AV223" s="80"/>
      <c r="AW223" s="80"/>
      <c r="AX223" s="76"/>
      <c r="AY223" s="76"/>
      <c r="AZ223" s="76"/>
      <c r="BA223" s="76"/>
      <c r="BB223" s="76"/>
      <c r="BC223" s="76"/>
    </row>
    <row r="224" customFormat="false" ht="14.4" hidden="false" customHeight="false" outlineLevel="0" collapsed="false">
      <c r="A224" s="76"/>
      <c r="B224" s="0"/>
      <c r="C224" s="77"/>
      <c r="D224" s="0"/>
      <c r="E224" s="0"/>
      <c r="G224" s="0"/>
      <c r="H224" s="0"/>
      <c r="I224" s="0"/>
      <c r="K224" s="0"/>
      <c r="L224" s="0"/>
      <c r="M224" s="0"/>
      <c r="O224" s="0"/>
      <c r="P224" s="0"/>
      <c r="Q224" s="0"/>
      <c r="S224" s="0"/>
      <c r="T224" s="0"/>
      <c r="U224" s="0"/>
      <c r="V224" s="78"/>
      <c r="Y224" s="77"/>
      <c r="AG224" s="76"/>
      <c r="AH224" s="76"/>
      <c r="AI224" s="76"/>
      <c r="AJ224" s="79"/>
      <c r="AK224" s="79"/>
      <c r="AL224" s="76"/>
      <c r="AM224" s="79"/>
      <c r="AN224" s="76"/>
      <c r="AO224" s="76"/>
      <c r="AP224" s="76"/>
      <c r="AQ224" s="76"/>
      <c r="AR224" s="80"/>
      <c r="AS224" s="80"/>
      <c r="AT224" s="80"/>
      <c r="AU224" s="80"/>
      <c r="AV224" s="80"/>
      <c r="AW224" s="80"/>
      <c r="AX224" s="76"/>
      <c r="AY224" s="76"/>
      <c r="AZ224" s="76"/>
      <c r="BA224" s="76"/>
      <c r="BB224" s="76"/>
      <c r="BC224" s="76"/>
    </row>
    <row r="225" customFormat="false" ht="14.4" hidden="false" customHeight="false" outlineLevel="0" collapsed="false">
      <c r="A225" s="76"/>
      <c r="B225" s="0"/>
      <c r="C225" s="77"/>
      <c r="D225" s="0"/>
      <c r="E225" s="0"/>
      <c r="G225" s="0"/>
      <c r="H225" s="0"/>
      <c r="I225" s="0"/>
      <c r="K225" s="0"/>
      <c r="L225" s="0"/>
      <c r="M225" s="0"/>
      <c r="O225" s="0"/>
      <c r="P225" s="0"/>
      <c r="Q225" s="0"/>
      <c r="S225" s="0"/>
      <c r="T225" s="0"/>
      <c r="U225" s="0"/>
      <c r="V225" s="78"/>
      <c r="Y225" s="77"/>
      <c r="AG225" s="76"/>
      <c r="AH225" s="76"/>
      <c r="AI225" s="76"/>
      <c r="AJ225" s="79"/>
      <c r="AK225" s="79"/>
      <c r="AL225" s="76"/>
      <c r="AM225" s="79"/>
      <c r="AN225" s="76"/>
      <c r="AO225" s="76"/>
      <c r="AP225" s="76"/>
      <c r="AQ225" s="76"/>
      <c r="AR225" s="80"/>
      <c r="AS225" s="80"/>
      <c r="AT225" s="80"/>
      <c r="AU225" s="80"/>
      <c r="AV225" s="80"/>
      <c r="AW225" s="80"/>
      <c r="AX225" s="76"/>
      <c r="AY225" s="76"/>
      <c r="AZ225" s="76"/>
      <c r="BA225" s="76"/>
      <c r="BB225" s="76"/>
      <c r="BC225" s="76"/>
    </row>
    <row r="226" customFormat="false" ht="14.4" hidden="false" customHeight="false" outlineLevel="0" collapsed="false">
      <c r="A226" s="76"/>
      <c r="B226" s="0"/>
      <c r="C226" s="77"/>
      <c r="D226" s="0"/>
      <c r="E226" s="0"/>
      <c r="G226" s="0"/>
      <c r="H226" s="0"/>
      <c r="I226" s="0"/>
      <c r="K226" s="0"/>
      <c r="L226" s="0"/>
      <c r="M226" s="0"/>
      <c r="O226" s="0"/>
      <c r="P226" s="0"/>
      <c r="Q226" s="0"/>
      <c r="S226" s="0"/>
      <c r="T226" s="0"/>
      <c r="U226" s="0"/>
      <c r="V226" s="78"/>
      <c r="Y226" s="77"/>
      <c r="AG226" s="76"/>
      <c r="AH226" s="76"/>
      <c r="AI226" s="76"/>
      <c r="AJ226" s="79"/>
      <c r="AK226" s="79"/>
      <c r="AL226" s="76"/>
      <c r="AM226" s="79"/>
      <c r="AN226" s="76"/>
      <c r="AO226" s="76"/>
      <c r="AP226" s="76"/>
      <c r="AQ226" s="76"/>
      <c r="AR226" s="80"/>
      <c r="AS226" s="80"/>
      <c r="AT226" s="80"/>
      <c r="AU226" s="80"/>
      <c r="AV226" s="80"/>
      <c r="AW226" s="80"/>
      <c r="AX226" s="76"/>
      <c r="AY226" s="76"/>
      <c r="AZ226" s="76"/>
      <c r="BA226" s="76"/>
      <c r="BB226" s="76"/>
      <c r="BC226" s="76"/>
    </row>
    <row r="227" customFormat="false" ht="14.4" hidden="false" customHeight="false" outlineLevel="0" collapsed="false">
      <c r="A227" s="76"/>
      <c r="B227" s="0"/>
      <c r="C227" s="77"/>
      <c r="D227" s="0"/>
      <c r="E227" s="0"/>
      <c r="G227" s="0"/>
      <c r="H227" s="0"/>
      <c r="I227" s="0"/>
      <c r="K227" s="0"/>
      <c r="L227" s="0"/>
      <c r="M227" s="0"/>
      <c r="O227" s="0"/>
      <c r="P227" s="0"/>
      <c r="Q227" s="0"/>
      <c r="S227" s="0"/>
      <c r="T227" s="0"/>
      <c r="U227" s="0"/>
      <c r="V227" s="78"/>
      <c r="Y227" s="77"/>
      <c r="AG227" s="76"/>
      <c r="AH227" s="76"/>
      <c r="AI227" s="76"/>
      <c r="AJ227" s="79"/>
      <c r="AK227" s="79"/>
      <c r="AL227" s="76"/>
      <c r="AM227" s="79"/>
      <c r="AN227" s="76"/>
      <c r="AO227" s="76"/>
      <c r="AP227" s="76"/>
      <c r="AQ227" s="76"/>
      <c r="AR227" s="80"/>
      <c r="AS227" s="80"/>
      <c r="AT227" s="80"/>
      <c r="AU227" s="80"/>
      <c r="AV227" s="80"/>
      <c r="AW227" s="80"/>
      <c r="AX227" s="76"/>
      <c r="AY227" s="76"/>
      <c r="AZ227" s="76"/>
      <c r="BA227" s="76"/>
      <c r="BB227" s="76"/>
      <c r="BC227" s="76"/>
    </row>
    <row r="228" customFormat="false" ht="14.4" hidden="false" customHeight="false" outlineLevel="0" collapsed="false">
      <c r="A228" s="76"/>
      <c r="B228" s="0"/>
      <c r="C228" s="77"/>
      <c r="D228" s="0"/>
      <c r="E228" s="0"/>
      <c r="G228" s="0"/>
      <c r="H228" s="0"/>
      <c r="I228" s="0"/>
      <c r="K228" s="0"/>
      <c r="L228" s="0"/>
      <c r="M228" s="0"/>
      <c r="O228" s="0"/>
      <c r="P228" s="0"/>
      <c r="Q228" s="0"/>
      <c r="S228" s="0"/>
      <c r="T228" s="0"/>
      <c r="U228" s="0"/>
      <c r="V228" s="78"/>
      <c r="Y228" s="77"/>
      <c r="AG228" s="76"/>
      <c r="AH228" s="76"/>
      <c r="AI228" s="76"/>
      <c r="AJ228" s="79"/>
      <c r="AK228" s="79"/>
      <c r="AL228" s="76"/>
      <c r="AM228" s="79"/>
      <c r="AN228" s="76"/>
      <c r="AO228" s="76"/>
      <c r="AP228" s="76"/>
      <c r="AQ228" s="76"/>
      <c r="AR228" s="80"/>
      <c r="AS228" s="80"/>
      <c r="AT228" s="80"/>
      <c r="AU228" s="80"/>
      <c r="AV228" s="80"/>
      <c r="AW228" s="80"/>
      <c r="AX228" s="76"/>
      <c r="AY228" s="76"/>
      <c r="AZ228" s="76"/>
      <c r="BA228" s="76"/>
      <c r="BB228" s="76"/>
      <c r="BC228" s="76"/>
    </row>
    <row r="229" customFormat="false" ht="14.4" hidden="false" customHeight="false" outlineLevel="0" collapsed="false">
      <c r="A229" s="76"/>
      <c r="B229" s="0"/>
      <c r="C229" s="77"/>
      <c r="D229" s="0"/>
      <c r="E229" s="0"/>
      <c r="G229" s="0"/>
      <c r="H229" s="0"/>
      <c r="I229" s="0"/>
      <c r="K229" s="0"/>
      <c r="L229" s="0"/>
      <c r="M229" s="0"/>
      <c r="O229" s="0"/>
      <c r="P229" s="0"/>
      <c r="Q229" s="0"/>
      <c r="S229" s="0"/>
      <c r="T229" s="0"/>
      <c r="U229" s="0"/>
      <c r="V229" s="78"/>
      <c r="Y229" s="77"/>
      <c r="AG229" s="76"/>
      <c r="AH229" s="76"/>
      <c r="AI229" s="76"/>
      <c r="AJ229" s="79"/>
      <c r="AK229" s="79"/>
      <c r="AL229" s="76"/>
      <c r="AM229" s="79"/>
      <c r="AN229" s="76"/>
      <c r="AO229" s="76"/>
      <c r="AP229" s="76"/>
      <c r="AQ229" s="76"/>
      <c r="AR229" s="80"/>
      <c r="AS229" s="80"/>
      <c r="AT229" s="80"/>
      <c r="AU229" s="80"/>
      <c r="AV229" s="80"/>
      <c r="AW229" s="80"/>
      <c r="AX229" s="76"/>
      <c r="AY229" s="76"/>
      <c r="AZ229" s="76"/>
      <c r="BA229" s="76"/>
      <c r="BB229" s="76"/>
      <c r="BC229" s="76"/>
    </row>
    <row r="230" customFormat="false" ht="14.4" hidden="false" customHeight="false" outlineLevel="0" collapsed="false">
      <c r="A230" s="76"/>
      <c r="B230" s="0"/>
      <c r="C230" s="77"/>
      <c r="D230" s="0"/>
      <c r="E230" s="0"/>
      <c r="G230" s="0"/>
      <c r="H230" s="0"/>
      <c r="I230" s="0"/>
      <c r="K230" s="0"/>
      <c r="L230" s="0"/>
      <c r="M230" s="0"/>
      <c r="O230" s="0"/>
      <c r="P230" s="0"/>
      <c r="Q230" s="0"/>
      <c r="S230" s="0"/>
      <c r="T230" s="0"/>
      <c r="U230" s="0"/>
      <c r="V230" s="78"/>
      <c r="Y230" s="77"/>
      <c r="AG230" s="76"/>
      <c r="AH230" s="76"/>
      <c r="AI230" s="76"/>
      <c r="AJ230" s="79"/>
      <c r="AK230" s="79"/>
      <c r="AL230" s="76"/>
      <c r="AM230" s="79"/>
      <c r="AN230" s="76"/>
      <c r="AO230" s="76"/>
      <c r="AP230" s="76"/>
      <c r="AQ230" s="76"/>
      <c r="AR230" s="80"/>
      <c r="AS230" s="80"/>
      <c r="AT230" s="80"/>
      <c r="AU230" s="80"/>
      <c r="AV230" s="80"/>
      <c r="AW230" s="80"/>
      <c r="AX230" s="76"/>
      <c r="AY230" s="76"/>
      <c r="AZ230" s="76"/>
      <c r="BA230" s="76"/>
      <c r="BB230" s="76"/>
      <c r="BC230" s="76"/>
    </row>
    <row r="231" customFormat="false" ht="14.4" hidden="false" customHeight="false" outlineLevel="0" collapsed="false">
      <c r="A231" s="76"/>
      <c r="B231" s="0"/>
      <c r="C231" s="77"/>
      <c r="D231" s="0"/>
      <c r="E231" s="0"/>
      <c r="G231" s="0"/>
      <c r="H231" s="0"/>
      <c r="I231" s="0"/>
      <c r="K231" s="0"/>
      <c r="L231" s="0"/>
      <c r="M231" s="0"/>
      <c r="O231" s="0"/>
      <c r="P231" s="0"/>
      <c r="Q231" s="0"/>
      <c r="S231" s="0"/>
      <c r="T231" s="0"/>
      <c r="U231" s="0"/>
      <c r="V231" s="78"/>
      <c r="Y231" s="77"/>
      <c r="AG231" s="76"/>
      <c r="AH231" s="76"/>
      <c r="AI231" s="76"/>
      <c r="AJ231" s="79"/>
      <c r="AK231" s="79"/>
      <c r="AL231" s="76"/>
      <c r="AM231" s="79"/>
      <c r="AN231" s="76"/>
      <c r="AO231" s="76"/>
      <c r="AP231" s="76"/>
      <c r="AQ231" s="76"/>
      <c r="AR231" s="80"/>
      <c r="AS231" s="80"/>
      <c r="AT231" s="80"/>
      <c r="AU231" s="80"/>
      <c r="AV231" s="80"/>
      <c r="AW231" s="80"/>
      <c r="AX231" s="76"/>
      <c r="AY231" s="76"/>
      <c r="AZ231" s="76"/>
      <c r="BA231" s="76"/>
      <c r="BB231" s="76"/>
      <c r="BC231" s="76"/>
    </row>
    <row r="232" customFormat="false" ht="14.4" hidden="false" customHeight="false" outlineLevel="0" collapsed="false">
      <c r="A232" s="76"/>
      <c r="B232" s="0"/>
      <c r="C232" s="77"/>
      <c r="D232" s="0"/>
      <c r="E232" s="0"/>
      <c r="G232" s="0"/>
      <c r="H232" s="0"/>
      <c r="I232" s="0"/>
      <c r="K232" s="0"/>
      <c r="L232" s="0"/>
      <c r="M232" s="0"/>
      <c r="O232" s="0"/>
      <c r="P232" s="0"/>
      <c r="Q232" s="0"/>
      <c r="S232" s="0"/>
      <c r="T232" s="0"/>
      <c r="U232" s="0"/>
      <c r="V232" s="78"/>
      <c r="Y232" s="77"/>
      <c r="AG232" s="76"/>
      <c r="AH232" s="76"/>
      <c r="AI232" s="76"/>
      <c r="AJ232" s="79"/>
      <c r="AK232" s="79"/>
      <c r="AL232" s="76"/>
      <c r="AM232" s="79"/>
      <c r="AN232" s="76"/>
      <c r="AO232" s="76"/>
      <c r="AP232" s="76"/>
      <c r="AQ232" s="76"/>
      <c r="AR232" s="80"/>
      <c r="AS232" s="80"/>
      <c r="AT232" s="80"/>
      <c r="AU232" s="80"/>
      <c r="AV232" s="80"/>
      <c r="AW232" s="80"/>
      <c r="AX232" s="76"/>
      <c r="AY232" s="76"/>
      <c r="AZ232" s="76"/>
      <c r="BA232" s="76"/>
      <c r="BB232" s="76"/>
      <c r="BC232" s="76"/>
    </row>
    <row r="233" customFormat="false" ht="14.4" hidden="false" customHeight="false" outlineLevel="0" collapsed="false">
      <c r="A233" s="76"/>
      <c r="B233" s="0"/>
      <c r="C233" s="77"/>
      <c r="D233" s="0"/>
      <c r="E233" s="0"/>
      <c r="G233" s="0"/>
      <c r="H233" s="0"/>
      <c r="I233" s="0"/>
      <c r="K233" s="0"/>
      <c r="L233" s="0"/>
      <c r="M233" s="0"/>
      <c r="O233" s="0"/>
      <c r="P233" s="0"/>
      <c r="Q233" s="0"/>
      <c r="S233" s="0"/>
      <c r="T233" s="0"/>
      <c r="U233" s="0"/>
      <c r="V233" s="78"/>
      <c r="Y233" s="77"/>
      <c r="AG233" s="76"/>
      <c r="AH233" s="76"/>
      <c r="AI233" s="76"/>
      <c r="AJ233" s="79"/>
      <c r="AK233" s="79"/>
      <c r="AL233" s="76"/>
      <c r="AM233" s="79"/>
      <c r="AN233" s="76"/>
      <c r="AO233" s="76"/>
      <c r="AP233" s="76"/>
      <c r="AQ233" s="76"/>
      <c r="AR233" s="80"/>
      <c r="AS233" s="80"/>
      <c r="AT233" s="80"/>
      <c r="AU233" s="80"/>
      <c r="AV233" s="80"/>
      <c r="AW233" s="80"/>
      <c r="AX233" s="76"/>
      <c r="AY233" s="76"/>
      <c r="AZ233" s="76"/>
      <c r="BA233" s="76"/>
      <c r="BB233" s="76"/>
      <c r="BC233" s="76"/>
    </row>
    <row r="234" customFormat="false" ht="14.4" hidden="false" customHeight="false" outlineLevel="0" collapsed="false">
      <c r="A234" s="76"/>
      <c r="B234" s="0"/>
      <c r="C234" s="77"/>
      <c r="D234" s="0"/>
      <c r="E234" s="0"/>
      <c r="G234" s="0"/>
      <c r="H234" s="0"/>
      <c r="I234" s="0"/>
      <c r="K234" s="0"/>
      <c r="L234" s="0"/>
      <c r="M234" s="0"/>
      <c r="O234" s="0"/>
      <c r="P234" s="0"/>
      <c r="Q234" s="0"/>
      <c r="S234" s="0"/>
      <c r="T234" s="0"/>
      <c r="U234" s="0"/>
      <c r="V234" s="78"/>
      <c r="Y234" s="77"/>
      <c r="AG234" s="76"/>
      <c r="AH234" s="76"/>
      <c r="AI234" s="76"/>
      <c r="AJ234" s="79"/>
      <c r="AK234" s="79"/>
      <c r="AL234" s="76"/>
      <c r="AM234" s="79"/>
      <c r="AN234" s="76"/>
      <c r="AO234" s="76"/>
      <c r="AP234" s="76"/>
      <c r="AQ234" s="76"/>
      <c r="AR234" s="80"/>
      <c r="AS234" s="80"/>
      <c r="AT234" s="80"/>
      <c r="AU234" s="80"/>
      <c r="AV234" s="80"/>
      <c r="AW234" s="80"/>
      <c r="AX234" s="76"/>
      <c r="AY234" s="76"/>
      <c r="AZ234" s="76"/>
      <c r="BA234" s="76"/>
      <c r="BB234" s="76"/>
      <c r="BC234" s="76"/>
    </row>
    <row r="235" customFormat="false" ht="14.4" hidden="false" customHeight="false" outlineLevel="0" collapsed="false">
      <c r="A235" s="76"/>
      <c r="B235" s="0"/>
      <c r="C235" s="77"/>
      <c r="D235" s="0"/>
      <c r="E235" s="0"/>
      <c r="G235" s="0"/>
      <c r="H235" s="0"/>
      <c r="I235" s="0"/>
      <c r="K235" s="0"/>
      <c r="L235" s="0"/>
      <c r="M235" s="0"/>
      <c r="O235" s="0"/>
      <c r="P235" s="0"/>
      <c r="Q235" s="0"/>
      <c r="S235" s="0"/>
      <c r="T235" s="0"/>
      <c r="U235" s="0"/>
      <c r="V235" s="78"/>
      <c r="Y235" s="77"/>
      <c r="AG235" s="76"/>
      <c r="AH235" s="76"/>
      <c r="AI235" s="76"/>
      <c r="AJ235" s="79"/>
      <c r="AK235" s="79"/>
      <c r="AL235" s="76"/>
      <c r="AM235" s="79"/>
      <c r="AN235" s="76"/>
      <c r="AO235" s="76"/>
      <c r="AP235" s="76"/>
      <c r="AQ235" s="76"/>
      <c r="AR235" s="80"/>
      <c r="AS235" s="80"/>
      <c r="AT235" s="80"/>
      <c r="AU235" s="80"/>
      <c r="AV235" s="80"/>
      <c r="AW235" s="80"/>
      <c r="AX235" s="76"/>
      <c r="AY235" s="76"/>
      <c r="AZ235" s="76"/>
      <c r="BA235" s="76"/>
      <c r="BB235" s="76"/>
      <c r="BC235" s="76"/>
    </row>
    <row r="236" customFormat="false" ht="14.4" hidden="false" customHeight="false" outlineLevel="0" collapsed="false">
      <c r="A236" s="76"/>
      <c r="B236" s="0"/>
      <c r="C236" s="77"/>
      <c r="D236" s="0"/>
      <c r="E236" s="0"/>
      <c r="G236" s="0"/>
      <c r="H236" s="0"/>
      <c r="I236" s="0"/>
      <c r="K236" s="0"/>
      <c r="L236" s="0"/>
      <c r="M236" s="0"/>
      <c r="O236" s="0"/>
      <c r="P236" s="0"/>
      <c r="Q236" s="0"/>
      <c r="S236" s="0"/>
      <c r="T236" s="0"/>
      <c r="U236" s="0"/>
      <c r="V236" s="78"/>
      <c r="Y236" s="77"/>
      <c r="AG236" s="76"/>
      <c r="AH236" s="76"/>
      <c r="AI236" s="76"/>
      <c r="AJ236" s="79"/>
      <c r="AK236" s="79"/>
      <c r="AL236" s="76"/>
      <c r="AM236" s="79"/>
      <c r="AN236" s="76"/>
      <c r="AO236" s="76"/>
      <c r="AP236" s="76"/>
      <c r="AQ236" s="76"/>
      <c r="AR236" s="80"/>
      <c r="AS236" s="80"/>
      <c r="AT236" s="80"/>
      <c r="AU236" s="80"/>
      <c r="AV236" s="80"/>
      <c r="AW236" s="80"/>
      <c r="AX236" s="76"/>
      <c r="AY236" s="76"/>
      <c r="AZ236" s="76"/>
      <c r="BA236" s="76"/>
      <c r="BB236" s="76"/>
      <c r="BC236" s="76"/>
    </row>
    <row r="237" customFormat="false" ht="14.4" hidden="false" customHeight="false" outlineLevel="0" collapsed="false">
      <c r="A237" s="76"/>
      <c r="B237" s="0"/>
      <c r="C237" s="77"/>
      <c r="D237" s="0"/>
      <c r="E237" s="0"/>
      <c r="G237" s="0"/>
      <c r="H237" s="0"/>
      <c r="I237" s="0"/>
      <c r="K237" s="0"/>
      <c r="L237" s="0"/>
      <c r="M237" s="0"/>
      <c r="O237" s="0"/>
      <c r="P237" s="0"/>
      <c r="Q237" s="0"/>
      <c r="S237" s="0"/>
      <c r="T237" s="0"/>
      <c r="U237" s="0"/>
      <c r="V237" s="78"/>
      <c r="Y237" s="77"/>
      <c r="AG237" s="76"/>
      <c r="AH237" s="76"/>
      <c r="AI237" s="76"/>
      <c r="AJ237" s="79"/>
      <c r="AK237" s="79"/>
      <c r="AL237" s="76"/>
      <c r="AM237" s="79"/>
      <c r="AN237" s="76"/>
      <c r="AO237" s="76"/>
      <c r="AP237" s="76"/>
      <c r="AQ237" s="76"/>
      <c r="AR237" s="80"/>
      <c r="AS237" s="80"/>
      <c r="AT237" s="80"/>
      <c r="AU237" s="80"/>
      <c r="AV237" s="80"/>
      <c r="AW237" s="80"/>
      <c r="AX237" s="76"/>
      <c r="AY237" s="76"/>
      <c r="AZ237" s="76"/>
      <c r="BA237" s="76"/>
      <c r="BB237" s="76"/>
      <c r="BC237" s="76"/>
    </row>
    <row r="238" customFormat="false" ht="14.4" hidden="false" customHeight="false" outlineLevel="0" collapsed="false">
      <c r="A238" s="76"/>
      <c r="B238" s="0"/>
      <c r="C238" s="77"/>
      <c r="D238" s="0"/>
      <c r="E238" s="0"/>
      <c r="G238" s="0"/>
      <c r="H238" s="0"/>
      <c r="I238" s="0"/>
      <c r="K238" s="0"/>
      <c r="L238" s="0"/>
      <c r="M238" s="0"/>
      <c r="O238" s="0"/>
      <c r="P238" s="0"/>
      <c r="Q238" s="0"/>
      <c r="S238" s="0"/>
      <c r="T238" s="0"/>
      <c r="U238" s="0"/>
      <c r="V238" s="78"/>
      <c r="Y238" s="77"/>
      <c r="AG238" s="76"/>
      <c r="AH238" s="76"/>
      <c r="AI238" s="76"/>
      <c r="AJ238" s="79"/>
      <c r="AK238" s="79"/>
      <c r="AL238" s="76"/>
      <c r="AM238" s="79"/>
      <c r="AN238" s="76"/>
      <c r="AO238" s="76"/>
      <c r="AP238" s="76"/>
      <c r="AQ238" s="76"/>
      <c r="AR238" s="80"/>
      <c r="AS238" s="80"/>
      <c r="AT238" s="80"/>
      <c r="AU238" s="80"/>
      <c r="AV238" s="80"/>
      <c r="AW238" s="80"/>
      <c r="AX238" s="76"/>
      <c r="AY238" s="76"/>
      <c r="AZ238" s="76"/>
      <c r="BA238" s="76"/>
      <c r="BB238" s="76"/>
      <c r="BC238" s="76"/>
    </row>
    <row r="239" customFormat="false" ht="14.4" hidden="false" customHeight="false" outlineLevel="0" collapsed="false">
      <c r="A239" s="76"/>
      <c r="B239" s="0"/>
      <c r="C239" s="77"/>
      <c r="D239" s="0"/>
      <c r="E239" s="0"/>
      <c r="G239" s="0"/>
      <c r="H239" s="0"/>
      <c r="I239" s="0"/>
      <c r="K239" s="0"/>
      <c r="L239" s="0"/>
      <c r="M239" s="0"/>
      <c r="O239" s="0"/>
      <c r="P239" s="0"/>
      <c r="Q239" s="0"/>
      <c r="S239" s="0"/>
      <c r="T239" s="0"/>
      <c r="U239" s="0"/>
      <c r="V239" s="78"/>
      <c r="Y239" s="77"/>
      <c r="AG239" s="76"/>
      <c r="AH239" s="76"/>
      <c r="AI239" s="76"/>
      <c r="AJ239" s="79"/>
      <c r="AK239" s="79"/>
      <c r="AL239" s="76"/>
      <c r="AM239" s="79"/>
      <c r="AN239" s="76"/>
      <c r="AO239" s="76"/>
      <c r="AP239" s="76"/>
      <c r="AQ239" s="76"/>
      <c r="AR239" s="80"/>
      <c r="AS239" s="80"/>
      <c r="AT239" s="80"/>
      <c r="AU239" s="80"/>
      <c r="AV239" s="80"/>
      <c r="AW239" s="80"/>
      <c r="AX239" s="76"/>
      <c r="AY239" s="76"/>
      <c r="AZ239" s="76"/>
      <c r="BA239" s="76"/>
      <c r="BB239" s="76"/>
      <c r="BC239" s="76"/>
    </row>
    <row r="240" customFormat="false" ht="14.4" hidden="false" customHeight="false" outlineLevel="0" collapsed="false">
      <c r="A240" s="76"/>
      <c r="B240" s="0"/>
      <c r="C240" s="77"/>
      <c r="D240" s="0"/>
      <c r="E240" s="0"/>
      <c r="G240" s="0"/>
      <c r="H240" s="0"/>
      <c r="I240" s="0"/>
      <c r="K240" s="0"/>
      <c r="L240" s="0"/>
      <c r="M240" s="0"/>
      <c r="O240" s="0"/>
      <c r="P240" s="0"/>
      <c r="Q240" s="0"/>
      <c r="S240" s="0"/>
      <c r="T240" s="0"/>
      <c r="U240" s="0"/>
      <c r="V240" s="78"/>
      <c r="Y240" s="77"/>
      <c r="AG240" s="76"/>
      <c r="AH240" s="76"/>
      <c r="AI240" s="76"/>
      <c r="AJ240" s="79"/>
      <c r="AK240" s="79"/>
      <c r="AL240" s="76"/>
      <c r="AM240" s="79"/>
      <c r="AN240" s="76"/>
      <c r="AO240" s="76"/>
      <c r="AP240" s="76"/>
      <c r="AQ240" s="76"/>
      <c r="AR240" s="80"/>
      <c r="AS240" s="80"/>
      <c r="AT240" s="80"/>
      <c r="AU240" s="80"/>
      <c r="AV240" s="80"/>
      <c r="AW240" s="80"/>
      <c r="AX240" s="76"/>
      <c r="AY240" s="76"/>
      <c r="AZ240" s="76"/>
      <c r="BA240" s="76"/>
      <c r="BB240" s="76"/>
      <c r="BC240" s="76"/>
    </row>
    <row r="241" customFormat="false" ht="14.4" hidden="false" customHeight="false" outlineLevel="0" collapsed="false">
      <c r="A241" s="76"/>
      <c r="B241" s="0"/>
      <c r="C241" s="77"/>
      <c r="D241" s="0"/>
      <c r="E241" s="0"/>
      <c r="G241" s="0"/>
      <c r="H241" s="0"/>
      <c r="I241" s="0"/>
      <c r="K241" s="0"/>
      <c r="L241" s="0"/>
      <c r="M241" s="0"/>
      <c r="O241" s="0"/>
      <c r="P241" s="0"/>
      <c r="Q241" s="0"/>
      <c r="S241" s="0"/>
      <c r="T241" s="0"/>
      <c r="U241" s="0"/>
      <c r="V241" s="78"/>
      <c r="Y241" s="77"/>
      <c r="AG241" s="76"/>
      <c r="AH241" s="76"/>
      <c r="AI241" s="76"/>
      <c r="AJ241" s="79"/>
      <c r="AK241" s="79"/>
      <c r="AL241" s="76"/>
      <c r="AM241" s="79"/>
      <c r="AN241" s="76"/>
      <c r="AO241" s="76"/>
      <c r="AP241" s="76"/>
      <c r="AQ241" s="76"/>
      <c r="AR241" s="80"/>
      <c r="AS241" s="80"/>
      <c r="AT241" s="80"/>
      <c r="AU241" s="80"/>
      <c r="AV241" s="80"/>
      <c r="AW241" s="80"/>
      <c r="AX241" s="76"/>
      <c r="AY241" s="76"/>
      <c r="AZ241" s="76"/>
      <c r="BA241" s="76"/>
      <c r="BB241" s="76"/>
      <c r="BC241" s="76"/>
    </row>
    <row r="242" customFormat="false" ht="14.4" hidden="false" customHeight="false" outlineLevel="0" collapsed="false">
      <c r="A242" s="76"/>
      <c r="B242" s="0"/>
      <c r="C242" s="77"/>
      <c r="D242" s="0"/>
      <c r="E242" s="0"/>
      <c r="G242" s="0"/>
      <c r="H242" s="0"/>
      <c r="I242" s="0"/>
      <c r="K242" s="0"/>
      <c r="L242" s="0"/>
      <c r="M242" s="0"/>
      <c r="O242" s="0"/>
      <c r="P242" s="0"/>
      <c r="Q242" s="0"/>
      <c r="S242" s="0"/>
      <c r="T242" s="0"/>
      <c r="U242" s="0"/>
      <c r="V242" s="78"/>
      <c r="Y242" s="77"/>
      <c r="AG242" s="76"/>
      <c r="AH242" s="76"/>
      <c r="AI242" s="76"/>
      <c r="AJ242" s="79"/>
      <c r="AK242" s="79"/>
      <c r="AL242" s="76"/>
      <c r="AM242" s="79"/>
      <c r="AN242" s="76"/>
      <c r="AO242" s="76"/>
      <c r="AP242" s="76"/>
      <c r="AQ242" s="76"/>
      <c r="AR242" s="80"/>
      <c r="AS242" s="80"/>
      <c r="AT242" s="80"/>
      <c r="AU242" s="80"/>
      <c r="AV242" s="80"/>
      <c r="AW242" s="80"/>
      <c r="AX242" s="76"/>
      <c r="AY242" s="76"/>
      <c r="AZ242" s="76"/>
      <c r="BA242" s="76"/>
      <c r="BB242" s="76"/>
      <c r="BC242" s="76"/>
    </row>
    <row r="243" customFormat="false" ht="14.4" hidden="false" customHeight="false" outlineLevel="0" collapsed="false">
      <c r="A243" s="76"/>
      <c r="B243" s="0"/>
      <c r="C243" s="77"/>
      <c r="D243" s="0"/>
      <c r="E243" s="0"/>
      <c r="G243" s="0"/>
      <c r="H243" s="0"/>
      <c r="I243" s="0"/>
      <c r="K243" s="0"/>
      <c r="L243" s="0"/>
      <c r="M243" s="0"/>
      <c r="O243" s="0"/>
      <c r="P243" s="0"/>
      <c r="Q243" s="0"/>
      <c r="S243" s="0"/>
      <c r="T243" s="0"/>
      <c r="U243" s="0"/>
      <c r="V243" s="78"/>
      <c r="Y243" s="77"/>
      <c r="AG243" s="76"/>
      <c r="AH243" s="76"/>
      <c r="AI243" s="76"/>
      <c r="AJ243" s="79"/>
      <c r="AK243" s="79"/>
      <c r="AL243" s="76"/>
      <c r="AM243" s="79"/>
      <c r="AN243" s="76"/>
      <c r="AO243" s="76"/>
      <c r="AP243" s="76"/>
      <c r="AQ243" s="76"/>
      <c r="AR243" s="80"/>
      <c r="AS243" s="80"/>
      <c r="AT243" s="80"/>
      <c r="AU243" s="80"/>
      <c r="AV243" s="80"/>
      <c r="AW243" s="80"/>
      <c r="AX243" s="76"/>
      <c r="AY243" s="76"/>
      <c r="AZ243" s="76"/>
      <c r="BA243" s="76"/>
      <c r="BB243" s="76"/>
      <c r="BC243" s="76"/>
    </row>
    <row r="244" customFormat="false" ht="14.4" hidden="false" customHeight="false" outlineLevel="0" collapsed="false">
      <c r="A244" s="76"/>
      <c r="B244" s="0"/>
      <c r="C244" s="77"/>
      <c r="D244" s="0"/>
      <c r="E244" s="0"/>
      <c r="G244" s="0"/>
      <c r="H244" s="0"/>
      <c r="I244" s="0"/>
      <c r="K244" s="0"/>
      <c r="L244" s="0"/>
      <c r="M244" s="0"/>
      <c r="O244" s="0"/>
      <c r="P244" s="0"/>
      <c r="Q244" s="0"/>
      <c r="S244" s="0"/>
      <c r="T244" s="0"/>
      <c r="U244" s="0"/>
      <c r="V244" s="78"/>
      <c r="Y244" s="77"/>
      <c r="AG244" s="76"/>
      <c r="AH244" s="76"/>
      <c r="AI244" s="76"/>
      <c r="AJ244" s="79"/>
      <c r="AK244" s="79"/>
      <c r="AL244" s="76"/>
      <c r="AM244" s="79"/>
      <c r="AN244" s="76"/>
      <c r="AO244" s="76"/>
      <c r="AP244" s="76"/>
      <c r="AQ244" s="76"/>
      <c r="AR244" s="80"/>
      <c r="AS244" s="80"/>
      <c r="AT244" s="80"/>
      <c r="AU244" s="80"/>
      <c r="AV244" s="80"/>
      <c r="AW244" s="80"/>
      <c r="AX244" s="76"/>
      <c r="AY244" s="76"/>
      <c r="AZ244" s="76"/>
      <c r="BA244" s="76"/>
      <c r="BB244" s="76"/>
      <c r="BC244" s="76"/>
    </row>
    <row r="245" customFormat="false" ht="14.4" hidden="false" customHeight="false" outlineLevel="0" collapsed="false">
      <c r="A245" s="76"/>
      <c r="B245" s="0"/>
      <c r="C245" s="77"/>
      <c r="D245" s="0"/>
      <c r="E245" s="0"/>
      <c r="G245" s="0"/>
      <c r="H245" s="0"/>
      <c r="I245" s="0"/>
      <c r="K245" s="0"/>
      <c r="L245" s="0"/>
      <c r="M245" s="0"/>
      <c r="O245" s="0"/>
      <c r="P245" s="0"/>
      <c r="Q245" s="0"/>
      <c r="S245" s="0"/>
      <c r="T245" s="0"/>
      <c r="U245" s="0"/>
      <c r="V245" s="78"/>
      <c r="Y245" s="77"/>
      <c r="AG245" s="76"/>
      <c r="AH245" s="76"/>
      <c r="AI245" s="76"/>
      <c r="AJ245" s="79"/>
      <c r="AK245" s="79"/>
      <c r="AL245" s="76"/>
      <c r="AM245" s="79"/>
      <c r="AN245" s="76"/>
      <c r="AO245" s="76"/>
      <c r="AP245" s="76"/>
      <c r="AQ245" s="76"/>
      <c r="AR245" s="80"/>
      <c r="AS245" s="80"/>
      <c r="AT245" s="80"/>
      <c r="AU245" s="80"/>
      <c r="AV245" s="80"/>
      <c r="AW245" s="80"/>
      <c r="AX245" s="76"/>
      <c r="AY245" s="76"/>
      <c r="AZ245" s="76"/>
      <c r="BA245" s="76"/>
      <c r="BB245" s="76"/>
      <c r="BC245" s="76"/>
    </row>
    <row r="246" customFormat="false" ht="14.4" hidden="false" customHeight="false" outlineLevel="0" collapsed="false">
      <c r="A246" s="76"/>
      <c r="B246" s="0"/>
      <c r="C246" s="77"/>
      <c r="D246" s="0"/>
      <c r="E246" s="0"/>
      <c r="G246" s="0"/>
      <c r="H246" s="0"/>
      <c r="I246" s="0"/>
      <c r="K246" s="0"/>
      <c r="L246" s="0"/>
      <c r="M246" s="0"/>
      <c r="O246" s="0"/>
      <c r="P246" s="0"/>
      <c r="Q246" s="0"/>
      <c r="S246" s="0"/>
      <c r="T246" s="0"/>
      <c r="U246" s="0"/>
      <c r="V246" s="78"/>
      <c r="Y246" s="77"/>
      <c r="AG246" s="76"/>
      <c r="AH246" s="76"/>
      <c r="AI246" s="76"/>
      <c r="AJ246" s="79"/>
      <c r="AK246" s="79"/>
      <c r="AL246" s="76"/>
      <c r="AM246" s="79"/>
      <c r="AN246" s="76"/>
      <c r="AO246" s="76"/>
      <c r="AP246" s="76"/>
      <c r="AQ246" s="76"/>
      <c r="AR246" s="80"/>
      <c r="AS246" s="80"/>
      <c r="AT246" s="80"/>
      <c r="AU246" s="80"/>
      <c r="AV246" s="80"/>
      <c r="AW246" s="80"/>
      <c r="AX246" s="76"/>
      <c r="AY246" s="76"/>
      <c r="AZ246" s="76"/>
      <c r="BA246" s="76"/>
      <c r="BB246" s="76"/>
      <c r="BC246" s="76"/>
    </row>
    <row r="247" customFormat="false" ht="14.4" hidden="false" customHeight="false" outlineLevel="0" collapsed="false">
      <c r="A247" s="76"/>
      <c r="B247" s="0"/>
      <c r="C247" s="77"/>
      <c r="D247" s="0"/>
      <c r="E247" s="0"/>
      <c r="G247" s="0"/>
      <c r="H247" s="0"/>
      <c r="I247" s="0"/>
      <c r="K247" s="0"/>
      <c r="L247" s="0"/>
      <c r="M247" s="0"/>
      <c r="O247" s="0"/>
      <c r="P247" s="0"/>
      <c r="Q247" s="0"/>
      <c r="S247" s="0"/>
      <c r="T247" s="0"/>
      <c r="U247" s="0"/>
      <c r="V247" s="78"/>
      <c r="Y247" s="77"/>
      <c r="AG247" s="76"/>
      <c r="AH247" s="76"/>
      <c r="AI247" s="76"/>
      <c r="AJ247" s="79"/>
      <c r="AK247" s="79"/>
      <c r="AL247" s="76"/>
      <c r="AM247" s="79"/>
      <c r="AN247" s="76"/>
      <c r="AO247" s="76"/>
      <c r="AP247" s="76"/>
      <c r="AQ247" s="76"/>
      <c r="AR247" s="80"/>
      <c r="AS247" s="80"/>
      <c r="AT247" s="80"/>
      <c r="AU247" s="80"/>
      <c r="AV247" s="80"/>
      <c r="AW247" s="80"/>
      <c r="AX247" s="76"/>
      <c r="AY247" s="76"/>
      <c r="AZ247" s="76"/>
      <c r="BA247" s="76"/>
      <c r="BB247" s="76"/>
      <c r="BC247" s="76"/>
    </row>
    <row r="248" customFormat="false" ht="14.4" hidden="false" customHeight="false" outlineLevel="0" collapsed="false">
      <c r="A248" s="76"/>
      <c r="B248" s="0"/>
      <c r="C248" s="77"/>
      <c r="D248" s="0"/>
      <c r="E248" s="0"/>
      <c r="G248" s="0"/>
      <c r="H248" s="0"/>
      <c r="I248" s="0"/>
      <c r="K248" s="0"/>
      <c r="L248" s="0"/>
      <c r="M248" s="0"/>
      <c r="O248" s="0"/>
      <c r="P248" s="0"/>
      <c r="Q248" s="0"/>
      <c r="S248" s="0"/>
      <c r="T248" s="0"/>
      <c r="U248" s="0"/>
      <c r="V248" s="78"/>
      <c r="Y248" s="77"/>
      <c r="AG248" s="76"/>
      <c r="AH248" s="76"/>
      <c r="AI248" s="76"/>
      <c r="AJ248" s="79"/>
      <c r="AK248" s="79"/>
      <c r="AL248" s="76"/>
      <c r="AM248" s="79"/>
      <c r="AN248" s="76"/>
      <c r="AO248" s="76"/>
      <c r="AP248" s="76"/>
      <c r="AQ248" s="76"/>
      <c r="AR248" s="80"/>
      <c r="AS248" s="80"/>
      <c r="AT248" s="80"/>
      <c r="AU248" s="80"/>
      <c r="AV248" s="80"/>
      <c r="AW248" s="80"/>
      <c r="AX248" s="76"/>
      <c r="AY248" s="76"/>
      <c r="AZ248" s="76"/>
      <c r="BA248" s="76"/>
      <c r="BB248" s="76"/>
      <c r="BC248" s="76"/>
    </row>
    <row r="249" customFormat="false" ht="14.4" hidden="false" customHeight="false" outlineLevel="0" collapsed="false">
      <c r="A249" s="76"/>
      <c r="B249" s="0"/>
      <c r="C249" s="77"/>
      <c r="D249" s="0"/>
      <c r="E249" s="0"/>
      <c r="G249" s="0"/>
      <c r="H249" s="0"/>
      <c r="I249" s="0"/>
      <c r="K249" s="0"/>
      <c r="L249" s="0"/>
      <c r="M249" s="0"/>
      <c r="O249" s="0"/>
      <c r="P249" s="0"/>
      <c r="Q249" s="0"/>
      <c r="S249" s="0"/>
      <c r="T249" s="0"/>
      <c r="U249" s="0"/>
      <c r="V249" s="78"/>
      <c r="Y249" s="77"/>
      <c r="AG249" s="76"/>
      <c r="AH249" s="76"/>
      <c r="AI249" s="76"/>
      <c r="AJ249" s="79"/>
      <c r="AK249" s="79"/>
      <c r="AL249" s="76"/>
      <c r="AM249" s="79"/>
      <c r="AN249" s="76"/>
      <c r="AO249" s="76"/>
      <c r="AP249" s="76"/>
      <c r="AQ249" s="76"/>
      <c r="AR249" s="80"/>
      <c r="AS249" s="80"/>
      <c r="AT249" s="80"/>
      <c r="AU249" s="80"/>
      <c r="AV249" s="80"/>
      <c r="AW249" s="80"/>
      <c r="AX249" s="76"/>
      <c r="AY249" s="76"/>
      <c r="AZ249" s="76"/>
      <c r="BA249" s="76"/>
      <c r="BB249" s="76"/>
      <c r="BC249" s="76"/>
    </row>
    <row r="250" customFormat="false" ht="14.4" hidden="false" customHeight="false" outlineLevel="0" collapsed="false">
      <c r="A250" s="76"/>
      <c r="B250" s="0"/>
      <c r="C250" s="77"/>
      <c r="D250" s="0"/>
      <c r="E250" s="0"/>
      <c r="G250" s="0"/>
      <c r="H250" s="0"/>
      <c r="I250" s="0"/>
      <c r="K250" s="0"/>
      <c r="L250" s="0"/>
      <c r="M250" s="0"/>
      <c r="O250" s="0"/>
      <c r="P250" s="0"/>
      <c r="Q250" s="0"/>
      <c r="S250" s="0"/>
      <c r="T250" s="0"/>
      <c r="U250" s="0"/>
      <c r="V250" s="78"/>
      <c r="Y250" s="77"/>
      <c r="AG250" s="76"/>
      <c r="AH250" s="76"/>
      <c r="AI250" s="76"/>
      <c r="AJ250" s="79"/>
      <c r="AK250" s="79"/>
      <c r="AL250" s="76"/>
      <c r="AM250" s="79"/>
      <c r="AN250" s="76"/>
      <c r="AO250" s="76"/>
      <c r="AP250" s="76"/>
      <c r="AQ250" s="76"/>
      <c r="AR250" s="80"/>
      <c r="AS250" s="80"/>
      <c r="AT250" s="80"/>
      <c r="AU250" s="80"/>
      <c r="AV250" s="80"/>
      <c r="AW250" s="80"/>
      <c r="AX250" s="76"/>
      <c r="AY250" s="76"/>
      <c r="AZ250" s="76"/>
      <c r="BA250" s="76"/>
      <c r="BB250" s="76"/>
      <c r="BC250" s="76"/>
    </row>
    <row r="251" customFormat="false" ht="14.4" hidden="false" customHeight="false" outlineLevel="0" collapsed="false">
      <c r="A251" s="76"/>
      <c r="B251" s="0"/>
      <c r="C251" s="77"/>
      <c r="D251" s="0"/>
      <c r="E251" s="0"/>
      <c r="G251" s="0"/>
      <c r="H251" s="0"/>
      <c r="I251" s="0"/>
      <c r="K251" s="0"/>
      <c r="L251" s="0"/>
      <c r="M251" s="0"/>
      <c r="O251" s="0"/>
      <c r="P251" s="0"/>
      <c r="Q251" s="0"/>
      <c r="S251" s="0"/>
      <c r="T251" s="0"/>
      <c r="U251" s="0"/>
      <c r="V251" s="78"/>
      <c r="Y251" s="77"/>
      <c r="AG251" s="76"/>
      <c r="AH251" s="76"/>
      <c r="AI251" s="76"/>
      <c r="AJ251" s="79"/>
      <c r="AK251" s="79"/>
      <c r="AL251" s="76"/>
      <c r="AM251" s="79"/>
      <c r="AN251" s="76"/>
      <c r="AO251" s="76"/>
      <c r="AP251" s="76"/>
      <c r="AQ251" s="76"/>
      <c r="AR251" s="80"/>
      <c r="AS251" s="80"/>
      <c r="AT251" s="80"/>
      <c r="AU251" s="80"/>
      <c r="AV251" s="80"/>
      <c r="AW251" s="80"/>
      <c r="AX251" s="76"/>
      <c r="AY251" s="76"/>
      <c r="AZ251" s="76"/>
      <c r="BA251" s="76"/>
      <c r="BB251" s="76"/>
      <c r="BC251" s="76"/>
    </row>
    <row r="252" customFormat="false" ht="14.4" hidden="false" customHeight="false" outlineLevel="0" collapsed="false">
      <c r="A252" s="76"/>
      <c r="B252" s="0"/>
      <c r="C252" s="77"/>
      <c r="D252" s="0"/>
      <c r="E252" s="0"/>
      <c r="G252" s="0"/>
      <c r="H252" s="0"/>
      <c r="I252" s="0"/>
      <c r="K252" s="0"/>
      <c r="L252" s="0"/>
      <c r="M252" s="0"/>
      <c r="O252" s="0"/>
      <c r="P252" s="0"/>
      <c r="Q252" s="0"/>
      <c r="S252" s="0"/>
      <c r="T252" s="0"/>
      <c r="U252" s="0"/>
      <c r="V252" s="78"/>
      <c r="Y252" s="77"/>
      <c r="AG252" s="76"/>
      <c r="AH252" s="76"/>
      <c r="AI252" s="76"/>
      <c r="AJ252" s="79"/>
      <c r="AK252" s="79"/>
      <c r="AL252" s="76"/>
      <c r="AM252" s="79"/>
      <c r="AN252" s="76"/>
      <c r="AO252" s="76"/>
      <c r="AP252" s="76"/>
      <c r="AQ252" s="76"/>
      <c r="AR252" s="80"/>
      <c r="AS252" s="80"/>
      <c r="AT252" s="80"/>
      <c r="AU252" s="80"/>
      <c r="AV252" s="80"/>
      <c r="AW252" s="80"/>
      <c r="AX252" s="76"/>
      <c r="AY252" s="76"/>
      <c r="AZ252" s="76"/>
      <c r="BA252" s="76"/>
      <c r="BB252" s="76"/>
      <c r="BC252" s="76"/>
    </row>
    <row r="253" customFormat="false" ht="14.4" hidden="false" customHeight="false" outlineLevel="0" collapsed="false">
      <c r="A253" s="76"/>
      <c r="B253" s="0"/>
      <c r="C253" s="77"/>
      <c r="D253" s="0"/>
      <c r="E253" s="0"/>
      <c r="G253" s="0"/>
      <c r="H253" s="0"/>
      <c r="I253" s="0"/>
      <c r="K253" s="0"/>
      <c r="L253" s="0"/>
      <c r="M253" s="0"/>
      <c r="O253" s="0"/>
      <c r="P253" s="0"/>
      <c r="Q253" s="0"/>
      <c r="S253" s="0"/>
      <c r="T253" s="0"/>
      <c r="U253" s="0"/>
      <c r="V253" s="78"/>
      <c r="Y253" s="77"/>
      <c r="AG253" s="76"/>
      <c r="AH253" s="76"/>
      <c r="AI253" s="76"/>
      <c r="AJ253" s="79"/>
      <c r="AK253" s="79"/>
      <c r="AL253" s="76"/>
      <c r="AM253" s="79"/>
      <c r="AN253" s="76"/>
      <c r="AO253" s="76"/>
      <c r="AP253" s="76"/>
      <c r="AQ253" s="76"/>
      <c r="AR253" s="80"/>
      <c r="AS253" s="80"/>
      <c r="AT253" s="80"/>
      <c r="AU253" s="80"/>
      <c r="AV253" s="80"/>
      <c r="AW253" s="80"/>
      <c r="AX253" s="76"/>
      <c r="AY253" s="76"/>
      <c r="AZ253" s="76"/>
      <c r="BA253" s="76"/>
      <c r="BB253" s="76"/>
      <c r="BC253" s="76"/>
    </row>
    <row r="254" customFormat="false" ht="14.4" hidden="false" customHeight="false" outlineLevel="0" collapsed="false">
      <c r="A254" s="76"/>
      <c r="B254" s="0"/>
      <c r="C254" s="77"/>
      <c r="D254" s="0"/>
      <c r="E254" s="0"/>
      <c r="G254" s="0"/>
      <c r="H254" s="0"/>
      <c r="I254" s="0"/>
      <c r="K254" s="0"/>
      <c r="L254" s="0"/>
      <c r="M254" s="0"/>
      <c r="O254" s="0"/>
      <c r="P254" s="0"/>
      <c r="Q254" s="0"/>
      <c r="S254" s="0"/>
      <c r="T254" s="0"/>
      <c r="U254" s="0"/>
      <c r="V254" s="78"/>
      <c r="Y254" s="77"/>
      <c r="AG254" s="76"/>
      <c r="AH254" s="76"/>
      <c r="AI254" s="76"/>
      <c r="AJ254" s="79"/>
      <c r="AK254" s="79"/>
      <c r="AL254" s="76"/>
      <c r="AM254" s="79"/>
      <c r="AN254" s="76"/>
      <c r="AO254" s="76"/>
      <c r="AP254" s="76"/>
      <c r="AQ254" s="76"/>
      <c r="AR254" s="80"/>
      <c r="AS254" s="80"/>
      <c r="AT254" s="80"/>
      <c r="AU254" s="80"/>
      <c r="AV254" s="80"/>
      <c r="AW254" s="80"/>
      <c r="AX254" s="76"/>
      <c r="AY254" s="76"/>
      <c r="AZ254" s="76"/>
      <c r="BA254" s="76"/>
      <c r="BB254" s="76"/>
      <c r="BC254" s="76"/>
    </row>
    <row r="255" customFormat="false" ht="14.4" hidden="false" customHeight="false" outlineLevel="0" collapsed="false">
      <c r="A255" s="76"/>
      <c r="B255" s="0"/>
      <c r="C255" s="77"/>
      <c r="D255" s="0"/>
      <c r="E255" s="0"/>
      <c r="G255" s="0"/>
      <c r="H255" s="0"/>
      <c r="I255" s="0"/>
      <c r="K255" s="0"/>
      <c r="L255" s="0"/>
      <c r="M255" s="0"/>
      <c r="O255" s="0"/>
      <c r="P255" s="0"/>
      <c r="Q255" s="0"/>
      <c r="S255" s="0"/>
      <c r="T255" s="0"/>
      <c r="U255" s="0"/>
      <c r="V255" s="78"/>
      <c r="Y255" s="77"/>
      <c r="AG255" s="76"/>
      <c r="AH255" s="76"/>
      <c r="AI255" s="76"/>
      <c r="AJ255" s="79"/>
      <c r="AK255" s="79"/>
      <c r="AL255" s="76"/>
      <c r="AM255" s="79"/>
      <c r="AN255" s="76"/>
      <c r="AO255" s="76"/>
      <c r="AP255" s="76"/>
      <c r="AQ255" s="76"/>
      <c r="AR255" s="80"/>
      <c r="AS255" s="80"/>
      <c r="AT255" s="80"/>
      <c r="AU255" s="80"/>
      <c r="AV255" s="80"/>
      <c r="AW255" s="80"/>
      <c r="AX255" s="76"/>
      <c r="AY255" s="76"/>
      <c r="AZ255" s="76"/>
      <c r="BA255" s="76"/>
      <c r="BB255" s="76"/>
      <c r="BC255" s="76"/>
    </row>
    <row r="256" customFormat="false" ht="14.4" hidden="false" customHeight="false" outlineLevel="0" collapsed="false">
      <c r="A256" s="76"/>
      <c r="B256" s="0"/>
      <c r="C256" s="77"/>
      <c r="D256" s="0"/>
      <c r="E256" s="0"/>
      <c r="G256" s="0"/>
      <c r="H256" s="0"/>
      <c r="I256" s="0"/>
      <c r="K256" s="0"/>
      <c r="L256" s="0"/>
      <c r="M256" s="0"/>
      <c r="O256" s="0"/>
      <c r="P256" s="0"/>
      <c r="Q256" s="0"/>
      <c r="S256" s="0"/>
      <c r="T256" s="0"/>
      <c r="U256" s="0"/>
      <c r="V256" s="78"/>
      <c r="Y256" s="77"/>
      <c r="AG256" s="76"/>
      <c r="AH256" s="76"/>
      <c r="AI256" s="76"/>
      <c r="AJ256" s="79"/>
      <c r="AK256" s="79"/>
      <c r="AL256" s="76"/>
      <c r="AM256" s="79"/>
      <c r="AN256" s="76"/>
      <c r="AO256" s="76"/>
      <c r="AP256" s="76"/>
      <c r="AQ256" s="76"/>
      <c r="AR256" s="80"/>
      <c r="AS256" s="80"/>
      <c r="AT256" s="80"/>
      <c r="AU256" s="80"/>
      <c r="AV256" s="80"/>
      <c r="AW256" s="80"/>
      <c r="AX256" s="76"/>
      <c r="AY256" s="76"/>
      <c r="AZ256" s="76"/>
      <c r="BA256" s="76"/>
      <c r="BB256" s="76"/>
      <c r="BC256" s="76"/>
    </row>
    <row r="257" customFormat="false" ht="14.4" hidden="false" customHeight="false" outlineLevel="0" collapsed="false">
      <c r="A257" s="76"/>
      <c r="B257" s="0"/>
      <c r="C257" s="77"/>
      <c r="D257" s="0"/>
      <c r="E257" s="0"/>
      <c r="G257" s="0"/>
      <c r="H257" s="0"/>
      <c r="I257" s="0"/>
      <c r="K257" s="0"/>
      <c r="L257" s="0"/>
      <c r="M257" s="0"/>
      <c r="O257" s="0"/>
      <c r="P257" s="0"/>
      <c r="Q257" s="0"/>
      <c r="S257" s="0"/>
      <c r="T257" s="0"/>
      <c r="U257" s="0"/>
      <c r="V257" s="78"/>
      <c r="Y257" s="77"/>
      <c r="AG257" s="76"/>
      <c r="AH257" s="76"/>
      <c r="AI257" s="76"/>
      <c r="AJ257" s="79"/>
      <c r="AK257" s="79"/>
      <c r="AL257" s="76"/>
      <c r="AM257" s="79"/>
      <c r="AN257" s="76"/>
      <c r="AO257" s="76"/>
      <c r="AP257" s="76"/>
      <c r="AQ257" s="76"/>
      <c r="AR257" s="80"/>
      <c r="AS257" s="80"/>
      <c r="AT257" s="80"/>
      <c r="AU257" s="80"/>
      <c r="AV257" s="80"/>
      <c r="AW257" s="80"/>
      <c r="AX257" s="76"/>
      <c r="AY257" s="76"/>
      <c r="AZ257" s="76"/>
      <c r="BA257" s="76"/>
      <c r="BB257" s="76"/>
      <c r="BC257" s="76"/>
    </row>
    <row r="258" customFormat="false" ht="14.4" hidden="false" customHeight="false" outlineLevel="0" collapsed="false">
      <c r="A258" s="76"/>
      <c r="B258" s="0"/>
      <c r="C258" s="77"/>
      <c r="D258" s="0"/>
      <c r="E258" s="0"/>
      <c r="G258" s="0"/>
      <c r="H258" s="0"/>
      <c r="I258" s="0"/>
      <c r="K258" s="0"/>
      <c r="L258" s="0"/>
      <c r="M258" s="0"/>
      <c r="O258" s="0"/>
      <c r="P258" s="0"/>
      <c r="Q258" s="0"/>
      <c r="S258" s="0"/>
      <c r="T258" s="0"/>
      <c r="U258" s="0"/>
      <c r="V258" s="78"/>
      <c r="Y258" s="77"/>
      <c r="AG258" s="76"/>
      <c r="AH258" s="76"/>
      <c r="AI258" s="76"/>
      <c r="AJ258" s="79"/>
      <c r="AK258" s="79"/>
      <c r="AL258" s="76"/>
      <c r="AM258" s="79"/>
      <c r="AN258" s="76"/>
      <c r="AO258" s="76"/>
      <c r="AP258" s="76"/>
      <c r="AQ258" s="76"/>
      <c r="AR258" s="80"/>
      <c r="AS258" s="80"/>
      <c r="AT258" s="80"/>
      <c r="AU258" s="80"/>
      <c r="AV258" s="80"/>
      <c r="AW258" s="80"/>
      <c r="AX258" s="76"/>
      <c r="AY258" s="76"/>
      <c r="AZ258" s="76"/>
      <c r="BA258" s="76"/>
      <c r="BB258" s="76"/>
      <c r="BC258" s="76"/>
    </row>
    <row r="259" customFormat="false" ht="14.4" hidden="false" customHeight="false" outlineLevel="0" collapsed="false">
      <c r="A259" s="76"/>
      <c r="B259" s="0"/>
      <c r="C259" s="77"/>
      <c r="D259" s="0"/>
      <c r="E259" s="0"/>
      <c r="G259" s="0"/>
      <c r="H259" s="0"/>
      <c r="I259" s="0"/>
      <c r="K259" s="0"/>
      <c r="L259" s="0"/>
      <c r="M259" s="0"/>
      <c r="O259" s="0"/>
      <c r="P259" s="0"/>
      <c r="Q259" s="0"/>
      <c r="S259" s="0"/>
      <c r="T259" s="0"/>
      <c r="U259" s="0"/>
      <c r="V259" s="78"/>
      <c r="Y259" s="77"/>
      <c r="AG259" s="76"/>
      <c r="AH259" s="76"/>
      <c r="AI259" s="76"/>
      <c r="AJ259" s="79"/>
      <c r="AK259" s="79"/>
      <c r="AL259" s="76"/>
      <c r="AM259" s="79"/>
      <c r="AN259" s="76"/>
      <c r="AO259" s="76"/>
      <c r="AP259" s="76"/>
      <c r="AQ259" s="76"/>
      <c r="AR259" s="80"/>
      <c r="AS259" s="80"/>
      <c r="AT259" s="80"/>
      <c r="AU259" s="80"/>
      <c r="AV259" s="80"/>
      <c r="AW259" s="80"/>
      <c r="AX259" s="76"/>
      <c r="AY259" s="76"/>
      <c r="AZ259" s="76"/>
      <c r="BA259" s="76"/>
      <c r="BB259" s="76"/>
      <c r="BC259" s="76"/>
    </row>
    <row r="260" customFormat="false" ht="14.4" hidden="false" customHeight="false" outlineLevel="0" collapsed="false">
      <c r="A260" s="76"/>
      <c r="B260" s="0"/>
      <c r="C260" s="77"/>
      <c r="D260" s="0"/>
      <c r="E260" s="0"/>
      <c r="G260" s="0"/>
      <c r="H260" s="0"/>
      <c r="I260" s="0"/>
      <c r="K260" s="0"/>
      <c r="L260" s="0"/>
      <c r="M260" s="0"/>
      <c r="O260" s="0"/>
      <c r="P260" s="0"/>
      <c r="Q260" s="0"/>
      <c r="S260" s="0"/>
      <c r="T260" s="0"/>
      <c r="U260" s="0"/>
      <c r="V260" s="78"/>
      <c r="Y260" s="77"/>
      <c r="AG260" s="76"/>
      <c r="AH260" s="76"/>
      <c r="AI260" s="76"/>
      <c r="AJ260" s="79"/>
      <c r="AK260" s="79"/>
      <c r="AL260" s="76"/>
      <c r="AM260" s="79"/>
      <c r="AN260" s="76"/>
      <c r="AO260" s="76"/>
      <c r="AP260" s="76"/>
      <c r="AQ260" s="76"/>
      <c r="AR260" s="80"/>
      <c r="AS260" s="80"/>
      <c r="AT260" s="80"/>
      <c r="AU260" s="80"/>
      <c r="AV260" s="80"/>
      <c r="AW260" s="80"/>
      <c r="AX260" s="76"/>
      <c r="AY260" s="76"/>
      <c r="AZ260" s="76"/>
      <c r="BA260" s="76"/>
      <c r="BB260" s="76"/>
      <c r="BC260" s="76"/>
    </row>
    <row r="261" customFormat="false" ht="14.4" hidden="false" customHeight="false" outlineLevel="0" collapsed="false">
      <c r="A261" s="76"/>
      <c r="B261" s="0"/>
      <c r="C261" s="77"/>
      <c r="D261" s="0"/>
      <c r="E261" s="0"/>
      <c r="G261" s="0"/>
      <c r="H261" s="0"/>
      <c r="I261" s="0"/>
      <c r="K261" s="0"/>
      <c r="L261" s="0"/>
      <c r="M261" s="0"/>
      <c r="O261" s="0"/>
      <c r="P261" s="0"/>
      <c r="Q261" s="0"/>
      <c r="S261" s="0"/>
      <c r="T261" s="0"/>
      <c r="U261" s="0"/>
      <c r="V261" s="78"/>
      <c r="Y261" s="77"/>
      <c r="AG261" s="76"/>
      <c r="AH261" s="76"/>
      <c r="AI261" s="76"/>
      <c r="AJ261" s="79"/>
      <c r="AK261" s="79"/>
      <c r="AL261" s="76"/>
      <c r="AM261" s="79"/>
      <c r="AN261" s="76"/>
      <c r="AO261" s="76"/>
      <c r="AP261" s="76"/>
      <c r="AQ261" s="76"/>
      <c r="AR261" s="80"/>
      <c r="AS261" s="80"/>
      <c r="AT261" s="80"/>
      <c r="AU261" s="80"/>
      <c r="AV261" s="80"/>
      <c r="AW261" s="80"/>
      <c r="AX261" s="76"/>
      <c r="AY261" s="76"/>
      <c r="AZ261" s="76"/>
      <c r="BA261" s="76"/>
      <c r="BB261" s="76"/>
      <c r="BC261" s="76"/>
    </row>
    <row r="262" customFormat="false" ht="14.4" hidden="false" customHeight="false" outlineLevel="0" collapsed="false">
      <c r="A262" s="76"/>
      <c r="B262" s="0"/>
      <c r="C262" s="77"/>
      <c r="D262" s="0"/>
      <c r="E262" s="0"/>
      <c r="G262" s="0"/>
      <c r="H262" s="0"/>
      <c r="I262" s="0"/>
      <c r="K262" s="0"/>
      <c r="L262" s="0"/>
      <c r="M262" s="0"/>
      <c r="O262" s="0"/>
      <c r="P262" s="0"/>
      <c r="Q262" s="0"/>
      <c r="S262" s="0"/>
      <c r="T262" s="0"/>
      <c r="U262" s="0"/>
      <c r="V262" s="78"/>
      <c r="Y262" s="77"/>
      <c r="AG262" s="76"/>
      <c r="AH262" s="76"/>
      <c r="AI262" s="76"/>
      <c r="AJ262" s="79"/>
      <c r="AK262" s="79"/>
      <c r="AL262" s="76"/>
      <c r="AM262" s="79"/>
      <c r="AN262" s="76"/>
      <c r="AO262" s="76"/>
      <c r="AP262" s="76"/>
      <c r="AQ262" s="76"/>
      <c r="AR262" s="80"/>
      <c r="AS262" s="80"/>
      <c r="AT262" s="80"/>
      <c r="AU262" s="80"/>
      <c r="AV262" s="80"/>
      <c r="AW262" s="80"/>
      <c r="AX262" s="76"/>
      <c r="AY262" s="76"/>
      <c r="AZ262" s="76"/>
      <c r="BA262" s="76"/>
      <c r="BB262" s="76"/>
      <c r="BC262" s="76"/>
    </row>
    <row r="263" customFormat="false" ht="14.4" hidden="false" customHeight="false" outlineLevel="0" collapsed="false">
      <c r="A263" s="76"/>
      <c r="B263" s="0"/>
      <c r="C263" s="77"/>
      <c r="D263" s="0"/>
      <c r="E263" s="0"/>
      <c r="G263" s="0"/>
      <c r="H263" s="0"/>
      <c r="I263" s="0"/>
      <c r="K263" s="0"/>
      <c r="L263" s="0"/>
      <c r="M263" s="0"/>
      <c r="O263" s="0"/>
      <c r="P263" s="0"/>
      <c r="Q263" s="0"/>
      <c r="S263" s="0"/>
      <c r="T263" s="0"/>
      <c r="U263" s="0"/>
      <c r="V263" s="78"/>
      <c r="Y263" s="77"/>
      <c r="AG263" s="76"/>
      <c r="AH263" s="76"/>
      <c r="AI263" s="76"/>
      <c r="AJ263" s="79"/>
      <c r="AK263" s="79"/>
      <c r="AL263" s="76"/>
      <c r="AM263" s="79"/>
      <c r="AN263" s="76"/>
      <c r="AO263" s="76"/>
      <c r="AP263" s="76"/>
      <c r="AQ263" s="76"/>
      <c r="AR263" s="80"/>
      <c r="AS263" s="80"/>
      <c r="AT263" s="80"/>
      <c r="AU263" s="80"/>
      <c r="AV263" s="80"/>
      <c r="AW263" s="80"/>
      <c r="AX263" s="76"/>
      <c r="AY263" s="76"/>
      <c r="AZ263" s="76"/>
      <c r="BA263" s="76"/>
      <c r="BB263" s="76"/>
      <c r="BC263" s="76"/>
    </row>
    <row r="264" customFormat="false" ht="14.4" hidden="false" customHeight="false" outlineLevel="0" collapsed="false">
      <c r="A264" s="76"/>
      <c r="B264" s="0"/>
      <c r="C264" s="77"/>
      <c r="D264" s="0"/>
      <c r="E264" s="0"/>
      <c r="G264" s="0"/>
      <c r="H264" s="0"/>
      <c r="I264" s="0"/>
      <c r="K264" s="0"/>
      <c r="L264" s="0"/>
      <c r="M264" s="0"/>
      <c r="O264" s="0"/>
      <c r="P264" s="0"/>
      <c r="Q264" s="0"/>
      <c r="S264" s="0"/>
      <c r="T264" s="0"/>
      <c r="U264" s="0"/>
      <c r="V264" s="78"/>
      <c r="Y264" s="77"/>
      <c r="AG264" s="76"/>
      <c r="AH264" s="76"/>
      <c r="AI264" s="76"/>
      <c r="AJ264" s="79"/>
      <c r="AK264" s="79"/>
      <c r="AL264" s="76"/>
      <c r="AM264" s="79"/>
      <c r="AN264" s="76"/>
      <c r="AO264" s="76"/>
      <c r="AP264" s="76"/>
      <c r="AQ264" s="76"/>
      <c r="AR264" s="80"/>
      <c r="AS264" s="80"/>
      <c r="AT264" s="80"/>
      <c r="AU264" s="80"/>
      <c r="AV264" s="80"/>
      <c r="AW264" s="80"/>
      <c r="AX264" s="76"/>
      <c r="AY264" s="76"/>
      <c r="AZ264" s="76"/>
      <c r="BA264" s="76"/>
      <c r="BB264" s="76"/>
      <c r="BC264" s="76"/>
    </row>
    <row r="265" customFormat="false" ht="14.4" hidden="false" customHeight="false" outlineLevel="0" collapsed="false">
      <c r="A265" s="76"/>
      <c r="B265" s="0"/>
      <c r="C265" s="77"/>
      <c r="D265" s="0"/>
      <c r="E265" s="0"/>
      <c r="G265" s="0"/>
      <c r="H265" s="0"/>
      <c r="I265" s="0"/>
      <c r="K265" s="0"/>
      <c r="L265" s="0"/>
      <c r="M265" s="0"/>
      <c r="O265" s="0"/>
      <c r="P265" s="0"/>
      <c r="Q265" s="0"/>
      <c r="S265" s="0"/>
      <c r="T265" s="0"/>
      <c r="U265" s="0"/>
      <c r="V265" s="78"/>
      <c r="Y265" s="77"/>
      <c r="AG265" s="76"/>
      <c r="AH265" s="76"/>
      <c r="AI265" s="76"/>
      <c r="AJ265" s="79"/>
      <c r="AK265" s="79"/>
      <c r="AL265" s="76"/>
      <c r="AM265" s="79"/>
      <c r="AN265" s="76"/>
      <c r="AO265" s="76"/>
      <c r="AP265" s="76"/>
      <c r="AQ265" s="76"/>
      <c r="AR265" s="80"/>
      <c r="AS265" s="80"/>
      <c r="AT265" s="80"/>
      <c r="AU265" s="80"/>
      <c r="AV265" s="80"/>
      <c r="AW265" s="80"/>
      <c r="AX265" s="76"/>
      <c r="AY265" s="76"/>
      <c r="AZ265" s="76"/>
      <c r="BA265" s="76"/>
      <c r="BB265" s="76"/>
      <c r="BC265" s="76"/>
    </row>
    <row r="266" customFormat="false" ht="14.4" hidden="false" customHeight="false" outlineLevel="0" collapsed="false">
      <c r="A266" s="76"/>
      <c r="B266" s="0"/>
      <c r="C266" s="77"/>
      <c r="D266" s="0"/>
      <c r="E266" s="0"/>
      <c r="G266" s="0"/>
      <c r="H266" s="0"/>
      <c r="I266" s="0"/>
      <c r="K266" s="0"/>
      <c r="L266" s="0"/>
      <c r="M266" s="0"/>
      <c r="O266" s="0"/>
      <c r="P266" s="0"/>
      <c r="Q266" s="0"/>
      <c r="S266" s="0"/>
      <c r="T266" s="0"/>
      <c r="U266" s="0"/>
      <c r="V266" s="78"/>
      <c r="Y266" s="77"/>
      <c r="AG266" s="76"/>
      <c r="AH266" s="76"/>
      <c r="AI266" s="76"/>
      <c r="AJ266" s="79"/>
      <c r="AK266" s="79"/>
      <c r="AL266" s="76"/>
      <c r="AM266" s="79"/>
      <c r="AN266" s="76"/>
      <c r="AO266" s="76"/>
      <c r="AP266" s="76"/>
      <c r="AQ266" s="76"/>
      <c r="AR266" s="80"/>
      <c r="AS266" s="80"/>
      <c r="AT266" s="80"/>
      <c r="AU266" s="80"/>
      <c r="AV266" s="80"/>
      <c r="AW266" s="80"/>
      <c r="AX266" s="76"/>
      <c r="AY266" s="76"/>
      <c r="AZ266" s="76"/>
      <c r="BA266" s="76"/>
      <c r="BB266" s="76"/>
      <c r="BC266" s="76"/>
    </row>
    <row r="267" customFormat="false" ht="14.4" hidden="false" customHeight="false" outlineLevel="0" collapsed="false">
      <c r="A267" s="76"/>
      <c r="B267" s="0"/>
      <c r="C267" s="77"/>
      <c r="D267" s="0"/>
      <c r="E267" s="0"/>
      <c r="G267" s="0"/>
      <c r="H267" s="0"/>
      <c r="I267" s="0"/>
      <c r="K267" s="0"/>
      <c r="L267" s="0"/>
      <c r="M267" s="0"/>
      <c r="O267" s="0"/>
      <c r="P267" s="0"/>
      <c r="Q267" s="0"/>
      <c r="S267" s="0"/>
      <c r="T267" s="0"/>
      <c r="U267" s="0"/>
      <c r="V267" s="78"/>
      <c r="Y267" s="77"/>
      <c r="AG267" s="76"/>
      <c r="AH267" s="76"/>
      <c r="AI267" s="76"/>
      <c r="AJ267" s="79"/>
      <c r="AK267" s="79"/>
      <c r="AL267" s="76"/>
      <c r="AM267" s="79"/>
      <c r="AN267" s="76"/>
      <c r="AO267" s="76"/>
      <c r="AP267" s="76"/>
      <c r="AQ267" s="76"/>
      <c r="AR267" s="80"/>
      <c r="AS267" s="80"/>
      <c r="AT267" s="80"/>
      <c r="AU267" s="80"/>
      <c r="AV267" s="80"/>
      <c r="AW267" s="80"/>
      <c r="AX267" s="76"/>
      <c r="AY267" s="76"/>
      <c r="AZ267" s="76"/>
      <c r="BA267" s="76"/>
      <c r="BB267" s="76"/>
      <c r="BC267" s="76"/>
    </row>
    <row r="268" customFormat="false" ht="14.4" hidden="false" customHeight="false" outlineLevel="0" collapsed="false">
      <c r="A268" s="76"/>
      <c r="B268" s="0"/>
      <c r="C268" s="77"/>
      <c r="D268" s="0"/>
      <c r="E268" s="0"/>
      <c r="G268" s="0"/>
      <c r="H268" s="0"/>
      <c r="I268" s="0"/>
      <c r="K268" s="0"/>
      <c r="L268" s="0"/>
      <c r="M268" s="0"/>
      <c r="O268" s="0"/>
      <c r="P268" s="0"/>
      <c r="Q268" s="0"/>
      <c r="S268" s="0"/>
      <c r="T268" s="0"/>
      <c r="U268" s="0"/>
      <c r="V268" s="78"/>
      <c r="Y268" s="77"/>
      <c r="AG268" s="76"/>
      <c r="AH268" s="76"/>
      <c r="AI268" s="76"/>
      <c r="AJ268" s="79"/>
      <c r="AK268" s="79"/>
      <c r="AL268" s="76"/>
      <c r="AM268" s="79"/>
      <c r="AN268" s="76"/>
      <c r="AO268" s="76"/>
      <c r="AP268" s="76"/>
      <c r="AQ268" s="76"/>
      <c r="AR268" s="80"/>
      <c r="AS268" s="80"/>
      <c r="AT268" s="80"/>
      <c r="AU268" s="80"/>
      <c r="AV268" s="80"/>
      <c r="AW268" s="80"/>
      <c r="AX268" s="76"/>
      <c r="AY268" s="76"/>
      <c r="AZ268" s="76"/>
      <c r="BA268" s="76"/>
      <c r="BB268" s="76"/>
      <c r="BC268" s="76"/>
    </row>
    <row r="269" customFormat="false" ht="14.4" hidden="false" customHeight="false" outlineLevel="0" collapsed="false">
      <c r="A269" s="76"/>
      <c r="B269" s="0"/>
      <c r="C269" s="77"/>
      <c r="D269" s="0"/>
      <c r="E269" s="0"/>
      <c r="G269" s="0"/>
      <c r="H269" s="0"/>
      <c r="I269" s="0"/>
      <c r="K269" s="0"/>
      <c r="L269" s="0"/>
      <c r="M269" s="0"/>
      <c r="O269" s="0"/>
      <c r="P269" s="0"/>
      <c r="Q269" s="0"/>
      <c r="S269" s="0"/>
      <c r="T269" s="0"/>
      <c r="U269" s="0"/>
      <c r="V269" s="78"/>
      <c r="Y269" s="77"/>
      <c r="AG269" s="76"/>
      <c r="AH269" s="76"/>
      <c r="AI269" s="76"/>
      <c r="AJ269" s="79"/>
      <c r="AK269" s="79"/>
      <c r="AL269" s="76"/>
      <c r="AM269" s="79"/>
      <c r="AN269" s="76"/>
      <c r="AO269" s="76"/>
      <c r="AP269" s="76"/>
      <c r="AQ269" s="76"/>
      <c r="AR269" s="80"/>
      <c r="AS269" s="80"/>
      <c r="AT269" s="80"/>
      <c r="AU269" s="80"/>
      <c r="AV269" s="80"/>
      <c r="AW269" s="80"/>
      <c r="AX269" s="76"/>
      <c r="AY269" s="76"/>
      <c r="AZ269" s="76"/>
      <c r="BA269" s="76"/>
      <c r="BB269" s="76"/>
      <c r="BC269" s="76"/>
    </row>
    <row r="270" customFormat="false" ht="14.4" hidden="false" customHeight="false" outlineLevel="0" collapsed="false">
      <c r="A270" s="76"/>
      <c r="B270" s="0"/>
      <c r="C270" s="77"/>
      <c r="D270" s="0"/>
      <c r="E270" s="0"/>
      <c r="G270" s="0"/>
      <c r="H270" s="0"/>
      <c r="I270" s="0"/>
      <c r="K270" s="0"/>
      <c r="L270" s="0"/>
      <c r="M270" s="0"/>
      <c r="O270" s="0"/>
      <c r="P270" s="0"/>
      <c r="Q270" s="0"/>
      <c r="S270" s="0"/>
      <c r="T270" s="0"/>
      <c r="U270" s="0"/>
      <c r="V270" s="78"/>
      <c r="Y270" s="77"/>
      <c r="AG270" s="76"/>
      <c r="AH270" s="76"/>
      <c r="AI270" s="76"/>
      <c r="AJ270" s="79"/>
      <c r="AK270" s="79"/>
      <c r="AL270" s="76"/>
      <c r="AM270" s="79"/>
      <c r="AN270" s="76"/>
      <c r="AO270" s="76"/>
      <c r="AP270" s="76"/>
      <c r="AQ270" s="76"/>
      <c r="AR270" s="80"/>
      <c r="AS270" s="80"/>
      <c r="AT270" s="80"/>
      <c r="AU270" s="80"/>
      <c r="AV270" s="80"/>
      <c r="AW270" s="80"/>
      <c r="AX270" s="76"/>
      <c r="AY270" s="76"/>
      <c r="AZ270" s="76"/>
      <c r="BA270" s="76"/>
      <c r="BB270" s="76"/>
      <c r="BC270" s="76"/>
    </row>
    <row r="271" customFormat="false" ht="14.4" hidden="false" customHeight="false" outlineLevel="0" collapsed="false">
      <c r="A271" s="76"/>
      <c r="B271" s="0"/>
      <c r="C271" s="77"/>
      <c r="D271" s="0"/>
      <c r="E271" s="0"/>
      <c r="G271" s="0"/>
      <c r="H271" s="0"/>
      <c r="I271" s="0"/>
      <c r="K271" s="0"/>
      <c r="L271" s="0"/>
      <c r="M271" s="0"/>
      <c r="O271" s="0"/>
      <c r="P271" s="0"/>
      <c r="Q271" s="0"/>
      <c r="S271" s="0"/>
      <c r="T271" s="0"/>
      <c r="U271" s="0"/>
      <c r="V271" s="78"/>
      <c r="Y271" s="77"/>
      <c r="AG271" s="76"/>
      <c r="AH271" s="76"/>
      <c r="AI271" s="76"/>
      <c r="AJ271" s="79"/>
      <c r="AK271" s="79"/>
      <c r="AL271" s="76"/>
      <c r="AM271" s="79"/>
      <c r="AN271" s="76"/>
      <c r="AO271" s="76"/>
      <c r="AP271" s="76"/>
      <c r="AQ271" s="76"/>
      <c r="AR271" s="80"/>
      <c r="AS271" s="80"/>
      <c r="AT271" s="80"/>
      <c r="AU271" s="80"/>
      <c r="AV271" s="80"/>
      <c r="AW271" s="80"/>
      <c r="AX271" s="76"/>
      <c r="AY271" s="76"/>
      <c r="AZ271" s="76"/>
      <c r="BA271" s="76"/>
      <c r="BB271" s="76"/>
      <c r="BC271" s="76"/>
    </row>
    <row r="272" customFormat="false" ht="14.4" hidden="false" customHeight="false" outlineLevel="0" collapsed="false">
      <c r="A272" s="76"/>
      <c r="B272" s="0"/>
      <c r="C272" s="77"/>
      <c r="D272" s="0"/>
      <c r="E272" s="0"/>
      <c r="G272" s="0"/>
      <c r="H272" s="0"/>
      <c r="I272" s="0"/>
      <c r="K272" s="0"/>
      <c r="L272" s="0"/>
      <c r="M272" s="0"/>
      <c r="O272" s="0"/>
      <c r="P272" s="0"/>
      <c r="Q272" s="0"/>
      <c r="S272" s="0"/>
      <c r="T272" s="0"/>
      <c r="U272" s="0"/>
      <c r="V272" s="78"/>
      <c r="Y272" s="77"/>
      <c r="AG272" s="76"/>
      <c r="AH272" s="76"/>
      <c r="AI272" s="76"/>
      <c r="AJ272" s="79" t="n">
        <f aca="true">IF(B272&gt;0,OFFSET(RiseSet!$C$4,$B272-RiseSet!$B$4,0),0)</f>
        <v>0</v>
      </c>
      <c r="AK272" s="79" t="n">
        <f aca="true">IF(B272&gt;0,OFFSET(RiseSet!$C$4,$B272-RiseSet!$B$4,1),0)</f>
        <v>0</v>
      </c>
      <c r="AL272" s="76"/>
      <c r="AM272" s="79"/>
      <c r="AN272" s="76"/>
      <c r="AO272" s="76"/>
      <c r="AP272" s="76"/>
      <c r="AQ272" s="76"/>
      <c r="AR272" s="80"/>
      <c r="AS272" s="80"/>
      <c r="AT272" s="80"/>
      <c r="AU272" s="80"/>
      <c r="AV272" s="80"/>
      <c r="AW272" s="80"/>
      <c r="AX272" s="76"/>
      <c r="AY272" s="76"/>
      <c r="AZ272" s="76"/>
      <c r="BA272" s="76"/>
      <c r="BB272" s="76"/>
      <c r="BC272" s="76"/>
    </row>
    <row r="273" customFormat="false" ht="14.4" hidden="false" customHeight="false" outlineLevel="0" collapsed="false">
      <c r="A273" s="76"/>
      <c r="B273" s="0"/>
      <c r="C273" s="77"/>
      <c r="D273" s="0"/>
      <c r="E273" s="0"/>
      <c r="G273" s="0"/>
      <c r="H273" s="0"/>
      <c r="I273" s="0"/>
      <c r="K273" s="0"/>
      <c r="L273" s="0"/>
      <c r="M273" s="0"/>
      <c r="O273" s="0"/>
      <c r="P273" s="0"/>
      <c r="Q273" s="0"/>
      <c r="S273" s="0"/>
      <c r="T273" s="0"/>
      <c r="U273" s="0"/>
      <c r="V273" s="78"/>
      <c r="Y273" s="77"/>
      <c r="AG273" s="76"/>
      <c r="AH273" s="76"/>
      <c r="AI273" s="76"/>
      <c r="AJ273" s="79" t="n">
        <f aca="true">IF(B273&gt;0,OFFSET(RiseSet!$C$4,$B273-RiseSet!$B$4,0),0)</f>
        <v>0</v>
      </c>
      <c r="AK273" s="79" t="n">
        <f aca="true">IF(B273&gt;0,OFFSET(RiseSet!$C$4,$B273-RiseSet!$B$4,1),0)</f>
        <v>0</v>
      </c>
      <c r="AL273" s="76"/>
      <c r="AM273" s="79"/>
      <c r="AN273" s="76"/>
      <c r="AO273" s="76"/>
      <c r="AP273" s="76"/>
      <c r="AQ273" s="76"/>
      <c r="AR273" s="80"/>
      <c r="AS273" s="80"/>
      <c r="AT273" s="80"/>
      <c r="AU273" s="80"/>
      <c r="AV273" s="80"/>
      <c r="AW273" s="80"/>
      <c r="AX273" s="76"/>
      <c r="AY273" s="76"/>
      <c r="AZ273" s="76"/>
      <c r="BA273" s="76"/>
      <c r="BB273" s="76"/>
      <c r="BC273" s="76"/>
    </row>
    <row r="274" customFormat="false" ht="14.4" hidden="false" customHeight="false" outlineLevel="0" collapsed="false">
      <c r="A274" s="76"/>
      <c r="B274" s="0"/>
      <c r="C274" s="77"/>
      <c r="D274" s="0"/>
      <c r="E274" s="0"/>
      <c r="G274" s="0"/>
      <c r="H274" s="0"/>
      <c r="I274" s="0"/>
      <c r="K274" s="0"/>
      <c r="L274" s="0"/>
      <c r="M274" s="0"/>
      <c r="O274" s="0"/>
      <c r="P274" s="0"/>
      <c r="Q274" s="0"/>
      <c r="S274" s="0"/>
      <c r="T274" s="0"/>
      <c r="U274" s="0"/>
      <c r="V274" s="78"/>
      <c r="Y274" s="77"/>
      <c r="AG274" s="76"/>
      <c r="AH274" s="76"/>
      <c r="AI274" s="76"/>
      <c r="AJ274" s="79" t="n">
        <f aca="true">IF(B274&gt;0,OFFSET(RiseSet!$C$4,$B274-RiseSet!$B$4,0),0)</f>
        <v>0</v>
      </c>
      <c r="AK274" s="79" t="n">
        <f aca="true">IF(B274&gt;0,OFFSET(RiseSet!$C$4,$B274-RiseSet!$B$4,1),0)</f>
        <v>0</v>
      </c>
      <c r="AL274" s="76"/>
      <c r="AM274" s="79"/>
      <c r="AN274" s="76"/>
      <c r="AO274" s="76"/>
      <c r="AP274" s="76"/>
      <c r="AQ274" s="76"/>
      <c r="AR274" s="80"/>
      <c r="AS274" s="80"/>
      <c r="AT274" s="80"/>
      <c r="AU274" s="80"/>
      <c r="AV274" s="80"/>
      <c r="AW274" s="80"/>
      <c r="AX274" s="76"/>
      <c r="AY274" s="76"/>
      <c r="AZ274" s="76"/>
      <c r="BA274" s="76"/>
      <c r="BB274" s="76"/>
      <c r="BC274" s="76"/>
    </row>
    <row r="275" customFormat="false" ht="14.4" hidden="false" customHeight="false" outlineLevel="0" collapsed="false">
      <c r="A275" s="76"/>
      <c r="B275" s="0"/>
      <c r="C275" s="77"/>
      <c r="D275" s="0"/>
      <c r="E275" s="0"/>
      <c r="G275" s="0"/>
      <c r="H275" s="0"/>
      <c r="I275" s="0"/>
      <c r="K275" s="0"/>
      <c r="L275" s="0"/>
      <c r="M275" s="0"/>
      <c r="O275" s="0"/>
      <c r="P275" s="0"/>
      <c r="Q275" s="0"/>
      <c r="S275" s="0"/>
      <c r="T275" s="0"/>
      <c r="U275" s="0"/>
      <c r="V275" s="78"/>
      <c r="Y275" s="77"/>
      <c r="AG275" s="76"/>
      <c r="AH275" s="76"/>
      <c r="AI275" s="76"/>
      <c r="AJ275" s="79" t="n">
        <f aca="true">IF(B275&gt;0,OFFSET(RiseSet!$C$4,$B275-RiseSet!$B$4,0),0)</f>
        <v>0</v>
      </c>
      <c r="AK275" s="79" t="n">
        <f aca="true">IF(B275&gt;0,OFFSET(RiseSet!$C$4,$B275-RiseSet!$B$4,1),0)</f>
        <v>0</v>
      </c>
      <c r="AL275" s="76"/>
      <c r="AM275" s="79"/>
      <c r="AN275" s="76"/>
      <c r="AO275" s="76"/>
      <c r="AP275" s="76"/>
      <c r="AQ275" s="76"/>
      <c r="AR275" s="80"/>
      <c r="AS275" s="80"/>
      <c r="AT275" s="80"/>
      <c r="AU275" s="80"/>
      <c r="AV275" s="80"/>
      <c r="AW275" s="80"/>
      <c r="AX275" s="76"/>
      <c r="AY275" s="76"/>
      <c r="AZ275" s="76"/>
      <c r="BA275" s="76"/>
      <c r="BB275" s="76"/>
      <c r="BC275" s="76"/>
    </row>
    <row r="276" customFormat="false" ht="14.4" hidden="false" customHeight="false" outlineLevel="0" collapsed="false">
      <c r="A276" s="76"/>
      <c r="B276" s="0"/>
      <c r="C276" s="77"/>
      <c r="D276" s="0"/>
      <c r="E276" s="0"/>
      <c r="G276" s="0"/>
      <c r="H276" s="0"/>
      <c r="I276" s="0"/>
      <c r="K276" s="0"/>
      <c r="L276" s="0"/>
      <c r="M276" s="0"/>
      <c r="O276" s="0"/>
      <c r="P276" s="0"/>
      <c r="Q276" s="0"/>
      <c r="S276" s="0"/>
      <c r="T276" s="0"/>
      <c r="U276" s="0"/>
      <c r="V276" s="78"/>
      <c r="Y276" s="77"/>
      <c r="AG276" s="76"/>
      <c r="AH276" s="76"/>
      <c r="AI276" s="76"/>
      <c r="AJ276" s="79" t="n">
        <f aca="true">IF(B276&gt;0,OFFSET(RiseSet!$C$4,$B276-RiseSet!$B$4,0),0)</f>
        <v>0</v>
      </c>
      <c r="AK276" s="79" t="n">
        <f aca="true">IF(B276&gt;0,OFFSET(RiseSet!$C$4,$B276-RiseSet!$B$4,1),0)</f>
        <v>0</v>
      </c>
      <c r="AL276" s="76"/>
      <c r="AM276" s="79"/>
      <c r="AN276" s="76"/>
      <c r="AO276" s="76"/>
      <c r="AP276" s="76"/>
      <c r="AQ276" s="76"/>
      <c r="AR276" s="80"/>
      <c r="AS276" s="80"/>
      <c r="AT276" s="80"/>
      <c r="AU276" s="80"/>
      <c r="AV276" s="80"/>
      <c r="AW276" s="80"/>
      <c r="AX276" s="76"/>
      <c r="AY276" s="76"/>
      <c r="AZ276" s="76"/>
      <c r="BA276" s="76"/>
      <c r="BB276" s="76"/>
      <c r="BC276" s="76"/>
    </row>
    <row r="277" customFormat="false" ht="14.4" hidden="false" customHeight="false" outlineLevel="0" collapsed="false">
      <c r="A277" s="76"/>
      <c r="B277" s="0"/>
      <c r="C277" s="77"/>
      <c r="D277" s="0"/>
      <c r="E277" s="0"/>
      <c r="G277" s="0"/>
      <c r="H277" s="0"/>
      <c r="I277" s="0"/>
      <c r="K277" s="0"/>
      <c r="L277" s="0"/>
      <c r="M277" s="0"/>
      <c r="O277" s="0"/>
      <c r="P277" s="0"/>
      <c r="Q277" s="0"/>
      <c r="S277" s="0"/>
      <c r="T277" s="0"/>
      <c r="U277" s="0"/>
      <c r="V277" s="78"/>
      <c r="Y277" s="77"/>
      <c r="AG277" s="76"/>
      <c r="AH277" s="76"/>
      <c r="AI277" s="76"/>
      <c r="AJ277" s="79" t="n">
        <f aca="true">IF(B277&gt;0,OFFSET(RiseSet!$C$4,$B277-RiseSet!$B$4,0),0)</f>
        <v>0</v>
      </c>
      <c r="AK277" s="79" t="n">
        <f aca="true">IF(B277&gt;0,OFFSET(RiseSet!$C$4,$B277-RiseSet!$B$4,1),0)</f>
        <v>0</v>
      </c>
      <c r="AL277" s="76"/>
      <c r="AM277" s="79"/>
      <c r="AN277" s="76"/>
      <c r="AO277" s="76"/>
      <c r="AP277" s="76"/>
      <c r="AQ277" s="76"/>
      <c r="AR277" s="80"/>
      <c r="AS277" s="80"/>
      <c r="AT277" s="80"/>
      <c r="AU277" s="80"/>
      <c r="AV277" s="80"/>
      <c r="AW277" s="80"/>
      <c r="AX277" s="76"/>
      <c r="AY277" s="76"/>
      <c r="AZ277" s="76"/>
      <c r="BA277" s="76"/>
      <c r="BB277" s="76"/>
      <c r="BC277" s="76"/>
    </row>
    <row r="278" customFormat="false" ht="14.4" hidden="false" customHeight="false" outlineLevel="0" collapsed="false">
      <c r="A278" s="76"/>
      <c r="B278" s="0"/>
      <c r="C278" s="77"/>
      <c r="D278" s="0"/>
      <c r="E278" s="0"/>
      <c r="G278" s="0"/>
      <c r="H278" s="0"/>
      <c r="I278" s="0"/>
      <c r="K278" s="0"/>
      <c r="L278" s="0"/>
      <c r="M278" s="0"/>
      <c r="O278" s="0"/>
      <c r="P278" s="0"/>
      <c r="Q278" s="0"/>
      <c r="S278" s="0"/>
      <c r="T278" s="0"/>
      <c r="U278" s="0"/>
      <c r="V278" s="78"/>
      <c r="Y278" s="77"/>
      <c r="AG278" s="76"/>
      <c r="AH278" s="76"/>
      <c r="AI278" s="76"/>
      <c r="AJ278" s="79" t="n">
        <f aca="true">IF(B278&gt;0,OFFSET(RiseSet!$C$4,$B278-RiseSet!$B$4,0),0)</f>
        <v>0</v>
      </c>
      <c r="AK278" s="79" t="n">
        <f aca="true">IF(B278&gt;0,OFFSET(RiseSet!$C$4,$B278-RiseSet!$B$4,1),0)</f>
        <v>0</v>
      </c>
      <c r="AL278" s="76"/>
      <c r="AM278" s="79"/>
      <c r="AN278" s="76"/>
      <c r="AO278" s="76"/>
      <c r="AP278" s="76"/>
      <c r="AQ278" s="76"/>
      <c r="AR278" s="80"/>
      <c r="AS278" s="80"/>
      <c r="AT278" s="80"/>
      <c r="AU278" s="80"/>
      <c r="AV278" s="80"/>
      <c r="AW278" s="80"/>
      <c r="AX278" s="76"/>
      <c r="AY278" s="76"/>
      <c r="AZ278" s="76"/>
      <c r="BA278" s="76"/>
      <c r="BB278" s="76"/>
      <c r="BC278" s="76"/>
    </row>
    <row r="279" customFormat="false" ht="14.4" hidden="false" customHeight="false" outlineLevel="0" collapsed="false">
      <c r="A279" s="76"/>
      <c r="B279" s="0"/>
      <c r="C279" s="77"/>
      <c r="D279" s="0"/>
      <c r="E279" s="0"/>
      <c r="G279" s="0"/>
      <c r="H279" s="0"/>
      <c r="I279" s="0"/>
      <c r="K279" s="0"/>
      <c r="L279" s="0"/>
      <c r="M279" s="0"/>
      <c r="O279" s="0"/>
      <c r="P279" s="0"/>
      <c r="Q279" s="0"/>
      <c r="S279" s="0"/>
      <c r="T279" s="0"/>
      <c r="U279" s="0"/>
      <c r="V279" s="78"/>
      <c r="Y279" s="77"/>
      <c r="AG279" s="76"/>
      <c r="AH279" s="76"/>
      <c r="AI279" s="76"/>
      <c r="AJ279" s="79" t="n">
        <f aca="true">IF(B279&gt;0,OFFSET(RiseSet!$C$4,$B279-RiseSet!$B$4,0),0)</f>
        <v>0</v>
      </c>
      <c r="AK279" s="79" t="n">
        <f aca="true">IF(B279&gt;0,OFFSET(RiseSet!$C$4,$B279-RiseSet!$B$4,1),0)</f>
        <v>0</v>
      </c>
      <c r="AL279" s="76"/>
      <c r="AM279" s="79"/>
      <c r="AN279" s="76"/>
      <c r="AO279" s="76"/>
      <c r="AP279" s="76"/>
      <c r="AQ279" s="76"/>
      <c r="AR279" s="80"/>
      <c r="AS279" s="80"/>
      <c r="AT279" s="80"/>
      <c r="AU279" s="80"/>
      <c r="AV279" s="80"/>
      <c r="AW279" s="80"/>
      <c r="AX279" s="76"/>
      <c r="AY279" s="76"/>
      <c r="AZ279" s="76"/>
      <c r="BA279" s="76"/>
      <c r="BB279" s="76"/>
      <c r="BC279" s="76"/>
    </row>
    <row r="280" customFormat="false" ht="14.4" hidden="false" customHeight="false" outlineLevel="0" collapsed="false">
      <c r="A280" s="76"/>
      <c r="B280" s="0"/>
      <c r="C280" s="77"/>
      <c r="D280" s="0"/>
      <c r="E280" s="0"/>
      <c r="G280" s="0"/>
      <c r="H280" s="0"/>
      <c r="I280" s="0"/>
      <c r="K280" s="0"/>
      <c r="L280" s="0"/>
      <c r="M280" s="0"/>
      <c r="O280" s="0"/>
      <c r="P280" s="0"/>
      <c r="Q280" s="0"/>
      <c r="S280" s="0"/>
      <c r="T280" s="0"/>
      <c r="U280" s="0"/>
      <c r="V280" s="78"/>
      <c r="Y280" s="77"/>
      <c r="AG280" s="76"/>
      <c r="AH280" s="76"/>
      <c r="AI280" s="76"/>
      <c r="AJ280" s="79" t="n">
        <f aca="true">IF(B280&gt;0,OFFSET(RiseSet!$C$4,$B280-RiseSet!$B$4,0),0)</f>
        <v>0</v>
      </c>
      <c r="AK280" s="79" t="n">
        <f aca="true">IF(B280&gt;0,OFFSET(RiseSet!$C$4,$B280-RiseSet!$B$4,1),0)</f>
        <v>0</v>
      </c>
      <c r="AL280" s="76"/>
      <c r="AM280" s="79"/>
      <c r="AN280" s="76"/>
      <c r="AO280" s="76"/>
      <c r="AP280" s="76"/>
      <c r="AQ280" s="76"/>
      <c r="AR280" s="80"/>
      <c r="AS280" s="80"/>
      <c r="AT280" s="80"/>
      <c r="AU280" s="80"/>
      <c r="AV280" s="80"/>
      <c r="AW280" s="80"/>
      <c r="AX280" s="76"/>
      <c r="AY280" s="76"/>
      <c r="AZ280" s="76"/>
      <c r="BA280" s="76"/>
      <c r="BB280" s="76"/>
      <c r="BC280" s="76"/>
    </row>
    <row r="281" customFormat="false" ht="14.4" hidden="false" customHeight="false" outlineLevel="0" collapsed="false">
      <c r="A281" s="76"/>
      <c r="B281" s="0"/>
      <c r="C281" s="77"/>
      <c r="D281" s="0"/>
      <c r="E281" s="0"/>
      <c r="G281" s="0"/>
      <c r="H281" s="0"/>
      <c r="I281" s="0"/>
      <c r="K281" s="0"/>
      <c r="L281" s="0"/>
      <c r="M281" s="0"/>
      <c r="O281" s="0"/>
      <c r="P281" s="0"/>
      <c r="Q281" s="0"/>
      <c r="S281" s="0"/>
      <c r="T281" s="0"/>
      <c r="U281" s="0"/>
      <c r="V281" s="78"/>
      <c r="Y281" s="77"/>
      <c r="AG281" s="76"/>
      <c r="AH281" s="76"/>
      <c r="AI281" s="76"/>
      <c r="AJ281" s="79" t="n">
        <f aca="true">IF(B281&gt;0,OFFSET(RiseSet!$C$4,$B281-RiseSet!$B$4,0),0)</f>
        <v>0</v>
      </c>
      <c r="AK281" s="79" t="n">
        <f aca="true">IF(B281&gt;0,OFFSET(RiseSet!$C$4,$B281-RiseSet!$B$4,1),0)</f>
        <v>0</v>
      </c>
      <c r="AL281" s="76"/>
      <c r="AM281" s="79"/>
      <c r="AN281" s="76"/>
      <c r="AO281" s="76"/>
      <c r="AP281" s="76"/>
      <c r="AQ281" s="76"/>
      <c r="AR281" s="80"/>
      <c r="AS281" s="80"/>
      <c r="AT281" s="80"/>
      <c r="AU281" s="80"/>
      <c r="AV281" s="80"/>
      <c r="AW281" s="80"/>
      <c r="AX281" s="76"/>
      <c r="AY281" s="76"/>
      <c r="AZ281" s="76"/>
      <c r="BA281" s="76"/>
      <c r="BB281" s="76"/>
      <c r="BC281" s="76"/>
    </row>
    <row r="282" customFormat="false" ht="14.4" hidden="false" customHeight="false" outlineLevel="0" collapsed="false">
      <c r="A282" s="76"/>
      <c r="B282" s="0"/>
      <c r="C282" s="77"/>
      <c r="D282" s="0"/>
      <c r="E282" s="0"/>
      <c r="G282" s="0"/>
      <c r="H282" s="0"/>
      <c r="I282" s="0"/>
      <c r="K282" s="0"/>
      <c r="L282" s="0"/>
      <c r="M282" s="0"/>
      <c r="O282" s="0"/>
      <c r="P282" s="0"/>
      <c r="Q282" s="0"/>
      <c r="S282" s="0"/>
      <c r="T282" s="0"/>
      <c r="U282" s="0"/>
      <c r="V282" s="78"/>
      <c r="Y282" s="77"/>
      <c r="AG282" s="76"/>
      <c r="AH282" s="76"/>
      <c r="AI282" s="76"/>
      <c r="AJ282" s="79" t="n">
        <f aca="true">IF(B282&gt;0,OFFSET(RiseSet!$C$4,$B282-RiseSet!$B$4,0),0)</f>
        <v>0</v>
      </c>
      <c r="AK282" s="79" t="n">
        <f aca="true">IF(B282&gt;0,OFFSET(RiseSet!$C$4,$B282-RiseSet!$B$4,1),0)</f>
        <v>0</v>
      </c>
      <c r="AL282" s="76"/>
      <c r="AM282" s="79"/>
      <c r="AN282" s="76"/>
      <c r="AO282" s="76"/>
      <c r="AP282" s="76"/>
      <c r="AQ282" s="76"/>
      <c r="AR282" s="80"/>
      <c r="AS282" s="80"/>
      <c r="AT282" s="80"/>
      <c r="AU282" s="80"/>
      <c r="AV282" s="80"/>
      <c r="AW282" s="80"/>
      <c r="AX282" s="76"/>
      <c r="AY282" s="76"/>
      <c r="AZ282" s="76"/>
      <c r="BA282" s="76"/>
      <c r="BB282" s="76"/>
      <c r="BC282" s="76"/>
    </row>
    <row r="283" customFormat="false" ht="14.4" hidden="false" customHeight="false" outlineLevel="0" collapsed="false">
      <c r="A283" s="76"/>
      <c r="B283" s="0"/>
      <c r="C283" s="77"/>
      <c r="D283" s="0"/>
      <c r="E283" s="0"/>
      <c r="G283" s="0"/>
      <c r="H283" s="0"/>
      <c r="I283" s="0"/>
      <c r="K283" s="0"/>
      <c r="L283" s="0"/>
      <c r="M283" s="0"/>
      <c r="O283" s="0"/>
      <c r="P283" s="0"/>
      <c r="Q283" s="0"/>
      <c r="S283" s="0"/>
      <c r="T283" s="0"/>
      <c r="U283" s="0"/>
      <c r="V283" s="78"/>
      <c r="Y283" s="77"/>
      <c r="AG283" s="76"/>
      <c r="AH283" s="76"/>
      <c r="AI283" s="76"/>
      <c r="AJ283" s="79" t="n">
        <f aca="true">IF(B283&gt;0,OFFSET(RiseSet!$C$4,$B283-RiseSet!$B$4,0),0)</f>
        <v>0</v>
      </c>
      <c r="AK283" s="79" t="n">
        <f aca="true">IF(B283&gt;0,OFFSET(RiseSet!$C$4,$B283-RiseSet!$B$4,1),0)</f>
        <v>0</v>
      </c>
      <c r="AL283" s="76"/>
      <c r="AM283" s="79"/>
      <c r="AN283" s="76"/>
      <c r="AO283" s="76"/>
      <c r="AP283" s="76"/>
      <c r="AQ283" s="76"/>
      <c r="AR283" s="80"/>
      <c r="AS283" s="80"/>
      <c r="AT283" s="80"/>
      <c r="AU283" s="80"/>
      <c r="AV283" s="80"/>
      <c r="AW283" s="80"/>
      <c r="AX283" s="76"/>
      <c r="AY283" s="76"/>
      <c r="AZ283" s="76"/>
      <c r="BA283" s="76"/>
      <c r="BB283" s="76"/>
      <c r="BC283" s="76"/>
    </row>
    <row r="284" customFormat="false" ht="14.4" hidden="false" customHeight="false" outlineLevel="0" collapsed="false">
      <c r="A284" s="76"/>
      <c r="B284" s="0"/>
      <c r="C284" s="77"/>
      <c r="D284" s="0"/>
      <c r="E284" s="0"/>
      <c r="G284" s="0"/>
      <c r="H284" s="0"/>
      <c r="I284" s="0"/>
      <c r="K284" s="0"/>
      <c r="L284" s="0"/>
      <c r="M284" s="0"/>
      <c r="O284" s="0"/>
      <c r="P284" s="0"/>
      <c r="Q284" s="0"/>
      <c r="S284" s="0"/>
      <c r="T284" s="0"/>
      <c r="U284" s="0"/>
      <c r="V284" s="78"/>
      <c r="Y284" s="77"/>
      <c r="AG284" s="76"/>
      <c r="AH284" s="76"/>
      <c r="AI284" s="76"/>
      <c r="AJ284" s="79" t="n">
        <f aca="true">IF(B284&gt;0,OFFSET(RiseSet!$C$4,$B284-RiseSet!$B$4,0),0)</f>
        <v>0</v>
      </c>
      <c r="AK284" s="79" t="n">
        <f aca="true">IF(B284&gt;0,OFFSET(RiseSet!$C$4,$B284-RiseSet!$B$4,1),0)</f>
        <v>0</v>
      </c>
      <c r="AL284" s="76"/>
      <c r="AM284" s="79"/>
      <c r="AN284" s="76"/>
      <c r="AO284" s="76"/>
      <c r="AP284" s="76"/>
      <c r="AQ284" s="76"/>
      <c r="AR284" s="80"/>
      <c r="AS284" s="80"/>
      <c r="AT284" s="80"/>
      <c r="AU284" s="80"/>
      <c r="AV284" s="80"/>
      <c r="AW284" s="80"/>
      <c r="AX284" s="76"/>
      <c r="AY284" s="76"/>
      <c r="AZ284" s="76"/>
      <c r="BA284" s="76"/>
      <c r="BB284" s="76"/>
      <c r="BC284" s="76"/>
    </row>
    <row r="285" customFormat="false" ht="14.4" hidden="false" customHeight="false" outlineLevel="0" collapsed="false">
      <c r="A285" s="76"/>
      <c r="B285" s="0"/>
      <c r="C285" s="77"/>
      <c r="D285" s="0"/>
      <c r="E285" s="0"/>
      <c r="G285" s="0"/>
      <c r="H285" s="0"/>
      <c r="I285" s="0"/>
      <c r="K285" s="0"/>
      <c r="L285" s="0"/>
      <c r="M285" s="0"/>
      <c r="O285" s="0"/>
      <c r="P285" s="0"/>
      <c r="Q285" s="0"/>
      <c r="S285" s="0"/>
      <c r="T285" s="0"/>
      <c r="U285" s="0"/>
      <c r="V285" s="78"/>
      <c r="Y285" s="77"/>
      <c r="AG285" s="76"/>
      <c r="AH285" s="76"/>
      <c r="AI285" s="76"/>
      <c r="AJ285" s="79" t="n">
        <f aca="true">IF(B285&gt;0,OFFSET(RiseSet!$C$4,$B285-RiseSet!$B$4,0),0)</f>
        <v>0</v>
      </c>
      <c r="AK285" s="79" t="n">
        <f aca="true">IF(B285&gt;0,OFFSET(RiseSet!$C$4,$B285-RiseSet!$B$4,1),0)</f>
        <v>0</v>
      </c>
      <c r="AL285" s="76"/>
      <c r="AM285" s="79"/>
      <c r="AN285" s="76"/>
      <c r="AO285" s="76"/>
      <c r="AP285" s="76"/>
      <c r="AQ285" s="76"/>
      <c r="AR285" s="80"/>
      <c r="AS285" s="80"/>
      <c r="AT285" s="80"/>
      <c r="AU285" s="80"/>
      <c r="AV285" s="80"/>
      <c r="AW285" s="80"/>
      <c r="AX285" s="76"/>
      <c r="AY285" s="76"/>
      <c r="AZ285" s="76"/>
      <c r="BA285" s="76"/>
      <c r="BB285" s="76"/>
      <c r="BC285" s="76"/>
    </row>
    <row r="286" customFormat="false" ht="14.4" hidden="false" customHeight="false" outlineLevel="0" collapsed="false">
      <c r="A286" s="76"/>
      <c r="B286" s="0"/>
      <c r="C286" s="77"/>
      <c r="D286" s="0"/>
      <c r="E286" s="0"/>
      <c r="G286" s="0"/>
      <c r="H286" s="0"/>
      <c r="I286" s="0"/>
      <c r="K286" s="0"/>
      <c r="L286" s="0"/>
      <c r="M286" s="0"/>
      <c r="O286" s="0"/>
      <c r="P286" s="0"/>
      <c r="Q286" s="0"/>
      <c r="S286" s="0"/>
      <c r="T286" s="0"/>
      <c r="U286" s="0"/>
      <c r="V286" s="78"/>
      <c r="Y286" s="77"/>
      <c r="AG286" s="76"/>
      <c r="AH286" s="76"/>
      <c r="AI286" s="76"/>
      <c r="AJ286" s="79" t="n">
        <f aca="true">IF(B286&gt;0,OFFSET(RiseSet!$C$4,$B286-RiseSet!$B$4,0),0)</f>
        <v>0</v>
      </c>
      <c r="AK286" s="79" t="n">
        <f aca="true">IF(B286&gt;0,OFFSET(RiseSet!$C$4,$B286-RiseSet!$B$4,1),0)</f>
        <v>0</v>
      </c>
      <c r="AL286" s="76"/>
      <c r="AM286" s="79"/>
      <c r="AN286" s="76"/>
      <c r="AO286" s="76"/>
      <c r="AP286" s="76"/>
      <c r="AQ286" s="76"/>
      <c r="AR286" s="80"/>
      <c r="AS286" s="80"/>
      <c r="AT286" s="80"/>
      <c r="AU286" s="80"/>
      <c r="AV286" s="80"/>
      <c r="AW286" s="80"/>
      <c r="AX286" s="76"/>
      <c r="AY286" s="76"/>
      <c r="AZ286" s="76"/>
      <c r="BA286" s="76"/>
      <c r="BB286" s="76"/>
      <c r="BC286" s="76"/>
    </row>
    <row r="287" customFormat="false" ht="14.4" hidden="false" customHeight="false" outlineLevel="0" collapsed="false">
      <c r="A287" s="76"/>
      <c r="B287" s="0"/>
      <c r="C287" s="77"/>
      <c r="D287" s="0"/>
      <c r="E287" s="0"/>
      <c r="G287" s="0"/>
      <c r="H287" s="0"/>
      <c r="I287" s="0"/>
      <c r="K287" s="0"/>
      <c r="L287" s="0"/>
      <c r="M287" s="0"/>
      <c r="O287" s="0"/>
      <c r="P287" s="0"/>
      <c r="Q287" s="0"/>
      <c r="S287" s="0"/>
      <c r="T287" s="0"/>
      <c r="U287" s="0"/>
      <c r="V287" s="78"/>
      <c r="Y287" s="77"/>
      <c r="AG287" s="76"/>
      <c r="AH287" s="76"/>
      <c r="AI287" s="76"/>
      <c r="AJ287" s="79" t="n">
        <f aca="true">IF(B287&gt;0,OFFSET(RiseSet!$C$4,$B287-RiseSet!$B$4,0),0)</f>
        <v>0</v>
      </c>
      <c r="AK287" s="79" t="n">
        <f aca="true">IF(B287&gt;0,OFFSET(RiseSet!$C$4,$B287-RiseSet!$B$4,1),0)</f>
        <v>0</v>
      </c>
      <c r="AL287" s="76"/>
      <c r="AM287" s="79"/>
      <c r="AN287" s="76"/>
      <c r="AO287" s="76"/>
      <c r="AP287" s="76"/>
      <c r="AQ287" s="76"/>
      <c r="AR287" s="80"/>
      <c r="AS287" s="80"/>
      <c r="AT287" s="80"/>
      <c r="AU287" s="80"/>
      <c r="AV287" s="80"/>
      <c r="AW287" s="80"/>
      <c r="AX287" s="76"/>
      <c r="AY287" s="76"/>
      <c r="AZ287" s="76"/>
      <c r="BA287" s="76"/>
      <c r="BB287" s="76"/>
      <c r="BC287" s="76"/>
    </row>
    <row r="288" customFormat="false" ht="14.4" hidden="false" customHeight="false" outlineLevel="0" collapsed="false">
      <c r="A288" s="76"/>
      <c r="B288" s="0"/>
      <c r="C288" s="77"/>
      <c r="D288" s="0"/>
      <c r="E288" s="0"/>
      <c r="G288" s="0"/>
      <c r="H288" s="0"/>
      <c r="I288" s="0"/>
      <c r="K288" s="0"/>
      <c r="L288" s="0"/>
      <c r="M288" s="0"/>
      <c r="O288" s="0"/>
      <c r="P288" s="0"/>
      <c r="Q288" s="0"/>
      <c r="S288" s="0"/>
      <c r="T288" s="0"/>
      <c r="U288" s="0"/>
      <c r="V288" s="78"/>
      <c r="Y288" s="77"/>
      <c r="AG288" s="76"/>
      <c r="AH288" s="76"/>
      <c r="AI288" s="76"/>
      <c r="AJ288" s="79" t="n">
        <f aca="true">IF(B288&gt;0,OFFSET(RiseSet!$C$4,$B288-RiseSet!$B$4,0),0)</f>
        <v>0</v>
      </c>
      <c r="AK288" s="79" t="n">
        <f aca="true">IF(B288&gt;0,OFFSET(RiseSet!$C$4,$B288-RiseSet!$B$4,1),0)</f>
        <v>0</v>
      </c>
      <c r="AL288" s="76"/>
      <c r="AM288" s="79"/>
      <c r="AN288" s="76"/>
      <c r="AO288" s="76"/>
      <c r="AP288" s="76"/>
      <c r="AQ288" s="76"/>
      <c r="AR288" s="80"/>
      <c r="AS288" s="80"/>
      <c r="AT288" s="80"/>
      <c r="AU288" s="80"/>
      <c r="AV288" s="80"/>
      <c r="AW288" s="80"/>
      <c r="AX288" s="76"/>
      <c r="AY288" s="76"/>
      <c r="AZ288" s="76"/>
      <c r="BA288" s="76"/>
      <c r="BB288" s="76"/>
      <c r="BC288" s="76"/>
    </row>
    <row r="289" customFormat="false" ht="14.4" hidden="false" customHeight="false" outlineLevel="0" collapsed="false">
      <c r="A289" s="76"/>
      <c r="B289" s="0"/>
      <c r="C289" s="77"/>
      <c r="D289" s="0"/>
      <c r="E289" s="0"/>
      <c r="G289" s="0"/>
      <c r="H289" s="0"/>
      <c r="I289" s="0"/>
      <c r="K289" s="0"/>
      <c r="L289" s="0"/>
      <c r="M289" s="0"/>
      <c r="O289" s="0"/>
      <c r="P289" s="0"/>
      <c r="Q289" s="0"/>
      <c r="S289" s="0"/>
      <c r="T289" s="0"/>
      <c r="U289" s="0"/>
      <c r="V289" s="78"/>
      <c r="Y289" s="77"/>
      <c r="AG289" s="76"/>
      <c r="AH289" s="76"/>
      <c r="AI289" s="76"/>
      <c r="AJ289" s="79" t="n">
        <f aca="true">IF(B289&gt;0,OFFSET(RiseSet!$C$4,$B289-RiseSet!$B$4,0),0)</f>
        <v>0</v>
      </c>
      <c r="AK289" s="79" t="n">
        <f aca="true">IF(B289&gt;0,OFFSET(RiseSet!$C$4,$B289-RiseSet!$B$4,1),0)</f>
        <v>0</v>
      </c>
      <c r="AL289" s="76"/>
      <c r="AM289" s="79"/>
      <c r="AN289" s="76"/>
      <c r="AO289" s="76"/>
      <c r="AP289" s="76"/>
      <c r="AQ289" s="76"/>
      <c r="AR289" s="80"/>
      <c r="AS289" s="80"/>
      <c r="AT289" s="80"/>
      <c r="AU289" s="80"/>
      <c r="AV289" s="80"/>
      <c r="AW289" s="80"/>
      <c r="AX289" s="76"/>
      <c r="AY289" s="76"/>
      <c r="AZ289" s="76"/>
      <c r="BA289" s="76"/>
      <c r="BB289" s="76"/>
      <c r="BC289" s="76"/>
    </row>
    <row r="290" customFormat="false" ht="14.4" hidden="false" customHeight="false" outlineLevel="0" collapsed="false">
      <c r="A290" s="76"/>
      <c r="B290" s="0"/>
      <c r="C290" s="77"/>
      <c r="D290" s="0"/>
      <c r="E290" s="0"/>
      <c r="G290" s="0"/>
      <c r="H290" s="0"/>
      <c r="I290" s="0"/>
      <c r="K290" s="0"/>
      <c r="L290" s="0"/>
      <c r="M290" s="0"/>
      <c r="O290" s="0"/>
      <c r="P290" s="0"/>
      <c r="Q290" s="0"/>
      <c r="S290" s="0"/>
      <c r="T290" s="0"/>
      <c r="U290" s="0"/>
      <c r="V290" s="78"/>
      <c r="Y290" s="77"/>
      <c r="AG290" s="76"/>
      <c r="AH290" s="76"/>
      <c r="AI290" s="76"/>
      <c r="AJ290" s="79" t="n">
        <f aca="true">IF(B290&gt;0,OFFSET(RiseSet!$C$4,$B290-RiseSet!$B$4,0),0)</f>
        <v>0</v>
      </c>
      <c r="AK290" s="79" t="n">
        <f aca="true">IF(B290&gt;0,OFFSET(RiseSet!$C$4,$B290-RiseSet!$B$4,1),0)</f>
        <v>0</v>
      </c>
      <c r="AL290" s="76"/>
      <c r="AM290" s="79"/>
      <c r="AN290" s="76"/>
      <c r="AO290" s="76"/>
      <c r="AP290" s="76"/>
      <c r="AQ290" s="76"/>
      <c r="AR290" s="80"/>
      <c r="AS290" s="80"/>
      <c r="AT290" s="80"/>
      <c r="AU290" s="80"/>
      <c r="AV290" s="80"/>
      <c r="AW290" s="80"/>
      <c r="AX290" s="76"/>
      <c r="AY290" s="76"/>
      <c r="AZ290" s="76"/>
      <c r="BA290" s="76"/>
      <c r="BB290" s="76"/>
      <c r="BC290" s="76"/>
    </row>
    <row r="291" customFormat="false" ht="14.4" hidden="false" customHeight="false" outlineLevel="0" collapsed="false">
      <c r="A291" s="76"/>
      <c r="B291" s="0"/>
      <c r="C291" s="77"/>
      <c r="D291" s="0"/>
      <c r="E291" s="0"/>
      <c r="G291" s="0"/>
      <c r="H291" s="0"/>
      <c r="I291" s="0"/>
      <c r="K291" s="0"/>
      <c r="L291" s="0"/>
      <c r="M291" s="0"/>
      <c r="O291" s="0"/>
      <c r="P291" s="0"/>
      <c r="Q291" s="0"/>
      <c r="S291" s="0"/>
      <c r="T291" s="0"/>
      <c r="U291" s="0"/>
      <c r="V291" s="78"/>
      <c r="Y291" s="77"/>
      <c r="AG291" s="76"/>
      <c r="AH291" s="76"/>
      <c r="AI291" s="76"/>
      <c r="AJ291" s="79" t="n">
        <f aca="true">IF(B291&gt;0,OFFSET(RiseSet!$C$4,$B291-RiseSet!$B$4,0),0)</f>
        <v>0</v>
      </c>
      <c r="AK291" s="79" t="n">
        <f aca="true">IF(B291&gt;0,OFFSET(RiseSet!$C$4,$B291-RiseSet!$B$4,1),0)</f>
        <v>0</v>
      </c>
      <c r="AL291" s="76"/>
      <c r="AM291" s="79"/>
      <c r="AN291" s="76"/>
      <c r="AO291" s="76"/>
      <c r="AP291" s="76"/>
      <c r="AQ291" s="76"/>
      <c r="AR291" s="80"/>
      <c r="AS291" s="80"/>
      <c r="AT291" s="80"/>
      <c r="AU291" s="80"/>
      <c r="AV291" s="80"/>
      <c r="AW291" s="80"/>
      <c r="AX291" s="76"/>
      <c r="AY291" s="76"/>
      <c r="AZ291" s="76"/>
      <c r="BA291" s="76"/>
      <c r="BB291" s="76"/>
      <c r="BC291" s="76"/>
    </row>
    <row r="292" customFormat="false" ht="14.4" hidden="false" customHeight="false" outlineLevel="0" collapsed="false">
      <c r="A292" s="76"/>
      <c r="B292" s="0"/>
      <c r="C292" s="77"/>
      <c r="D292" s="0"/>
      <c r="E292" s="0"/>
      <c r="G292" s="0"/>
      <c r="H292" s="0"/>
      <c r="I292" s="0"/>
      <c r="K292" s="0"/>
      <c r="L292" s="0"/>
      <c r="M292" s="0"/>
      <c r="O292" s="0"/>
      <c r="P292" s="0"/>
      <c r="Q292" s="0"/>
      <c r="S292" s="0"/>
      <c r="T292" s="0"/>
      <c r="U292" s="0"/>
      <c r="V292" s="78"/>
      <c r="Y292" s="77"/>
      <c r="AG292" s="76"/>
      <c r="AH292" s="76"/>
      <c r="AI292" s="76"/>
      <c r="AJ292" s="79" t="n">
        <f aca="true">IF(B292&gt;0,OFFSET(RiseSet!$C$4,$B292-RiseSet!$B$4,0),0)</f>
        <v>0</v>
      </c>
      <c r="AK292" s="79" t="n">
        <f aca="true">IF(B292&gt;0,OFFSET(RiseSet!$C$4,$B292-RiseSet!$B$4,1),0)</f>
        <v>0</v>
      </c>
      <c r="AL292" s="76"/>
      <c r="AM292" s="79"/>
      <c r="AN292" s="76"/>
      <c r="AO292" s="76"/>
      <c r="AP292" s="76"/>
      <c r="AQ292" s="76"/>
      <c r="AR292" s="80"/>
      <c r="AS292" s="80"/>
      <c r="AT292" s="80"/>
      <c r="AU292" s="80"/>
      <c r="AV292" s="80"/>
      <c r="AW292" s="80"/>
      <c r="AX292" s="76"/>
      <c r="AY292" s="76"/>
      <c r="AZ292" s="76"/>
      <c r="BA292" s="76"/>
      <c r="BB292" s="76"/>
      <c r="BC292" s="76"/>
    </row>
    <row r="293" customFormat="false" ht="14.4" hidden="false" customHeight="false" outlineLevel="0" collapsed="false">
      <c r="A293" s="76"/>
      <c r="B293" s="0"/>
      <c r="C293" s="77"/>
      <c r="D293" s="0"/>
      <c r="E293" s="0"/>
      <c r="G293" s="0"/>
      <c r="H293" s="0"/>
      <c r="I293" s="0"/>
      <c r="K293" s="0"/>
      <c r="L293" s="0"/>
      <c r="M293" s="0"/>
      <c r="O293" s="0"/>
      <c r="P293" s="0"/>
      <c r="Q293" s="0"/>
      <c r="S293" s="0"/>
      <c r="T293" s="0"/>
      <c r="U293" s="0"/>
      <c r="V293" s="78"/>
      <c r="Y293" s="77"/>
      <c r="AG293" s="76"/>
      <c r="AH293" s="76"/>
      <c r="AI293" s="76"/>
      <c r="AJ293" s="79" t="n">
        <f aca="true">IF(B293&gt;0,OFFSET(RiseSet!$C$4,$B293-RiseSet!$B$4,0),0)</f>
        <v>0</v>
      </c>
      <c r="AK293" s="79" t="n">
        <f aca="true">IF(B293&gt;0,OFFSET(RiseSet!$C$4,$B293-RiseSet!$B$4,1),0)</f>
        <v>0</v>
      </c>
      <c r="AL293" s="76"/>
      <c r="AM293" s="79"/>
      <c r="AN293" s="76"/>
      <c r="AO293" s="76"/>
      <c r="AP293" s="76"/>
      <c r="AQ293" s="76"/>
      <c r="AR293" s="80"/>
      <c r="AS293" s="80"/>
      <c r="AT293" s="80"/>
      <c r="AU293" s="80"/>
      <c r="AV293" s="80"/>
      <c r="AW293" s="80"/>
      <c r="AX293" s="76"/>
      <c r="AY293" s="76"/>
      <c r="AZ293" s="76"/>
      <c r="BA293" s="76"/>
      <c r="BB293" s="76"/>
      <c r="BC293" s="76"/>
    </row>
    <row r="294" customFormat="false" ht="14.4" hidden="false" customHeight="false" outlineLevel="0" collapsed="false">
      <c r="A294" s="76"/>
      <c r="B294" s="0"/>
      <c r="C294" s="77"/>
      <c r="D294" s="0"/>
      <c r="E294" s="0"/>
      <c r="G294" s="0"/>
      <c r="H294" s="0"/>
      <c r="I294" s="0"/>
      <c r="K294" s="0"/>
      <c r="L294" s="0"/>
      <c r="M294" s="0"/>
      <c r="O294" s="0"/>
      <c r="P294" s="0"/>
      <c r="Q294" s="0"/>
      <c r="S294" s="0"/>
      <c r="T294" s="0"/>
      <c r="U294" s="0"/>
      <c r="V294" s="78"/>
      <c r="Y294" s="77"/>
      <c r="AG294" s="76"/>
      <c r="AH294" s="76"/>
      <c r="AI294" s="76"/>
      <c r="AJ294" s="79" t="n">
        <f aca="true">IF(B294&gt;0,OFFSET(RiseSet!$C$4,$B294-RiseSet!$B$4,0),0)</f>
        <v>0</v>
      </c>
      <c r="AK294" s="79" t="n">
        <f aca="true">IF(B294&gt;0,OFFSET(RiseSet!$C$4,$B294-RiseSet!$B$4,1),0)</f>
        <v>0</v>
      </c>
      <c r="AL294" s="76"/>
      <c r="AM294" s="79"/>
      <c r="AN294" s="76"/>
      <c r="AO294" s="76"/>
      <c r="AP294" s="76"/>
      <c r="AQ294" s="76"/>
      <c r="AR294" s="80"/>
      <c r="AS294" s="80"/>
      <c r="AT294" s="80"/>
      <c r="AU294" s="80"/>
      <c r="AV294" s="80"/>
      <c r="AW294" s="80"/>
      <c r="AX294" s="76"/>
      <c r="AY294" s="76"/>
      <c r="AZ294" s="76"/>
      <c r="BA294" s="76"/>
      <c r="BB294" s="76"/>
      <c r="BC294" s="76"/>
    </row>
    <row r="295" customFormat="false" ht="14.4" hidden="false" customHeight="false" outlineLevel="0" collapsed="false">
      <c r="A295" s="76"/>
      <c r="B295" s="0"/>
      <c r="C295" s="77"/>
      <c r="D295" s="0"/>
      <c r="E295" s="0"/>
      <c r="G295" s="0"/>
      <c r="H295" s="0"/>
      <c r="I295" s="0"/>
      <c r="K295" s="0"/>
      <c r="L295" s="0"/>
      <c r="M295" s="0"/>
      <c r="O295" s="0"/>
      <c r="P295" s="0"/>
      <c r="Q295" s="0"/>
      <c r="S295" s="0"/>
      <c r="T295" s="0"/>
      <c r="U295" s="0"/>
      <c r="V295" s="78"/>
      <c r="Y295" s="77"/>
      <c r="AG295" s="76"/>
      <c r="AH295" s="76"/>
      <c r="AI295" s="76"/>
      <c r="AJ295" s="79" t="n">
        <f aca="true">IF(B295&gt;0,OFFSET(RiseSet!$C$4,$B295-RiseSet!$B$4,0),0)</f>
        <v>0</v>
      </c>
      <c r="AK295" s="79" t="n">
        <f aca="true">IF(B295&gt;0,OFFSET(RiseSet!$C$4,$B295-RiseSet!$B$4,1),0)</f>
        <v>0</v>
      </c>
      <c r="AL295" s="76"/>
      <c r="AM295" s="79"/>
      <c r="AN295" s="76"/>
      <c r="AO295" s="76"/>
      <c r="AP295" s="76"/>
      <c r="AQ295" s="76"/>
      <c r="AR295" s="80"/>
      <c r="AS295" s="80"/>
      <c r="AT295" s="80"/>
      <c r="AU295" s="80"/>
      <c r="AV295" s="80"/>
      <c r="AW295" s="80"/>
      <c r="AX295" s="76"/>
      <c r="AY295" s="76"/>
      <c r="AZ295" s="76"/>
      <c r="BA295" s="76"/>
      <c r="BB295" s="76"/>
      <c r="BC295" s="76"/>
    </row>
    <row r="296" customFormat="false" ht="14.4" hidden="false" customHeight="false" outlineLevel="0" collapsed="false">
      <c r="A296" s="76"/>
      <c r="B296" s="0"/>
      <c r="C296" s="77"/>
      <c r="D296" s="0"/>
      <c r="E296" s="0"/>
      <c r="G296" s="0"/>
      <c r="H296" s="0"/>
      <c r="I296" s="0"/>
      <c r="K296" s="0"/>
      <c r="L296" s="0"/>
      <c r="M296" s="0"/>
      <c r="O296" s="0"/>
      <c r="P296" s="0"/>
      <c r="Q296" s="0"/>
      <c r="S296" s="0"/>
      <c r="T296" s="0"/>
      <c r="U296" s="0"/>
      <c r="V296" s="78"/>
      <c r="Y296" s="77"/>
      <c r="AG296" s="76"/>
      <c r="AH296" s="76"/>
      <c r="AI296" s="76"/>
      <c r="AJ296" s="79" t="n">
        <f aca="true">IF(B296&gt;0,OFFSET(RiseSet!$C$4,$B296-RiseSet!$B$4,0),0)</f>
        <v>0</v>
      </c>
      <c r="AK296" s="79" t="n">
        <f aca="true">IF(B296&gt;0,OFFSET(RiseSet!$C$4,$B296-RiseSet!$B$4,1),0)</f>
        <v>0</v>
      </c>
      <c r="AL296" s="76"/>
      <c r="AM296" s="79"/>
      <c r="AN296" s="76"/>
      <c r="AO296" s="76"/>
      <c r="AP296" s="76"/>
      <c r="AQ296" s="76"/>
      <c r="AR296" s="80"/>
      <c r="AS296" s="80"/>
      <c r="AT296" s="80"/>
      <c r="AU296" s="80"/>
      <c r="AV296" s="80"/>
      <c r="AW296" s="80"/>
      <c r="AX296" s="76"/>
      <c r="AY296" s="76"/>
      <c r="AZ296" s="76"/>
      <c r="BA296" s="76"/>
      <c r="BB296" s="76"/>
      <c r="BC296" s="76"/>
    </row>
    <row r="297" customFormat="false" ht="14.4" hidden="false" customHeight="false" outlineLevel="0" collapsed="false">
      <c r="A297" s="76"/>
      <c r="B297" s="0"/>
      <c r="C297" s="77"/>
      <c r="D297" s="0"/>
      <c r="E297" s="0"/>
      <c r="G297" s="0"/>
      <c r="H297" s="0"/>
      <c r="I297" s="0"/>
      <c r="K297" s="0"/>
      <c r="L297" s="0"/>
      <c r="M297" s="0"/>
      <c r="O297" s="0"/>
      <c r="P297" s="0"/>
      <c r="Q297" s="0"/>
      <c r="S297" s="0"/>
      <c r="T297" s="0"/>
      <c r="U297" s="0"/>
      <c r="V297" s="78"/>
      <c r="Y297" s="77"/>
      <c r="AG297" s="76"/>
      <c r="AH297" s="76"/>
      <c r="AI297" s="76"/>
      <c r="AJ297" s="79" t="n">
        <f aca="true">IF(B297&gt;0,OFFSET(RiseSet!$C$4,$B297-RiseSet!$B$4,0),0)</f>
        <v>0</v>
      </c>
      <c r="AK297" s="79" t="n">
        <f aca="true">IF(B297&gt;0,OFFSET(RiseSet!$C$4,$B297-RiseSet!$B$4,1),0)</f>
        <v>0</v>
      </c>
      <c r="AL297" s="76"/>
      <c r="AM297" s="79"/>
      <c r="AN297" s="76"/>
      <c r="AO297" s="76"/>
      <c r="AP297" s="76"/>
      <c r="AQ297" s="76"/>
      <c r="AR297" s="80"/>
      <c r="AS297" s="80"/>
      <c r="AT297" s="80"/>
      <c r="AU297" s="80"/>
      <c r="AV297" s="80"/>
      <c r="AW297" s="80"/>
      <c r="AX297" s="76"/>
      <c r="AY297" s="76"/>
      <c r="AZ297" s="76"/>
      <c r="BA297" s="76"/>
      <c r="BB297" s="76"/>
      <c r="BC297" s="76"/>
    </row>
    <row r="298" customFormat="false" ht="14.4" hidden="false" customHeight="false" outlineLevel="0" collapsed="false">
      <c r="A298" s="76"/>
      <c r="B298" s="0"/>
      <c r="C298" s="77"/>
      <c r="D298" s="0"/>
      <c r="E298" s="0"/>
      <c r="G298" s="0"/>
      <c r="H298" s="0"/>
      <c r="I298" s="0"/>
      <c r="K298" s="0"/>
      <c r="L298" s="0"/>
      <c r="M298" s="0"/>
      <c r="O298" s="0"/>
      <c r="P298" s="0"/>
      <c r="Q298" s="0"/>
      <c r="S298" s="0"/>
      <c r="T298" s="0"/>
      <c r="U298" s="0"/>
      <c r="V298" s="78"/>
      <c r="Y298" s="77"/>
      <c r="AG298" s="76"/>
      <c r="AH298" s="76"/>
      <c r="AI298" s="76"/>
      <c r="AJ298" s="79" t="n">
        <f aca="true">IF(B298&gt;0,OFFSET(RiseSet!$C$4,$B298-RiseSet!$B$4,0),0)</f>
        <v>0</v>
      </c>
      <c r="AK298" s="79" t="n">
        <f aca="true">IF(B298&gt;0,OFFSET(RiseSet!$C$4,$B298-RiseSet!$B$4,1),0)</f>
        <v>0</v>
      </c>
      <c r="AL298" s="76"/>
      <c r="AM298" s="79"/>
      <c r="AN298" s="76"/>
      <c r="AO298" s="76"/>
      <c r="AP298" s="76"/>
      <c r="AQ298" s="76"/>
      <c r="AR298" s="80"/>
      <c r="AS298" s="80"/>
      <c r="AT298" s="80"/>
      <c r="AU298" s="80"/>
      <c r="AV298" s="80"/>
      <c r="AW298" s="80"/>
      <c r="AX298" s="76"/>
      <c r="AY298" s="76"/>
      <c r="AZ298" s="76"/>
      <c r="BA298" s="76"/>
      <c r="BB298" s="76"/>
      <c r="BC298" s="76"/>
    </row>
    <row r="299" customFormat="false" ht="14.4" hidden="false" customHeight="false" outlineLevel="0" collapsed="false">
      <c r="A299" s="76"/>
      <c r="B299" s="0"/>
      <c r="C299" s="77"/>
      <c r="D299" s="0"/>
      <c r="E299" s="0"/>
      <c r="G299" s="0"/>
      <c r="H299" s="0"/>
      <c r="I299" s="0"/>
      <c r="K299" s="0"/>
      <c r="L299" s="0"/>
      <c r="M299" s="0"/>
      <c r="O299" s="0"/>
      <c r="P299" s="0"/>
      <c r="Q299" s="0"/>
      <c r="S299" s="0"/>
      <c r="T299" s="0"/>
      <c r="U299" s="0"/>
      <c r="V299" s="78"/>
      <c r="Y299" s="77"/>
      <c r="AG299" s="76"/>
      <c r="AH299" s="76"/>
      <c r="AI299" s="76"/>
      <c r="AJ299" s="79" t="n">
        <f aca="true">IF(B299&gt;0,OFFSET(RiseSet!$C$4,$B299-RiseSet!$B$4,0),0)</f>
        <v>0</v>
      </c>
      <c r="AK299" s="79" t="n">
        <f aca="true">IF(B299&gt;0,OFFSET(RiseSet!$C$4,$B299-RiseSet!$B$4,1),0)</f>
        <v>0</v>
      </c>
      <c r="AL299" s="76"/>
      <c r="AM299" s="79"/>
      <c r="AN299" s="76"/>
      <c r="AO299" s="76"/>
      <c r="AP299" s="76"/>
      <c r="AQ299" s="76"/>
      <c r="AR299" s="80"/>
      <c r="AS299" s="80"/>
      <c r="AT299" s="80"/>
      <c r="AU299" s="80"/>
      <c r="AV299" s="80"/>
      <c r="AW299" s="80"/>
      <c r="AX299" s="76"/>
      <c r="AY299" s="76"/>
      <c r="AZ299" s="76"/>
      <c r="BA299" s="76"/>
      <c r="BB299" s="76"/>
      <c r="BC299" s="76"/>
    </row>
    <row r="300" customFormat="false" ht="14.4" hidden="false" customHeight="false" outlineLevel="0" collapsed="false">
      <c r="A300" s="76"/>
      <c r="B300" s="0"/>
      <c r="C300" s="77"/>
      <c r="D300" s="0"/>
      <c r="E300" s="0"/>
      <c r="G300" s="0"/>
      <c r="H300" s="0"/>
      <c r="I300" s="0"/>
      <c r="K300" s="0"/>
      <c r="L300" s="0"/>
      <c r="M300" s="0"/>
      <c r="O300" s="0"/>
      <c r="P300" s="0"/>
      <c r="Q300" s="0"/>
      <c r="S300" s="0"/>
      <c r="T300" s="0"/>
      <c r="U300" s="0"/>
      <c r="V300" s="78"/>
      <c r="Y300" s="77"/>
      <c r="AG300" s="76"/>
      <c r="AH300" s="76"/>
      <c r="AI300" s="76"/>
      <c r="AJ300" s="79" t="n">
        <f aca="true">IF(B300&gt;0,OFFSET(RiseSet!$C$4,$B300-RiseSet!$B$4,0),0)</f>
        <v>0</v>
      </c>
      <c r="AK300" s="79" t="n">
        <f aca="true">IF(B300&gt;0,OFFSET(RiseSet!$C$4,$B300-RiseSet!$B$4,1),0)</f>
        <v>0</v>
      </c>
      <c r="AL300" s="76"/>
      <c r="AM300" s="79"/>
      <c r="AN300" s="76"/>
      <c r="AO300" s="76"/>
      <c r="AP300" s="76"/>
      <c r="AQ300" s="76"/>
      <c r="AR300" s="80"/>
      <c r="AS300" s="80"/>
      <c r="AT300" s="80"/>
      <c r="AU300" s="80"/>
      <c r="AV300" s="80"/>
      <c r="AW300" s="80"/>
      <c r="AX300" s="76"/>
      <c r="AY300" s="76"/>
      <c r="AZ300" s="76"/>
      <c r="BA300" s="76"/>
      <c r="BB300" s="76"/>
      <c r="BC300" s="76"/>
    </row>
    <row r="301" customFormat="false" ht="14.4" hidden="false" customHeight="false" outlineLevel="0" collapsed="false">
      <c r="A301" s="76"/>
      <c r="B301" s="0"/>
      <c r="C301" s="77"/>
      <c r="D301" s="0"/>
      <c r="E301" s="0"/>
      <c r="G301" s="0"/>
      <c r="H301" s="0"/>
      <c r="I301" s="0"/>
      <c r="K301" s="0"/>
      <c r="L301" s="0"/>
      <c r="M301" s="0"/>
      <c r="O301" s="0"/>
      <c r="P301" s="0"/>
      <c r="Q301" s="0"/>
      <c r="S301" s="0"/>
      <c r="T301" s="0"/>
      <c r="U301" s="0"/>
      <c r="V301" s="78"/>
      <c r="Y301" s="77"/>
      <c r="AG301" s="76"/>
      <c r="AH301" s="76"/>
      <c r="AI301" s="76"/>
      <c r="AJ301" s="79" t="n">
        <f aca="true">IF(B301&gt;0,OFFSET(RiseSet!$C$4,$B301-RiseSet!$B$4,0),0)</f>
        <v>0</v>
      </c>
      <c r="AK301" s="79" t="n">
        <f aca="true">IF(B301&gt;0,OFFSET(RiseSet!$C$4,$B301-RiseSet!$B$4,1),0)</f>
        <v>0</v>
      </c>
      <c r="AL301" s="76"/>
      <c r="AM301" s="79"/>
      <c r="AN301" s="76"/>
      <c r="AO301" s="76"/>
      <c r="AP301" s="76"/>
      <c r="AQ301" s="76"/>
      <c r="AR301" s="80"/>
      <c r="AS301" s="80"/>
      <c r="AT301" s="80"/>
      <c r="AU301" s="80"/>
      <c r="AV301" s="80"/>
      <c r="AW301" s="80"/>
      <c r="AX301" s="76"/>
      <c r="AY301" s="76"/>
      <c r="AZ301" s="76"/>
      <c r="BA301" s="76"/>
      <c r="BB301" s="76"/>
      <c r="BC301" s="76"/>
    </row>
    <row r="302" customFormat="false" ht="14.4" hidden="false" customHeight="false" outlineLevel="0" collapsed="false">
      <c r="A302" s="76"/>
      <c r="B302" s="0"/>
      <c r="C302" s="77"/>
      <c r="D302" s="0"/>
      <c r="E302" s="0"/>
      <c r="G302" s="0"/>
      <c r="H302" s="0"/>
      <c r="I302" s="0"/>
      <c r="K302" s="0"/>
      <c r="L302" s="0"/>
      <c r="M302" s="0"/>
      <c r="O302" s="0"/>
      <c r="P302" s="0"/>
      <c r="Q302" s="0"/>
      <c r="S302" s="0"/>
      <c r="T302" s="0"/>
      <c r="U302" s="0"/>
      <c r="V302" s="78"/>
      <c r="Y302" s="77"/>
      <c r="AG302" s="76"/>
      <c r="AH302" s="76"/>
      <c r="AI302" s="76"/>
      <c r="AJ302" s="79" t="n">
        <f aca="true">IF(B302&gt;0,OFFSET(RiseSet!$C$4,$B302-RiseSet!$B$4,0),0)</f>
        <v>0</v>
      </c>
      <c r="AK302" s="79" t="n">
        <f aca="true">IF(B302&gt;0,OFFSET(RiseSet!$C$4,$B302-RiseSet!$B$4,1),0)</f>
        <v>0</v>
      </c>
      <c r="AL302" s="76"/>
      <c r="AM302" s="79"/>
      <c r="AN302" s="76"/>
      <c r="AO302" s="76"/>
      <c r="AP302" s="76"/>
      <c r="AQ302" s="76"/>
      <c r="AR302" s="80"/>
      <c r="AS302" s="80"/>
      <c r="AT302" s="80"/>
      <c r="AU302" s="80"/>
      <c r="AV302" s="80"/>
      <c r="AW302" s="80"/>
      <c r="AX302" s="76"/>
      <c r="AY302" s="76"/>
      <c r="AZ302" s="76"/>
      <c r="BA302" s="76"/>
      <c r="BB302" s="76"/>
      <c r="BC302" s="76"/>
    </row>
    <row r="303" customFormat="false" ht="14.4" hidden="false" customHeight="false" outlineLevel="0" collapsed="false">
      <c r="A303" s="76"/>
      <c r="B303" s="0"/>
      <c r="C303" s="77"/>
      <c r="D303" s="0"/>
      <c r="E303" s="0"/>
      <c r="G303" s="0"/>
      <c r="H303" s="0"/>
      <c r="I303" s="0"/>
      <c r="K303" s="0"/>
      <c r="L303" s="0"/>
      <c r="M303" s="0"/>
      <c r="O303" s="0"/>
      <c r="P303" s="0"/>
      <c r="Q303" s="0"/>
      <c r="S303" s="0"/>
      <c r="T303" s="0"/>
      <c r="U303" s="0"/>
      <c r="V303" s="78"/>
      <c r="Y303" s="77"/>
      <c r="AG303" s="76"/>
      <c r="AH303" s="76"/>
      <c r="AI303" s="76"/>
      <c r="AJ303" s="79" t="n">
        <f aca="true">IF(B303&gt;0,OFFSET(RiseSet!$C$4,$B303-RiseSet!$B$4,0),0)</f>
        <v>0</v>
      </c>
      <c r="AK303" s="79" t="n">
        <f aca="true">IF(B303&gt;0,OFFSET(RiseSet!$C$4,$B303-RiseSet!$B$4,1),0)</f>
        <v>0</v>
      </c>
      <c r="AL303" s="76"/>
      <c r="AM303" s="79"/>
      <c r="AN303" s="76"/>
      <c r="AO303" s="76"/>
      <c r="AP303" s="76"/>
      <c r="AQ303" s="76"/>
      <c r="AR303" s="80"/>
      <c r="AS303" s="80"/>
      <c r="AT303" s="80"/>
      <c r="AU303" s="80"/>
      <c r="AV303" s="80"/>
      <c r="AW303" s="80"/>
      <c r="AX303" s="76"/>
      <c r="AY303" s="76"/>
      <c r="AZ303" s="76"/>
      <c r="BA303" s="76"/>
      <c r="BB303" s="76"/>
      <c r="BC303" s="76"/>
    </row>
    <row r="304" customFormat="false" ht="14.4" hidden="false" customHeight="false" outlineLevel="0" collapsed="false">
      <c r="A304" s="76"/>
      <c r="B304" s="0"/>
      <c r="C304" s="77"/>
      <c r="D304" s="0"/>
      <c r="E304" s="0"/>
      <c r="G304" s="0"/>
      <c r="H304" s="0"/>
      <c r="I304" s="0"/>
      <c r="K304" s="0"/>
      <c r="L304" s="0"/>
      <c r="M304" s="0"/>
      <c r="O304" s="0"/>
      <c r="P304" s="0"/>
      <c r="Q304" s="0"/>
      <c r="S304" s="0"/>
      <c r="T304" s="0"/>
      <c r="U304" s="0"/>
      <c r="V304" s="78"/>
      <c r="Y304" s="77"/>
      <c r="AG304" s="76"/>
      <c r="AH304" s="76"/>
      <c r="AI304" s="76"/>
      <c r="AJ304" s="79" t="n">
        <f aca="true">IF(B304&gt;0,OFFSET(RiseSet!$C$4,$B304-RiseSet!$B$4,0),0)</f>
        <v>0</v>
      </c>
      <c r="AK304" s="79" t="n">
        <f aca="true">IF(B304&gt;0,OFFSET(RiseSet!$C$4,$B304-RiseSet!$B$4,1),0)</f>
        <v>0</v>
      </c>
      <c r="AL304" s="76"/>
      <c r="AM304" s="79"/>
      <c r="AN304" s="76"/>
      <c r="AO304" s="76"/>
      <c r="AP304" s="76"/>
      <c r="AQ304" s="76"/>
      <c r="AR304" s="80"/>
      <c r="AS304" s="80"/>
      <c r="AT304" s="80"/>
      <c r="AU304" s="80"/>
      <c r="AV304" s="80"/>
      <c r="AW304" s="80"/>
      <c r="AX304" s="76"/>
      <c r="AY304" s="76"/>
      <c r="AZ304" s="76"/>
      <c r="BA304" s="76"/>
      <c r="BB304" s="76"/>
      <c r="BC304" s="76"/>
    </row>
    <row r="305" customFormat="false" ht="14.4" hidden="false" customHeight="false" outlineLevel="0" collapsed="false">
      <c r="A305" s="76"/>
      <c r="B305" s="0"/>
      <c r="C305" s="77"/>
      <c r="D305" s="0"/>
      <c r="E305" s="0"/>
      <c r="G305" s="0"/>
      <c r="H305" s="0"/>
      <c r="I305" s="0"/>
      <c r="K305" s="0"/>
      <c r="L305" s="0"/>
      <c r="M305" s="0"/>
      <c r="O305" s="0"/>
      <c r="P305" s="0"/>
      <c r="Q305" s="0"/>
      <c r="S305" s="0"/>
      <c r="T305" s="0"/>
      <c r="U305" s="0"/>
      <c r="V305" s="78"/>
      <c r="Y305" s="77"/>
      <c r="AG305" s="76"/>
      <c r="AH305" s="76"/>
      <c r="AI305" s="76"/>
      <c r="AJ305" s="79" t="n">
        <f aca="true">IF(B305&gt;0,OFFSET(RiseSet!$C$4,$B305-RiseSet!$B$4,0),0)</f>
        <v>0</v>
      </c>
      <c r="AK305" s="79" t="n">
        <f aca="true">IF(B305&gt;0,OFFSET(RiseSet!$C$4,$B305-RiseSet!$B$4,1),0)</f>
        <v>0</v>
      </c>
      <c r="AL305" s="76"/>
      <c r="AM305" s="79"/>
      <c r="AN305" s="76"/>
      <c r="AO305" s="76"/>
      <c r="AP305" s="76"/>
      <c r="AQ305" s="76"/>
      <c r="AR305" s="80"/>
      <c r="AS305" s="80"/>
      <c r="AT305" s="80"/>
      <c r="AU305" s="80"/>
      <c r="AV305" s="80"/>
      <c r="AW305" s="80"/>
      <c r="AX305" s="76"/>
      <c r="AY305" s="76"/>
      <c r="AZ305" s="76"/>
      <c r="BA305" s="76"/>
      <c r="BB305" s="76"/>
      <c r="BC305" s="76"/>
    </row>
    <row r="306" customFormat="false" ht="14.4" hidden="false" customHeight="false" outlineLevel="0" collapsed="false">
      <c r="A306" s="76"/>
      <c r="B306" s="0"/>
      <c r="C306" s="77"/>
      <c r="D306" s="0"/>
      <c r="E306" s="0"/>
      <c r="G306" s="0"/>
      <c r="H306" s="0"/>
      <c r="I306" s="0"/>
      <c r="K306" s="0"/>
      <c r="L306" s="0"/>
      <c r="M306" s="0"/>
      <c r="O306" s="0"/>
      <c r="P306" s="0"/>
      <c r="Q306" s="0"/>
      <c r="S306" s="0"/>
      <c r="T306" s="0"/>
      <c r="U306" s="0"/>
      <c r="V306" s="78"/>
      <c r="Y306" s="77"/>
      <c r="AG306" s="76"/>
      <c r="AH306" s="76"/>
      <c r="AI306" s="76"/>
      <c r="AJ306" s="79" t="n">
        <f aca="true">IF(B306&gt;0,OFFSET(RiseSet!$C$4,$B306-RiseSet!$B$4,0),0)</f>
        <v>0</v>
      </c>
      <c r="AK306" s="79" t="n">
        <f aca="true">IF(B306&gt;0,OFFSET(RiseSet!$C$4,$B306-RiseSet!$B$4,1),0)</f>
        <v>0</v>
      </c>
      <c r="AL306" s="76"/>
      <c r="AM306" s="79"/>
      <c r="AN306" s="76"/>
      <c r="AO306" s="76"/>
      <c r="AP306" s="76"/>
      <c r="AQ306" s="76"/>
      <c r="AR306" s="80"/>
      <c r="AS306" s="80"/>
      <c r="AT306" s="80"/>
      <c r="AU306" s="80"/>
      <c r="AV306" s="80"/>
      <c r="AW306" s="80"/>
      <c r="AX306" s="76"/>
      <c r="AY306" s="76"/>
      <c r="AZ306" s="76"/>
      <c r="BA306" s="76"/>
      <c r="BB306" s="76"/>
      <c r="BC306" s="76"/>
    </row>
    <row r="307" customFormat="false" ht="14.4" hidden="false" customHeight="false" outlineLevel="0" collapsed="false">
      <c r="A307" s="76"/>
      <c r="B307" s="0"/>
      <c r="C307" s="77"/>
      <c r="D307" s="0"/>
      <c r="E307" s="0"/>
      <c r="G307" s="0"/>
      <c r="H307" s="0"/>
      <c r="I307" s="0"/>
      <c r="K307" s="0"/>
      <c r="L307" s="0"/>
      <c r="M307" s="0"/>
      <c r="O307" s="0"/>
      <c r="P307" s="0"/>
      <c r="Q307" s="0"/>
      <c r="S307" s="0"/>
      <c r="T307" s="0"/>
      <c r="U307" s="0"/>
      <c r="V307" s="78"/>
      <c r="Y307" s="77"/>
      <c r="AG307" s="76"/>
      <c r="AH307" s="76"/>
      <c r="AI307" s="76"/>
      <c r="AJ307" s="79" t="n">
        <f aca="true">IF(B307&gt;0,OFFSET(RiseSet!$C$4,$B307-RiseSet!$B$4,0),0)</f>
        <v>0</v>
      </c>
      <c r="AK307" s="79" t="n">
        <f aca="true">IF(B307&gt;0,OFFSET(RiseSet!$C$4,$B307-RiseSet!$B$4,1),0)</f>
        <v>0</v>
      </c>
      <c r="AL307" s="76"/>
      <c r="AM307" s="79"/>
      <c r="AN307" s="76"/>
      <c r="AO307" s="76"/>
      <c r="AP307" s="76"/>
      <c r="AQ307" s="76"/>
      <c r="AR307" s="80"/>
      <c r="AS307" s="80"/>
      <c r="AT307" s="80"/>
      <c r="AU307" s="80"/>
      <c r="AV307" s="80"/>
      <c r="AW307" s="80"/>
      <c r="AX307" s="76"/>
      <c r="AY307" s="76"/>
      <c r="AZ307" s="76"/>
      <c r="BA307" s="76"/>
      <c r="BB307" s="76"/>
      <c r="BC307" s="76"/>
    </row>
    <row r="308" customFormat="false" ht="14.4" hidden="false" customHeight="false" outlineLevel="0" collapsed="false">
      <c r="A308" s="76"/>
      <c r="B308" s="0"/>
      <c r="C308" s="77"/>
      <c r="D308" s="0"/>
      <c r="E308" s="0"/>
      <c r="G308" s="0"/>
      <c r="H308" s="0"/>
      <c r="I308" s="0"/>
      <c r="K308" s="0"/>
      <c r="L308" s="0"/>
      <c r="M308" s="0"/>
      <c r="O308" s="0"/>
      <c r="P308" s="0"/>
      <c r="Q308" s="0"/>
      <c r="S308" s="0"/>
      <c r="T308" s="0"/>
      <c r="U308" s="0"/>
      <c r="V308" s="78"/>
      <c r="Y308" s="77"/>
      <c r="AG308" s="76"/>
      <c r="AH308" s="76"/>
      <c r="AI308" s="76"/>
      <c r="AJ308" s="79" t="n">
        <f aca="true">IF(B308&gt;0,OFFSET(RiseSet!$C$4,$B308-RiseSet!$B$4,0),0)</f>
        <v>0</v>
      </c>
      <c r="AK308" s="79" t="n">
        <f aca="true">IF(B308&gt;0,OFFSET(RiseSet!$C$4,$B308-RiseSet!$B$4,1),0)</f>
        <v>0</v>
      </c>
      <c r="AL308" s="76"/>
      <c r="AM308" s="79"/>
      <c r="AN308" s="76"/>
      <c r="AO308" s="76"/>
      <c r="AP308" s="76"/>
      <c r="AQ308" s="76"/>
      <c r="AR308" s="80"/>
      <c r="AS308" s="80"/>
      <c r="AT308" s="80"/>
      <c r="AU308" s="80"/>
      <c r="AV308" s="80"/>
      <c r="AW308" s="80"/>
      <c r="AX308" s="76"/>
      <c r="AY308" s="76"/>
      <c r="AZ308" s="76"/>
      <c r="BA308" s="76"/>
      <c r="BB308" s="76"/>
      <c r="BC308" s="76"/>
    </row>
    <row r="309" customFormat="false" ht="14.4" hidden="false" customHeight="false" outlineLevel="0" collapsed="false">
      <c r="A309" s="76"/>
      <c r="B309" s="0"/>
      <c r="C309" s="77"/>
      <c r="D309" s="0"/>
      <c r="E309" s="0"/>
      <c r="G309" s="0"/>
      <c r="H309" s="0"/>
      <c r="I309" s="0"/>
      <c r="K309" s="0"/>
      <c r="L309" s="0"/>
      <c r="M309" s="0"/>
      <c r="O309" s="0"/>
      <c r="P309" s="0"/>
      <c r="Q309" s="0"/>
      <c r="S309" s="0"/>
      <c r="T309" s="0"/>
      <c r="U309" s="0"/>
      <c r="V309" s="78"/>
      <c r="Y309" s="77"/>
      <c r="AG309" s="76"/>
      <c r="AH309" s="76"/>
      <c r="AI309" s="76"/>
      <c r="AJ309" s="79" t="n">
        <f aca="true">IF(B309&gt;0,OFFSET(RiseSet!$C$4,$B309-RiseSet!$B$4,0),0)</f>
        <v>0</v>
      </c>
      <c r="AK309" s="79" t="n">
        <f aca="true">IF(B309&gt;0,OFFSET(RiseSet!$C$4,$B309-RiseSet!$B$4,1),0)</f>
        <v>0</v>
      </c>
      <c r="AL309" s="76"/>
      <c r="AM309" s="79"/>
      <c r="AN309" s="76"/>
      <c r="AO309" s="76"/>
      <c r="AP309" s="76"/>
      <c r="AQ309" s="76"/>
      <c r="AR309" s="80"/>
      <c r="AS309" s="80"/>
      <c r="AT309" s="80"/>
      <c r="AU309" s="80"/>
      <c r="AV309" s="80"/>
      <c r="AW309" s="80"/>
      <c r="AX309" s="76"/>
      <c r="AY309" s="76"/>
      <c r="AZ309" s="76"/>
      <c r="BA309" s="76"/>
      <c r="BB309" s="76"/>
      <c r="BC309" s="76"/>
    </row>
    <row r="310" customFormat="false" ht="14.4" hidden="false" customHeight="false" outlineLevel="0" collapsed="false">
      <c r="A310" s="76"/>
      <c r="B310" s="0"/>
      <c r="C310" s="77"/>
      <c r="D310" s="0"/>
      <c r="E310" s="0"/>
      <c r="G310" s="0"/>
      <c r="H310" s="0"/>
      <c r="I310" s="0"/>
      <c r="K310" s="0"/>
      <c r="L310" s="0"/>
      <c r="M310" s="0"/>
      <c r="O310" s="0"/>
      <c r="P310" s="0"/>
      <c r="Q310" s="0"/>
      <c r="S310" s="0"/>
      <c r="T310" s="0"/>
      <c r="U310" s="0"/>
      <c r="V310" s="78"/>
      <c r="Y310" s="77"/>
      <c r="AG310" s="76"/>
      <c r="AH310" s="76"/>
      <c r="AI310" s="76"/>
      <c r="AJ310" s="79" t="n">
        <f aca="true">IF(B310&gt;0,OFFSET(RiseSet!$C$4,$B310-RiseSet!$B$4,0),0)</f>
        <v>0</v>
      </c>
      <c r="AK310" s="79" t="n">
        <f aca="true">IF(B310&gt;0,OFFSET(RiseSet!$C$4,$B310-RiseSet!$B$4,1),0)</f>
        <v>0</v>
      </c>
      <c r="AL310" s="76"/>
      <c r="AM310" s="79"/>
      <c r="AN310" s="76"/>
      <c r="AO310" s="76"/>
      <c r="AP310" s="76"/>
      <c r="AQ310" s="76"/>
      <c r="AR310" s="80"/>
      <c r="AS310" s="80"/>
      <c r="AT310" s="80"/>
      <c r="AU310" s="80"/>
      <c r="AV310" s="80"/>
      <c r="AW310" s="80"/>
      <c r="AX310" s="76"/>
      <c r="AY310" s="76"/>
      <c r="AZ310" s="76"/>
      <c r="BA310" s="76"/>
      <c r="BB310" s="76"/>
      <c r="BC310" s="76"/>
    </row>
    <row r="311" customFormat="false" ht="14.4" hidden="false" customHeight="false" outlineLevel="0" collapsed="false">
      <c r="A311" s="76"/>
      <c r="B311" s="0"/>
      <c r="C311" s="77"/>
      <c r="D311" s="0"/>
      <c r="E311" s="0"/>
      <c r="G311" s="0"/>
      <c r="H311" s="0"/>
      <c r="I311" s="0"/>
      <c r="K311" s="0"/>
      <c r="L311" s="0"/>
      <c r="M311" s="0"/>
      <c r="O311" s="0"/>
      <c r="P311" s="0"/>
      <c r="Q311" s="0"/>
      <c r="S311" s="0"/>
      <c r="T311" s="0"/>
      <c r="U311" s="0"/>
      <c r="V311" s="78"/>
      <c r="Y311" s="77"/>
      <c r="AG311" s="76"/>
      <c r="AH311" s="76"/>
      <c r="AI311" s="76"/>
      <c r="AJ311" s="79" t="n">
        <f aca="true">IF(B311&gt;0,OFFSET(RiseSet!$C$4,$B311-RiseSet!$B$4,0),0)</f>
        <v>0</v>
      </c>
      <c r="AK311" s="79" t="n">
        <f aca="true">IF(B311&gt;0,OFFSET(RiseSet!$C$4,$B311-RiseSet!$B$4,1),0)</f>
        <v>0</v>
      </c>
      <c r="AL311" s="76"/>
      <c r="AM311" s="79"/>
      <c r="AN311" s="76"/>
      <c r="AO311" s="76"/>
      <c r="AP311" s="76"/>
      <c r="AQ311" s="76"/>
      <c r="AR311" s="80"/>
      <c r="AS311" s="80"/>
      <c r="AT311" s="80"/>
      <c r="AU311" s="80"/>
      <c r="AV311" s="80"/>
      <c r="AW311" s="80"/>
      <c r="AX311" s="76"/>
      <c r="AY311" s="76"/>
      <c r="AZ311" s="76"/>
      <c r="BA311" s="76"/>
      <c r="BB311" s="76"/>
      <c r="BC311" s="76"/>
    </row>
    <row r="312" customFormat="false" ht="14.4" hidden="false" customHeight="false" outlineLevel="0" collapsed="false">
      <c r="A312" s="76"/>
      <c r="B312" s="0"/>
      <c r="C312" s="77"/>
      <c r="D312" s="0"/>
      <c r="E312" s="0"/>
      <c r="G312" s="0"/>
      <c r="H312" s="0"/>
      <c r="I312" s="0"/>
      <c r="K312" s="0"/>
      <c r="L312" s="0"/>
      <c r="M312" s="0"/>
      <c r="O312" s="0"/>
      <c r="P312" s="0"/>
      <c r="Q312" s="0"/>
      <c r="S312" s="0"/>
      <c r="T312" s="0"/>
      <c r="U312" s="0"/>
      <c r="V312" s="78"/>
      <c r="Y312" s="77"/>
      <c r="AG312" s="76"/>
      <c r="AH312" s="76"/>
      <c r="AI312" s="76"/>
      <c r="AJ312" s="79" t="n">
        <f aca="true">IF(B312&gt;0,OFFSET(RiseSet!$C$4,$B312-RiseSet!$B$4,0),0)</f>
        <v>0</v>
      </c>
      <c r="AK312" s="79" t="n">
        <f aca="true">IF(B312&gt;0,OFFSET(RiseSet!$C$4,$B312-RiseSet!$B$4,1),0)</f>
        <v>0</v>
      </c>
      <c r="AL312" s="76"/>
      <c r="AM312" s="79"/>
      <c r="AN312" s="76"/>
      <c r="AO312" s="76"/>
      <c r="AP312" s="76"/>
      <c r="AQ312" s="76"/>
      <c r="AR312" s="80"/>
      <c r="AS312" s="80"/>
      <c r="AT312" s="80"/>
      <c r="AU312" s="80"/>
      <c r="AV312" s="80"/>
      <c r="AW312" s="80"/>
      <c r="AX312" s="76"/>
      <c r="AY312" s="76"/>
      <c r="AZ312" s="76"/>
      <c r="BA312" s="76"/>
      <c r="BB312" s="76"/>
      <c r="BC312" s="76"/>
    </row>
    <row r="313" customFormat="false" ht="14.4" hidden="false" customHeight="false" outlineLevel="0" collapsed="false">
      <c r="A313" s="76"/>
      <c r="B313" s="0"/>
      <c r="C313" s="77"/>
      <c r="D313" s="0"/>
      <c r="E313" s="0"/>
      <c r="G313" s="0"/>
      <c r="H313" s="0"/>
      <c r="I313" s="0"/>
      <c r="K313" s="0"/>
      <c r="L313" s="0"/>
      <c r="M313" s="0"/>
      <c r="O313" s="0"/>
      <c r="P313" s="0"/>
      <c r="Q313" s="0"/>
      <c r="S313" s="0"/>
      <c r="T313" s="0"/>
      <c r="U313" s="0"/>
      <c r="V313" s="78"/>
      <c r="Y313" s="77"/>
      <c r="AG313" s="76"/>
      <c r="AH313" s="76"/>
      <c r="AI313" s="76"/>
      <c r="AJ313" s="79" t="n">
        <f aca="true">IF(B313&gt;0,OFFSET(RiseSet!$C$4,$B313-RiseSet!$B$4,0),0)</f>
        <v>0</v>
      </c>
      <c r="AK313" s="79" t="n">
        <f aca="true">IF(B313&gt;0,OFFSET(RiseSet!$C$4,$B313-RiseSet!$B$4,1),0)</f>
        <v>0</v>
      </c>
      <c r="AL313" s="76"/>
      <c r="AM313" s="79"/>
      <c r="AN313" s="76"/>
      <c r="AO313" s="76"/>
      <c r="AP313" s="76"/>
      <c r="AQ313" s="76"/>
      <c r="AR313" s="80"/>
      <c r="AS313" s="80"/>
      <c r="AT313" s="80"/>
      <c r="AU313" s="80"/>
      <c r="AV313" s="80"/>
      <c r="AW313" s="80"/>
      <c r="AX313" s="76"/>
      <c r="AY313" s="76"/>
      <c r="AZ313" s="76"/>
      <c r="BA313" s="76"/>
      <c r="BB313" s="76"/>
      <c r="BC313" s="76"/>
    </row>
    <row r="314" customFormat="false" ht="14.4" hidden="false" customHeight="false" outlineLevel="0" collapsed="false">
      <c r="A314" s="76"/>
      <c r="B314" s="0"/>
      <c r="C314" s="77"/>
      <c r="D314" s="0"/>
      <c r="E314" s="0"/>
      <c r="G314" s="0"/>
      <c r="H314" s="0"/>
      <c r="I314" s="0"/>
      <c r="K314" s="0"/>
      <c r="L314" s="0"/>
      <c r="M314" s="0"/>
      <c r="O314" s="0"/>
      <c r="P314" s="0"/>
      <c r="Q314" s="0"/>
      <c r="S314" s="0"/>
      <c r="T314" s="0"/>
      <c r="U314" s="0"/>
      <c r="V314" s="78"/>
      <c r="Y314" s="77"/>
      <c r="AG314" s="76"/>
      <c r="AH314" s="76"/>
      <c r="AI314" s="76"/>
      <c r="AJ314" s="79" t="n">
        <f aca="true">IF(B314&gt;0,OFFSET(RiseSet!$C$4,$B314-RiseSet!$B$4,0),0)</f>
        <v>0</v>
      </c>
      <c r="AK314" s="79" t="n">
        <f aca="true">IF(B314&gt;0,OFFSET(RiseSet!$C$4,$B314-RiseSet!$B$4,1),0)</f>
        <v>0</v>
      </c>
      <c r="AL314" s="76"/>
      <c r="AM314" s="79"/>
      <c r="AN314" s="76"/>
      <c r="AO314" s="76"/>
      <c r="AP314" s="76"/>
      <c r="AQ314" s="76"/>
      <c r="AR314" s="80"/>
      <c r="AS314" s="80"/>
      <c r="AT314" s="80"/>
      <c r="AU314" s="80"/>
      <c r="AV314" s="80"/>
      <c r="AW314" s="80"/>
      <c r="AX314" s="76"/>
      <c r="AY314" s="76"/>
      <c r="AZ314" s="76"/>
      <c r="BA314" s="76"/>
      <c r="BB314" s="76"/>
      <c r="BC314" s="76"/>
    </row>
    <row r="315" customFormat="false" ht="14.4" hidden="false" customHeight="false" outlineLevel="0" collapsed="false">
      <c r="A315" s="76"/>
      <c r="B315" s="0"/>
      <c r="C315" s="77"/>
      <c r="D315" s="0"/>
      <c r="E315" s="0"/>
      <c r="G315" s="0"/>
      <c r="H315" s="0"/>
      <c r="I315" s="0"/>
      <c r="K315" s="0"/>
      <c r="L315" s="0"/>
      <c r="M315" s="0"/>
      <c r="O315" s="0"/>
      <c r="P315" s="0"/>
      <c r="Q315" s="0"/>
      <c r="S315" s="0"/>
      <c r="T315" s="0"/>
      <c r="U315" s="0"/>
      <c r="V315" s="78"/>
      <c r="Y315" s="77"/>
      <c r="AG315" s="76"/>
      <c r="AH315" s="76"/>
      <c r="AI315" s="76"/>
      <c r="AJ315" s="79" t="n">
        <f aca="true">IF(B315&gt;0,OFFSET(RiseSet!$C$4,$B315-RiseSet!$B$4,0),0)</f>
        <v>0</v>
      </c>
      <c r="AK315" s="79" t="n">
        <f aca="true">IF(B315&gt;0,OFFSET(RiseSet!$C$4,$B315-RiseSet!$B$4,1),0)</f>
        <v>0</v>
      </c>
      <c r="AL315" s="76"/>
      <c r="AM315" s="79"/>
      <c r="AN315" s="76"/>
      <c r="AO315" s="76"/>
      <c r="AP315" s="76"/>
      <c r="AQ315" s="76"/>
      <c r="AR315" s="80"/>
      <c r="AS315" s="80"/>
      <c r="AT315" s="80"/>
      <c r="AU315" s="80"/>
      <c r="AV315" s="80"/>
      <c r="AW315" s="80"/>
      <c r="AX315" s="76"/>
      <c r="AY315" s="76"/>
      <c r="AZ315" s="76"/>
      <c r="BA315" s="76"/>
      <c r="BB315" s="76"/>
      <c r="BC315" s="76"/>
    </row>
    <row r="316" customFormat="false" ht="14.4" hidden="false" customHeight="false" outlineLevel="0" collapsed="false">
      <c r="A316" s="76"/>
      <c r="B316" s="0"/>
      <c r="C316" s="77"/>
      <c r="D316" s="0"/>
      <c r="E316" s="0"/>
      <c r="G316" s="0"/>
      <c r="H316" s="0"/>
      <c r="I316" s="0"/>
      <c r="K316" s="0"/>
      <c r="L316" s="0"/>
      <c r="M316" s="0"/>
      <c r="O316" s="0"/>
      <c r="P316" s="0"/>
      <c r="Q316" s="0"/>
      <c r="S316" s="0"/>
      <c r="T316" s="0"/>
      <c r="U316" s="0"/>
      <c r="V316" s="78"/>
      <c r="Y316" s="77"/>
      <c r="AG316" s="76"/>
      <c r="AH316" s="76"/>
      <c r="AI316" s="76"/>
      <c r="AJ316" s="79" t="n">
        <f aca="true">IF(B316&gt;0,OFFSET(RiseSet!$C$4,$B316-RiseSet!$B$4,0),0)</f>
        <v>0</v>
      </c>
      <c r="AK316" s="79" t="n">
        <f aca="true">IF(B316&gt;0,OFFSET(RiseSet!$C$4,$B316-RiseSet!$B$4,1),0)</f>
        <v>0</v>
      </c>
      <c r="AL316" s="76"/>
      <c r="AM316" s="79"/>
      <c r="AN316" s="76"/>
      <c r="AO316" s="76"/>
      <c r="AP316" s="76"/>
      <c r="AQ316" s="76"/>
      <c r="AR316" s="80"/>
      <c r="AS316" s="80"/>
      <c r="AT316" s="80"/>
      <c r="AU316" s="80"/>
      <c r="AV316" s="80"/>
      <c r="AW316" s="80"/>
      <c r="AX316" s="76"/>
      <c r="AY316" s="76"/>
      <c r="AZ316" s="76"/>
      <c r="BA316" s="76"/>
      <c r="BB316" s="76"/>
      <c r="BC316" s="76"/>
    </row>
    <row r="317" customFormat="false" ht="14.4" hidden="false" customHeight="false" outlineLevel="0" collapsed="false">
      <c r="A317" s="76"/>
      <c r="B317" s="0"/>
      <c r="C317" s="77"/>
      <c r="D317" s="0"/>
      <c r="E317" s="0"/>
      <c r="G317" s="0"/>
      <c r="H317" s="0"/>
      <c r="I317" s="0"/>
      <c r="K317" s="0"/>
      <c r="L317" s="0"/>
      <c r="M317" s="0"/>
      <c r="O317" s="0"/>
      <c r="P317" s="0"/>
      <c r="Q317" s="0"/>
      <c r="S317" s="0"/>
      <c r="T317" s="0"/>
      <c r="U317" s="0"/>
      <c r="V317" s="78"/>
      <c r="Y317" s="77"/>
      <c r="AG317" s="76"/>
      <c r="AH317" s="76"/>
      <c r="AI317" s="76"/>
      <c r="AJ317" s="79" t="n">
        <f aca="true">IF(B317&gt;0,OFFSET(RiseSet!$C$4,$B317-RiseSet!$B$4,0),0)</f>
        <v>0</v>
      </c>
      <c r="AK317" s="79" t="n">
        <f aca="true">IF(B317&gt;0,OFFSET(RiseSet!$C$4,$B317-RiseSet!$B$4,1),0)</f>
        <v>0</v>
      </c>
      <c r="AL317" s="76"/>
      <c r="AM317" s="79"/>
      <c r="AN317" s="76"/>
      <c r="AO317" s="76"/>
      <c r="AP317" s="76"/>
      <c r="AQ317" s="76"/>
      <c r="AR317" s="80"/>
      <c r="AS317" s="80"/>
      <c r="AT317" s="80"/>
      <c r="AU317" s="80"/>
      <c r="AV317" s="80"/>
      <c r="AW317" s="80"/>
      <c r="AX317" s="76"/>
      <c r="AY317" s="76"/>
      <c r="AZ317" s="76"/>
      <c r="BA317" s="76"/>
      <c r="BB317" s="76"/>
      <c r="BC317" s="76"/>
    </row>
    <row r="318" customFormat="false" ht="14.4" hidden="false" customHeight="false" outlineLevel="0" collapsed="false">
      <c r="A318" s="76"/>
      <c r="B318" s="0"/>
      <c r="C318" s="77"/>
      <c r="D318" s="0"/>
      <c r="E318" s="0"/>
      <c r="G318" s="0"/>
      <c r="H318" s="0"/>
      <c r="I318" s="0"/>
      <c r="K318" s="0"/>
      <c r="L318" s="0"/>
      <c r="M318" s="0"/>
      <c r="O318" s="0"/>
      <c r="P318" s="0"/>
      <c r="Q318" s="0"/>
      <c r="S318" s="0"/>
      <c r="T318" s="0"/>
      <c r="U318" s="0"/>
      <c r="V318" s="78"/>
      <c r="Y318" s="77"/>
      <c r="AG318" s="76"/>
      <c r="AH318" s="76"/>
      <c r="AI318" s="76"/>
      <c r="AJ318" s="79" t="n">
        <f aca="true">IF(B318&gt;0,OFFSET(RiseSet!$C$4,$B318-RiseSet!$B$4,0),0)</f>
        <v>0</v>
      </c>
      <c r="AK318" s="79" t="n">
        <f aca="true">IF(B318&gt;0,OFFSET(RiseSet!$C$4,$B318-RiseSet!$B$4,1),0)</f>
        <v>0</v>
      </c>
      <c r="AL318" s="76"/>
      <c r="AM318" s="79"/>
      <c r="AN318" s="76"/>
      <c r="AO318" s="76"/>
      <c r="AP318" s="76"/>
      <c r="AQ318" s="76"/>
      <c r="AR318" s="80"/>
      <c r="AS318" s="80"/>
      <c r="AT318" s="80"/>
      <c r="AU318" s="80"/>
      <c r="AV318" s="80"/>
      <c r="AW318" s="80"/>
      <c r="AX318" s="76"/>
      <c r="AY318" s="76"/>
      <c r="AZ318" s="76"/>
      <c r="BA318" s="76"/>
      <c r="BB318" s="76"/>
      <c r="BC318" s="76"/>
    </row>
    <row r="319" customFormat="false" ht="14.4" hidden="false" customHeight="false" outlineLevel="0" collapsed="false">
      <c r="A319" s="76"/>
      <c r="B319" s="0"/>
      <c r="C319" s="77"/>
      <c r="D319" s="0"/>
      <c r="E319" s="0"/>
      <c r="G319" s="0"/>
      <c r="H319" s="0"/>
      <c r="I319" s="0"/>
      <c r="K319" s="0"/>
      <c r="L319" s="0"/>
      <c r="M319" s="0"/>
      <c r="O319" s="0"/>
      <c r="P319" s="0"/>
      <c r="Q319" s="0"/>
      <c r="S319" s="0"/>
      <c r="T319" s="0"/>
      <c r="U319" s="0"/>
      <c r="V319" s="78"/>
      <c r="Y319" s="77"/>
      <c r="AG319" s="76"/>
      <c r="AH319" s="76"/>
      <c r="AI319" s="76"/>
      <c r="AJ319" s="79" t="n">
        <f aca="true">IF(B319&gt;0,OFFSET(RiseSet!$C$4,$B319-RiseSet!$B$4,0),0)</f>
        <v>0</v>
      </c>
      <c r="AK319" s="79" t="n">
        <f aca="true">IF(B319&gt;0,OFFSET(RiseSet!$C$4,$B319-RiseSet!$B$4,1),0)</f>
        <v>0</v>
      </c>
      <c r="AL319" s="76"/>
      <c r="AM319" s="79"/>
      <c r="AN319" s="76"/>
      <c r="AO319" s="76"/>
      <c r="AP319" s="76"/>
      <c r="AQ319" s="76"/>
      <c r="AR319" s="80"/>
      <c r="AS319" s="80"/>
      <c r="AT319" s="80"/>
      <c r="AU319" s="80"/>
      <c r="AV319" s="80"/>
      <c r="AW319" s="80"/>
      <c r="AX319" s="76"/>
      <c r="AY319" s="76"/>
      <c r="AZ319" s="76"/>
      <c r="BA319" s="76"/>
      <c r="BB319" s="76"/>
      <c r="BC319" s="76"/>
    </row>
    <row r="320" customFormat="false" ht="14.4" hidden="false" customHeight="false" outlineLevel="0" collapsed="false">
      <c r="A320" s="76"/>
      <c r="B320" s="0"/>
      <c r="C320" s="77"/>
      <c r="D320" s="0"/>
      <c r="E320" s="0"/>
      <c r="G320" s="0"/>
      <c r="H320" s="0"/>
      <c r="I320" s="0"/>
      <c r="K320" s="0"/>
      <c r="L320" s="0"/>
      <c r="M320" s="0"/>
      <c r="O320" s="0"/>
      <c r="P320" s="0"/>
      <c r="Q320" s="0"/>
      <c r="S320" s="0"/>
      <c r="T320" s="0"/>
      <c r="U320" s="0"/>
      <c r="V320" s="78"/>
      <c r="Y320" s="77"/>
      <c r="AG320" s="76"/>
      <c r="AH320" s="76"/>
      <c r="AI320" s="76"/>
      <c r="AJ320" s="79" t="n">
        <f aca="true">IF(B320&gt;0,OFFSET(RiseSet!$C$4,$B320-RiseSet!$B$4,0),0)</f>
        <v>0</v>
      </c>
      <c r="AK320" s="79" t="n">
        <f aca="true">IF(B320&gt;0,OFFSET(RiseSet!$C$4,$B320-RiseSet!$B$4,1),0)</f>
        <v>0</v>
      </c>
      <c r="AL320" s="76"/>
      <c r="AM320" s="79"/>
      <c r="AN320" s="76"/>
      <c r="AO320" s="76"/>
      <c r="AP320" s="76"/>
      <c r="AQ320" s="76"/>
      <c r="AR320" s="80"/>
      <c r="AS320" s="80"/>
      <c r="AT320" s="80"/>
      <c r="AU320" s="80"/>
      <c r="AV320" s="80"/>
      <c r="AW320" s="80"/>
      <c r="AX320" s="76"/>
      <c r="AY320" s="76"/>
      <c r="AZ320" s="76"/>
      <c r="BA320" s="76"/>
      <c r="BB320" s="76"/>
      <c r="BC320" s="76"/>
    </row>
    <row r="321" customFormat="false" ht="14.4" hidden="false" customHeight="false" outlineLevel="0" collapsed="false">
      <c r="A321" s="76"/>
      <c r="B321" s="0"/>
      <c r="C321" s="77"/>
      <c r="D321" s="0"/>
      <c r="E321" s="0"/>
      <c r="G321" s="0"/>
      <c r="H321" s="0"/>
      <c r="I321" s="0"/>
      <c r="K321" s="0"/>
      <c r="L321" s="0"/>
      <c r="M321" s="0"/>
      <c r="O321" s="0"/>
      <c r="P321" s="0"/>
      <c r="Q321" s="0"/>
      <c r="S321" s="0"/>
      <c r="T321" s="0"/>
      <c r="U321" s="0"/>
      <c r="V321" s="78"/>
      <c r="Y321" s="77"/>
      <c r="AG321" s="76"/>
      <c r="AH321" s="76"/>
      <c r="AI321" s="76"/>
      <c r="AJ321" s="79" t="n">
        <f aca="true">IF(B321&gt;0,OFFSET(RiseSet!$C$4,$B321-RiseSet!$B$4,0),0)</f>
        <v>0</v>
      </c>
      <c r="AK321" s="79" t="n">
        <f aca="true">IF(B321&gt;0,OFFSET(RiseSet!$C$4,$B321-RiseSet!$B$4,1),0)</f>
        <v>0</v>
      </c>
      <c r="AL321" s="76"/>
      <c r="AM321" s="79"/>
      <c r="AN321" s="76"/>
      <c r="AO321" s="76"/>
      <c r="AP321" s="76"/>
      <c r="AQ321" s="76"/>
      <c r="AR321" s="80"/>
      <c r="AS321" s="80"/>
      <c r="AT321" s="80"/>
      <c r="AU321" s="80"/>
      <c r="AV321" s="80"/>
      <c r="AW321" s="80"/>
      <c r="AX321" s="76"/>
      <c r="AY321" s="76"/>
      <c r="AZ321" s="76"/>
      <c r="BA321" s="76"/>
      <c r="BB321" s="76"/>
      <c r="BC321" s="76"/>
    </row>
    <row r="322" customFormat="false" ht="14.4" hidden="false" customHeight="false" outlineLevel="0" collapsed="false">
      <c r="A322" s="76"/>
      <c r="B322" s="0"/>
      <c r="C322" s="77"/>
      <c r="D322" s="0"/>
      <c r="E322" s="0"/>
      <c r="G322" s="0"/>
      <c r="H322" s="0"/>
      <c r="I322" s="0"/>
      <c r="K322" s="0"/>
      <c r="L322" s="0"/>
      <c r="M322" s="0"/>
      <c r="O322" s="0"/>
      <c r="P322" s="0"/>
      <c r="Q322" s="0"/>
      <c r="S322" s="0"/>
      <c r="T322" s="0"/>
      <c r="U322" s="0"/>
      <c r="V322" s="78"/>
      <c r="Y322" s="77"/>
      <c r="AG322" s="76"/>
      <c r="AH322" s="76"/>
      <c r="AI322" s="76"/>
      <c r="AJ322" s="79" t="n">
        <f aca="true">IF(B322&gt;0,OFFSET(RiseSet!$C$4,$B322-RiseSet!$B$4,0),0)</f>
        <v>0</v>
      </c>
      <c r="AK322" s="79" t="n">
        <f aca="true">IF(B322&gt;0,OFFSET(RiseSet!$C$4,$B322-RiseSet!$B$4,1),0)</f>
        <v>0</v>
      </c>
      <c r="AL322" s="76"/>
      <c r="AM322" s="79"/>
      <c r="AN322" s="76"/>
      <c r="AO322" s="76"/>
      <c r="AP322" s="76"/>
      <c r="AQ322" s="76"/>
      <c r="AR322" s="80"/>
      <c r="AS322" s="80"/>
      <c r="AT322" s="80"/>
      <c r="AU322" s="80"/>
      <c r="AV322" s="80"/>
      <c r="AW322" s="80"/>
      <c r="AX322" s="76"/>
      <c r="AY322" s="76"/>
      <c r="AZ322" s="76"/>
      <c r="BA322" s="76"/>
      <c r="BB322" s="76"/>
      <c r="BC322" s="76"/>
    </row>
    <row r="323" customFormat="false" ht="14.4" hidden="false" customHeight="false" outlineLevel="0" collapsed="false">
      <c r="A323" s="76"/>
      <c r="B323" s="0"/>
      <c r="C323" s="77"/>
      <c r="D323" s="0"/>
      <c r="E323" s="0"/>
      <c r="G323" s="0"/>
      <c r="H323" s="0"/>
      <c r="I323" s="0"/>
      <c r="K323" s="0"/>
      <c r="L323" s="0"/>
      <c r="M323" s="0"/>
      <c r="O323" s="0"/>
      <c r="P323" s="0"/>
      <c r="Q323" s="0"/>
      <c r="S323" s="0"/>
      <c r="T323" s="0"/>
      <c r="U323" s="0"/>
      <c r="V323" s="78"/>
      <c r="Y323" s="77"/>
      <c r="AG323" s="76"/>
      <c r="AH323" s="76"/>
      <c r="AI323" s="76"/>
      <c r="AJ323" s="79" t="n">
        <f aca="true">IF(B323&gt;0,OFFSET(RiseSet!$C$4,$B323-RiseSet!$B$4,0),0)</f>
        <v>0</v>
      </c>
      <c r="AK323" s="79" t="n">
        <f aca="true">IF(B323&gt;0,OFFSET(RiseSet!$C$4,$B323-RiseSet!$B$4,1),0)</f>
        <v>0</v>
      </c>
      <c r="AL323" s="76"/>
      <c r="AM323" s="79"/>
      <c r="AN323" s="76"/>
      <c r="AO323" s="76"/>
      <c r="AP323" s="76"/>
      <c r="AQ323" s="76"/>
      <c r="AR323" s="80"/>
      <c r="AS323" s="80"/>
      <c r="AT323" s="80"/>
      <c r="AU323" s="80"/>
      <c r="AV323" s="80"/>
      <c r="AW323" s="80"/>
      <c r="AX323" s="76"/>
      <c r="AY323" s="76"/>
      <c r="AZ323" s="76"/>
      <c r="BA323" s="76"/>
      <c r="BB323" s="76"/>
      <c r="BC323" s="76"/>
    </row>
    <row r="324" customFormat="false" ht="14.4" hidden="false" customHeight="false" outlineLevel="0" collapsed="false">
      <c r="A324" s="76"/>
      <c r="B324" s="0"/>
      <c r="C324" s="77"/>
      <c r="D324" s="0"/>
      <c r="E324" s="0"/>
      <c r="G324" s="0"/>
      <c r="H324" s="0"/>
      <c r="I324" s="0"/>
      <c r="K324" s="0"/>
      <c r="L324" s="0"/>
      <c r="M324" s="0"/>
      <c r="O324" s="0"/>
      <c r="P324" s="0"/>
      <c r="Q324" s="0"/>
      <c r="S324" s="0"/>
      <c r="T324" s="0"/>
      <c r="U324" s="0"/>
      <c r="V324" s="78"/>
      <c r="Y324" s="77"/>
      <c r="AG324" s="76"/>
      <c r="AH324" s="76"/>
      <c r="AI324" s="76"/>
      <c r="AJ324" s="79" t="n">
        <f aca="true">IF(B324&gt;0,OFFSET(RiseSet!$C$4,$B324-RiseSet!$B$4,0),0)</f>
        <v>0</v>
      </c>
      <c r="AK324" s="79" t="n">
        <f aca="true">IF(B324&gt;0,OFFSET(RiseSet!$C$4,$B324-RiseSet!$B$4,1),0)</f>
        <v>0</v>
      </c>
      <c r="AL324" s="76"/>
      <c r="AM324" s="79"/>
      <c r="AN324" s="76"/>
      <c r="AO324" s="76"/>
      <c r="AP324" s="76"/>
      <c r="AQ324" s="76"/>
      <c r="AR324" s="80"/>
      <c r="AS324" s="80"/>
      <c r="AT324" s="80"/>
      <c r="AU324" s="80"/>
      <c r="AV324" s="80"/>
      <c r="AW324" s="80"/>
      <c r="AX324" s="76"/>
      <c r="AY324" s="76"/>
      <c r="AZ324" s="76"/>
      <c r="BA324" s="76"/>
      <c r="BB324" s="76"/>
      <c r="BC324" s="76"/>
    </row>
    <row r="325" customFormat="false" ht="14.4" hidden="false" customHeight="false" outlineLevel="0" collapsed="false">
      <c r="A325" s="76"/>
      <c r="B325" s="0"/>
      <c r="C325" s="77"/>
      <c r="D325" s="0"/>
      <c r="E325" s="0"/>
      <c r="G325" s="0"/>
      <c r="H325" s="0"/>
      <c r="I325" s="0"/>
      <c r="K325" s="0"/>
      <c r="L325" s="0"/>
      <c r="M325" s="0"/>
      <c r="O325" s="0"/>
      <c r="P325" s="0"/>
      <c r="Q325" s="0"/>
      <c r="S325" s="0"/>
      <c r="T325" s="0"/>
      <c r="U325" s="0"/>
      <c r="V325" s="78"/>
      <c r="Y325" s="77"/>
      <c r="AG325" s="76"/>
      <c r="AH325" s="76"/>
      <c r="AI325" s="76"/>
      <c r="AJ325" s="79" t="n">
        <f aca="true">IF(B325&gt;0,OFFSET(RiseSet!$C$4,$B325-RiseSet!$B$4,0),0)</f>
        <v>0</v>
      </c>
      <c r="AK325" s="79" t="n">
        <f aca="true">IF(B325&gt;0,OFFSET(RiseSet!$C$4,$B325-RiseSet!$B$4,1),0)</f>
        <v>0</v>
      </c>
      <c r="AL325" s="76"/>
      <c r="AM325" s="79"/>
      <c r="AN325" s="76"/>
      <c r="AO325" s="76"/>
      <c r="AP325" s="76"/>
      <c r="AQ325" s="76"/>
      <c r="AR325" s="80"/>
      <c r="AS325" s="80"/>
      <c r="AT325" s="80"/>
      <c r="AU325" s="80"/>
      <c r="AV325" s="80"/>
      <c r="AW325" s="80"/>
      <c r="AX325" s="76"/>
      <c r="AY325" s="76"/>
      <c r="AZ325" s="76"/>
      <c r="BA325" s="76"/>
      <c r="BB325" s="76"/>
      <c r="BC325" s="76"/>
    </row>
    <row r="326" customFormat="false" ht="14.4" hidden="false" customHeight="false" outlineLevel="0" collapsed="false">
      <c r="A326" s="76"/>
      <c r="B326" s="0"/>
      <c r="C326" s="77"/>
      <c r="D326" s="0"/>
      <c r="E326" s="0"/>
      <c r="G326" s="0"/>
      <c r="H326" s="0"/>
      <c r="I326" s="0"/>
      <c r="K326" s="0"/>
      <c r="L326" s="0"/>
      <c r="M326" s="0"/>
      <c r="O326" s="0"/>
      <c r="P326" s="0"/>
      <c r="Q326" s="0"/>
      <c r="S326" s="0"/>
      <c r="T326" s="0"/>
      <c r="U326" s="0"/>
      <c r="V326" s="78"/>
      <c r="Y326" s="77"/>
      <c r="AG326" s="76"/>
      <c r="AH326" s="76"/>
      <c r="AI326" s="76"/>
      <c r="AJ326" s="79" t="n">
        <f aca="true">IF(B326&gt;0,OFFSET(RiseSet!$C$4,$B326-RiseSet!$B$4,0),0)</f>
        <v>0</v>
      </c>
      <c r="AK326" s="79" t="n">
        <f aca="true">IF(B326&gt;0,OFFSET(RiseSet!$C$4,$B326-RiseSet!$B$4,1),0)</f>
        <v>0</v>
      </c>
      <c r="AL326" s="76"/>
      <c r="AM326" s="79"/>
      <c r="AN326" s="76"/>
      <c r="AO326" s="76"/>
      <c r="AP326" s="76"/>
      <c r="AQ326" s="76"/>
      <c r="AR326" s="80"/>
      <c r="AS326" s="80"/>
      <c r="AT326" s="80"/>
      <c r="AU326" s="80"/>
      <c r="AV326" s="80"/>
      <c r="AW326" s="80"/>
      <c r="AX326" s="76"/>
      <c r="AY326" s="76"/>
      <c r="AZ326" s="76"/>
      <c r="BA326" s="76"/>
      <c r="BB326" s="76"/>
      <c r="BC326" s="76"/>
    </row>
    <row r="327" customFormat="false" ht="14.4" hidden="false" customHeight="false" outlineLevel="0" collapsed="false">
      <c r="A327" s="76"/>
      <c r="B327" s="0"/>
      <c r="C327" s="77"/>
      <c r="D327" s="0"/>
      <c r="E327" s="0"/>
      <c r="G327" s="0"/>
      <c r="H327" s="0"/>
      <c r="I327" s="0"/>
      <c r="K327" s="0"/>
      <c r="L327" s="0"/>
      <c r="M327" s="0"/>
      <c r="O327" s="0"/>
      <c r="P327" s="0"/>
      <c r="Q327" s="0"/>
      <c r="S327" s="0"/>
      <c r="T327" s="0"/>
      <c r="U327" s="0"/>
      <c r="V327" s="78"/>
      <c r="Y327" s="77"/>
      <c r="AG327" s="76"/>
      <c r="AH327" s="76"/>
      <c r="AI327" s="76"/>
      <c r="AJ327" s="79" t="n">
        <f aca="true">IF(B327&gt;0,OFFSET(RiseSet!$C$4,$B327-RiseSet!$B$4,0),0)</f>
        <v>0</v>
      </c>
      <c r="AK327" s="79" t="n">
        <f aca="true">IF(B327&gt;0,OFFSET(RiseSet!$C$4,$B327-RiseSet!$B$4,1),0)</f>
        <v>0</v>
      </c>
      <c r="AL327" s="76"/>
      <c r="AM327" s="79"/>
      <c r="AN327" s="76"/>
      <c r="AO327" s="76"/>
      <c r="AP327" s="76"/>
      <c r="AQ327" s="76"/>
      <c r="AR327" s="80"/>
      <c r="AS327" s="80"/>
      <c r="AT327" s="80"/>
      <c r="AU327" s="80"/>
      <c r="AV327" s="80"/>
      <c r="AW327" s="80"/>
      <c r="AX327" s="76"/>
      <c r="AY327" s="76"/>
      <c r="AZ327" s="76"/>
      <c r="BA327" s="76"/>
      <c r="BB327" s="76"/>
      <c r="BC327" s="76"/>
    </row>
    <row r="328" customFormat="false" ht="14.4" hidden="false" customHeight="false" outlineLevel="0" collapsed="false">
      <c r="A328" s="76"/>
      <c r="B328" s="0"/>
      <c r="C328" s="77"/>
      <c r="D328" s="0"/>
      <c r="E328" s="0"/>
      <c r="G328" s="0"/>
      <c r="H328" s="0"/>
      <c r="I328" s="0"/>
      <c r="K328" s="0"/>
      <c r="L328" s="0"/>
      <c r="M328" s="0"/>
      <c r="O328" s="0"/>
      <c r="P328" s="0"/>
      <c r="Q328" s="0"/>
      <c r="S328" s="0"/>
      <c r="T328" s="0"/>
      <c r="U328" s="0"/>
      <c r="V328" s="78"/>
      <c r="Y328" s="77"/>
      <c r="AG328" s="76"/>
      <c r="AH328" s="76"/>
      <c r="AI328" s="76"/>
      <c r="AJ328" s="79" t="n">
        <f aca="true">IF(B328&gt;0,OFFSET(RiseSet!$C$4,$B328-RiseSet!$B$4,0),0)</f>
        <v>0</v>
      </c>
      <c r="AK328" s="79" t="n">
        <f aca="true">IF(B328&gt;0,OFFSET(RiseSet!$C$4,$B328-RiseSet!$B$4,1),0)</f>
        <v>0</v>
      </c>
      <c r="AL328" s="76"/>
      <c r="AM328" s="79"/>
      <c r="AN328" s="76"/>
      <c r="AO328" s="76"/>
      <c r="AP328" s="76"/>
      <c r="AQ328" s="76"/>
      <c r="AR328" s="80"/>
      <c r="AS328" s="80"/>
      <c r="AT328" s="80"/>
      <c r="AU328" s="80"/>
      <c r="AV328" s="80"/>
      <c r="AW328" s="80"/>
      <c r="AX328" s="76"/>
      <c r="AY328" s="76"/>
      <c r="AZ328" s="76"/>
      <c r="BA328" s="76"/>
      <c r="BB328" s="76"/>
      <c r="BC328" s="76"/>
    </row>
    <row r="329" customFormat="false" ht="14.4" hidden="false" customHeight="false" outlineLevel="0" collapsed="false">
      <c r="A329" s="76"/>
      <c r="B329" s="0"/>
      <c r="C329" s="77"/>
      <c r="D329" s="0"/>
      <c r="E329" s="0"/>
      <c r="G329" s="0"/>
      <c r="H329" s="0"/>
      <c r="I329" s="0"/>
      <c r="K329" s="0"/>
      <c r="L329" s="0"/>
      <c r="M329" s="0"/>
      <c r="O329" s="0"/>
      <c r="P329" s="0"/>
      <c r="Q329" s="0"/>
      <c r="S329" s="0"/>
      <c r="T329" s="0"/>
      <c r="U329" s="0"/>
      <c r="V329" s="78"/>
      <c r="Y329" s="77"/>
      <c r="AG329" s="76"/>
      <c r="AH329" s="76"/>
      <c r="AI329" s="76"/>
      <c r="AJ329" s="79" t="n">
        <f aca="true">IF(B329&gt;0,OFFSET(RiseSet!$C$4,$B329-RiseSet!$B$4,0),0)</f>
        <v>0</v>
      </c>
      <c r="AK329" s="79" t="n">
        <f aca="true">IF(B329&gt;0,OFFSET(RiseSet!$C$4,$B329-RiseSet!$B$4,1),0)</f>
        <v>0</v>
      </c>
      <c r="AL329" s="76"/>
      <c r="AM329" s="79"/>
      <c r="AN329" s="76"/>
      <c r="AO329" s="76"/>
      <c r="AP329" s="76"/>
      <c r="AQ329" s="76"/>
      <c r="AR329" s="80"/>
      <c r="AS329" s="80"/>
      <c r="AT329" s="80"/>
      <c r="AU329" s="80"/>
      <c r="AV329" s="80"/>
      <c r="AW329" s="80"/>
      <c r="AX329" s="76"/>
      <c r="AY329" s="76"/>
      <c r="AZ329" s="76"/>
      <c r="BA329" s="76"/>
      <c r="BB329" s="76"/>
      <c r="BC329" s="76"/>
    </row>
    <row r="330" customFormat="false" ht="14.4" hidden="false" customHeight="false" outlineLevel="0" collapsed="false">
      <c r="A330" s="76"/>
      <c r="B330" s="0"/>
      <c r="C330" s="77"/>
      <c r="D330" s="0"/>
      <c r="E330" s="0"/>
      <c r="G330" s="0"/>
      <c r="H330" s="0"/>
      <c r="I330" s="0"/>
      <c r="K330" s="0"/>
      <c r="L330" s="0"/>
      <c r="M330" s="0"/>
      <c r="O330" s="0"/>
      <c r="P330" s="0"/>
      <c r="Q330" s="0"/>
      <c r="S330" s="0"/>
      <c r="T330" s="0"/>
      <c r="U330" s="0"/>
      <c r="V330" s="78"/>
      <c r="Y330" s="77"/>
      <c r="AG330" s="76"/>
      <c r="AH330" s="76"/>
      <c r="AI330" s="76"/>
      <c r="AJ330" s="79" t="n">
        <f aca="true">IF(B330&gt;0,OFFSET(RiseSet!$C$4,$B330-RiseSet!$B$4,0),0)</f>
        <v>0</v>
      </c>
      <c r="AK330" s="79" t="n">
        <f aca="true">IF(B330&gt;0,OFFSET(RiseSet!$C$4,$B330-RiseSet!$B$4,1),0)</f>
        <v>0</v>
      </c>
      <c r="AL330" s="76"/>
      <c r="AM330" s="79"/>
      <c r="AN330" s="76"/>
      <c r="AO330" s="76"/>
      <c r="AP330" s="76"/>
      <c r="AQ330" s="76"/>
      <c r="AR330" s="80"/>
      <c r="AS330" s="80"/>
      <c r="AT330" s="80"/>
      <c r="AU330" s="80"/>
      <c r="AV330" s="80"/>
      <c r="AW330" s="80"/>
      <c r="AX330" s="76"/>
      <c r="AY330" s="76"/>
      <c r="AZ330" s="76"/>
      <c r="BA330" s="76"/>
      <c r="BB330" s="76"/>
      <c r="BC330" s="76"/>
    </row>
    <row r="331" customFormat="false" ht="14.4" hidden="false" customHeight="false" outlineLevel="0" collapsed="false">
      <c r="A331" s="76"/>
      <c r="B331" s="0"/>
      <c r="C331" s="77"/>
      <c r="D331" s="0"/>
      <c r="E331" s="0"/>
      <c r="G331" s="0"/>
      <c r="H331" s="0"/>
      <c r="I331" s="0"/>
      <c r="K331" s="0"/>
      <c r="L331" s="0"/>
      <c r="M331" s="0"/>
      <c r="O331" s="0"/>
      <c r="P331" s="0"/>
      <c r="Q331" s="0"/>
      <c r="S331" s="0"/>
      <c r="T331" s="0"/>
      <c r="U331" s="0"/>
      <c r="V331" s="78"/>
      <c r="Y331" s="77"/>
      <c r="AG331" s="76"/>
      <c r="AH331" s="76"/>
      <c r="AI331" s="76"/>
      <c r="AJ331" s="79" t="n">
        <f aca="true">IF(B331&gt;0,OFFSET(RiseSet!$C$4,$B331-RiseSet!$B$4,0),0)</f>
        <v>0</v>
      </c>
      <c r="AK331" s="79" t="n">
        <f aca="true">IF(B331&gt;0,OFFSET(RiseSet!$C$4,$B331-RiseSet!$B$4,1),0)</f>
        <v>0</v>
      </c>
      <c r="AL331" s="76"/>
      <c r="AM331" s="79"/>
      <c r="AN331" s="76"/>
      <c r="AO331" s="76"/>
      <c r="AP331" s="76"/>
      <c r="AQ331" s="76"/>
      <c r="AR331" s="80"/>
      <c r="AS331" s="80"/>
      <c r="AT331" s="80"/>
      <c r="AU331" s="80"/>
      <c r="AV331" s="80"/>
      <c r="AW331" s="80"/>
      <c r="AX331" s="76"/>
      <c r="AY331" s="76"/>
      <c r="AZ331" s="76"/>
      <c r="BA331" s="76"/>
      <c r="BB331" s="76"/>
      <c r="BC331" s="76"/>
    </row>
    <row r="332" customFormat="false" ht="14.4" hidden="false" customHeight="false" outlineLevel="0" collapsed="false">
      <c r="A332" s="76"/>
      <c r="B332" s="0"/>
      <c r="C332" s="77"/>
      <c r="D332" s="0"/>
      <c r="E332" s="0"/>
      <c r="G332" s="0"/>
      <c r="H332" s="0"/>
      <c r="I332" s="0"/>
      <c r="K332" s="0"/>
      <c r="L332" s="0"/>
      <c r="M332" s="0"/>
      <c r="O332" s="0"/>
      <c r="P332" s="0"/>
      <c r="Q332" s="0"/>
      <c r="S332" s="0"/>
      <c r="T332" s="0"/>
      <c r="U332" s="0"/>
      <c r="V332" s="78"/>
      <c r="Y332" s="77"/>
      <c r="AG332" s="76"/>
      <c r="AH332" s="76"/>
      <c r="AI332" s="76"/>
      <c r="AJ332" s="79" t="n">
        <f aca="true">IF(B332&gt;0,OFFSET(RiseSet!$C$4,$B332-RiseSet!$B$4,0),0)</f>
        <v>0</v>
      </c>
      <c r="AK332" s="79" t="n">
        <f aca="true">IF(B332&gt;0,OFFSET(RiseSet!$C$4,$B332-RiseSet!$B$4,1),0)</f>
        <v>0</v>
      </c>
      <c r="AL332" s="76"/>
      <c r="AM332" s="79"/>
      <c r="AN332" s="76"/>
      <c r="AO332" s="76"/>
      <c r="AP332" s="76"/>
      <c r="AQ332" s="76"/>
      <c r="AR332" s="80"/>
      <c r="AS332" s="80"/>
      <c r="AT332" s="80"/>
      <c r="AU332" s="80"/>
      <c r="AV332" s="80"/>
      <c r="AW332" s="80"/>
      <c r="AX332" s="76"/>
      <c r="AY332" s="76"/>
      <c r="AZ332" s="76"/>
      <c r="BA332" s="76"/>
      <c r="BB332" s="76"/>
      <c r="BC332" s="76"/>
    </row>
    <row r="333" customFormat="false" ht="14.4" hidden="false" customHeight="false" outlineLevel="0" collapsed="false">
      <c r="A333" s="76"/>
      <c r="B333" s="0"/>
      <c r="C333" s="77"/>
      <c r="D333" s="0"/>
      <c r="E333" s="0"/>
      <c r="G333" s="0"/>
      <c r="H333" s="0"/>
      <c r="I333" s="0"/>
      <c r="K333" s="0"/>
      <c r="L333" s="0"/>
      <c r="M333" s="0"/>
      <c r="O333" s="0"/>
      <c r="P333" s="0"/>
      <c r="Q333" s="0"/>
      <c r="S333" s="0"/>
      <c r="T333" s="0"/>
      <c r="U333" s="0"/>
      <c r="V333" s="78"/>
      <c r="Y333" s="77"/>
      <c r="AG333" s="76"/>
      <c r="AH333" s="76"/>
      <c r="AI333" s="76"/>
      <c r="AJ333" s="79" t="n">
        <f aca="true">IF(B333&gt;0,OFFSET(RiseSet!$C$4,$B333-RiseSet!$B$4,0),0)</f>
        <v>0</v>
      </c>
      <c r="AK333" s="79" t="n">
        <f aca="true">IF(B333&gt;0,OFFSET(RiseSet!$C$4,$B333-RiseSet!$B$4,1),0)</f>
        <v>0</v>
      </c>
      <c r="AL333" s="76"/>
      <c r="AM333" s="79"/>
      <c r="AN333" s="76"/>
      <c r="AO333" s="76"/>
      <c r="AP333" s="76"/>
      <c r="AQ333" s="76"/>
      <c r="AR333" s="80"/>
      <c r="AS333" s="80"/>
      <c r="AT333" s="80"/>
      <c r="AU333" s="80"/>
      <c r="AV333" s="80"/>
      <c r="AW333" s="80"/>
      <c r="AX333" s="76"/>
      <c r="AY333" s="76"/>
      <c r="AZ333" s="76"/>
      <c r="BA333" s="76"/>
      <c r="BB333" s="76"/>
      <c r="BC333" s="76"/>
    </row>
    <row r="334" customFormat="false" ht="14.4" hidden="false" customHeight="false" outlineLevel="0" collapsed="false">
      <c r="A334" s="76"/>
      <c r="B334" s="0"/>
      <c r="C334" s="77"/>
      <c r="D334" s="0"/>
      <c r="E334" s="0"/>
      <c r="G334" s="0"/>
      <c r="H334" s="0"/>
      <c r="I334" s="0"/>
      <c r="K334" s="0"/>
      <c r="L334" s="0"/>
      <c r="M334" s="0"/>
      <c r="O334" s="0"/>
      <c r="P334" s="0"/>
      <c r="Q334" s="0"/>
      <c r="S334" s="0"/>
      <c r="T334" s="0"/>
      <c r="U334" s="0"/>
      <c r="V334" s="78"/>
      <c r="Y334" s="77"/>
      <c r="AG334" s="76"/>
      <c r="AH334" s="76"/>
      <c r="AI334" s="76"/>
      <c r="AJ334" s="79" t="n">
        <f aca="true">IF(B334&gt;0,OFFSET(RiseSet!$C$4,$B334-RiseSet!$B$4,0),0)</f>
        <v>0</v>
      </c>
      <c r="AK334" s="79" t="n">
        <f aca="true">IF(B334&gt;0,OFFSET(RiseSet!$C$4,$B334-RiseSet!$B$4,1),0)</f>
        <v>0</v>
      </c>
      <c r="AL334" s="76"/>
      <c r="AM334" s="79"/>
      <c r="AN334" s="76"/>
      <c r="AO334" s="76"/>
      <c r="AP334" s="76"/>
      <c r="AQ334" s="76"/>
      <c r="AR334" s="80"/>
      <c r="AS334" s="80"/>
      <c r="AT334" s="80"/>
      <c r="AU334" s="80"/>
      <c r="AV334" s="80"/>
      <c r="AW334" s="80"/>
      <c r="AX334" s="76"/>
      <c r="AY334" s="76"/>
      <c r="AZ334" s="76"/>
      <c r="BA334" s="76"/>
      <c r="BB334" s="76"/>
      <c r="BC334" s="76"/>
    </row>
    <row r="335" customFormat="false" ht="14.4" hidden="false" customHeight="false" outlineLevel="0" collapsed="false">
      <c r="A335" s="76"/>
      <c r="B335" s="0"/>
      <c r="C335" s="77"/>
      <c r="D335" s="0"/>
      <c r="E335" s="0"/>
      <c r="G335" s="0"/>
      <c r="H335" s="0"/>
      <c r="I335" s="0"/>
      <c r="K335" s="0"/>
      <c r="L335" s="0"/>
      <c r="M335" s="0"/>
      <c r="O335" s="0"/>
      <c r="P335" s="0"/>
      <c r="Q335" s="0"/>
      <c r="S335" s="0"/>
      <c r="T335" s="0"/>
      <c r="U335" s="0"/>
      <c r="V335" s="78"/>
      <c r="Y335" s="77"/>
      <c r="AG335" s="76"/>
      <c r="AH335" s="76"/>
      <c r="AI335" s="76"/>
      <c r="AJ335" s="79" t="n">
        <f aca="true">IF(B335&gt;0,OFFSET(RiseSet!$C$4,$B335-RiseSet!$B$4,0),0)</f>
        <v>0</v>
      </c>
      <c r="AK335" s="79" t="n">
        <f aca="true">IF(B335&gt;0,OFFSET(RiseSet!$C$4,$B335-RiseSet!$B$4,1),0)</f>
        <v>0</v>
      </c>
      <c r="AL335" s="76"/>
      <c r="AM335" s="79"/>
      <c r="AN335" s="76"/>
      <c r="AO335" s="76"/>
      <c r="AP335" s="76"/>
      <c r="AQ335" s="76"/>
      <c r="AR335" s="80"/>
      <c r="AS335" s="80"/>
      <c r="AT335" s="80"/>
      <c r="AU335" s="80"/>
      <c r="AV335" s="80"/>
      <c r="AW335" s="80"/>
      <c r="AX335" s="76"/>
      <c r="AY335" s="76"/>
      <c r="AZ335" s="76"/>
      <c r="BA335" s="76"/>
      <c r="BB335" s="76"/>
      <c r="BC335" s="76"/>
    </row>
    <row r="336" customFormat="false" ht="14.4" hidden="false" customHeight="false" outlineLevel="0" collapsed="false">
      <c r="A336" s="76"/>
      <c r="B336" s="0"/>
      <c r="C336" s="77"/>
      <c r="D336" s="0"/>
      <c r="E336" s="0"/>
      <c r="G336" s="0"/>
      <c r="H336" s="0"/>
      <c r="I336" s="0"/>
      <c r="K336" s="0"/>
      <c r="L336" s="0"/>
      <c r="M336" s="0"/>
      <c r="O336" s="0"/>
      <c r="P336" s="0"/>
      <c r="Q336" s="0"/>
      <c r="S336" s="0"/>
      <c r="T336" s="0"/>
      <c r="U336" s="0"/>
      <c r="V336" s="78"/>
      <c r="Y336" s="77"/>
      <c r="AG336" s="76"/>
      <c r="AH336" s="76"/>
      <c r="AI336" s="76"/>
      <c r="AJ336" s="79" t="n">
        <f aca="true">IF(B336&gt;0,OFFSET(RiseSet!$C$4,$B336-RiseSet!$B$4,0),0)</f>
        <v>0</v>
      </c>
      <c r="AK336" s="79" t="n">
        <f aca="true">IF(B336&gt;0,OFFSET(RiseSet!$C$4,$B336-RiseSet!$B$4,1),0)</f>
        <v>0</v>
      </c>
      <c r="AL336" s="76"/>
      <c r="AM336" s="79"/>
      <c r="AN336" s="76"/>
      <c r="AO336" s="76"/>
      <c r="AP336" s="76"/>
      <c r="AQ336" s="76"/>
      <c r="AR336" s="80"/>
      <c r="AS336" s="80"/>
      <c r="AT336" s="80"/>
      <c r="AU336" s="80"/>
      <c r="AV336" s="80"/>
      <c r="AW336" s="80"/>
      <c r="AX336" s="76"/>
      <c r="AY336" s="76"/>
      <c r="AZ336" s="76"/>
      <c r="BA336" s="76"/>
      <c r="BB336" s="76"/>
      <c r="BC336" s="76"/>
    </row>
    <row r="337" customFormat="false" ht="14.4" hidden="false" customHeight="false" outlineLevel="0" collapsed="false">
      <c r="A337" s="76"/>
      <c r="B337" s="0"/>
      <c r="C337" s="77"/>
      <c r="D337" s="0"/>
      <c r="E337" s="0"/>
      <c r="G337" s="0"/>
      <c r="H337" s="0"/>
      <c r="I337" s="0"/>
      <c r="K337" s="0"/>
      <c r="L337" s="0"/>
      <c r="M337" s="0"/>
      <c r="O337" s="0"/>
      <c r="P337" s="0"/>
      <c r="Q337" s="0"/>
      <c r="S337" s="0"/>
      <c r="T337" s="0"/>
      <c r="U337" s="0"/>
      <c r="V337" s="78"/>
      <c r="Y337" s="77"/>
      <c r="AG337" s="76"/>
      <c r="AH337" s="76"/>
      <c r="AI337" s="76"/>
      <c r="AJ337" s="79" t="n">
        <f aca="true">IF(B337&gt;0,OFFSET(RiseSet!$C$4,$B337-RiseSet!$B$4,0),0)</f>
        <v>0</v>
      </c>
      <c r="AK337" s="79" t="n">
        <f aca="true">IF(B337&gt;0,OFFSET(RiseSet!$C$4,$B337-RiseSet!$B$4,1),0)</f>
        <v>0</v>
      </c>
      <c r="AL337" s="76"/>
      <c r="AM337" s="79"/>
      <c r="AN337" s="76"/>
      <c r="AO337" s="76"/>
      <c r="AP337" s="76"/>
      <c r="AQ337" s="76"/>
      <c r="AR337" s="80"/>
      <c r="AS337" s="80"/>
      <c r="AT337" s="80"/>
      <c r="AU337" s="80"/>
      <c r="AV337" s="80"/>
      <c r="AW337" s="80"/>
      <c r="AX337" s="76"/>
      <c r="AY337" s="76"/>
      <c r="AZ337" s="76"/>
      <c r="BA337" s="76"/>
      <c r="BB337" s="76"/>
      <c r="BC337" s="76"/>
    </row>
    <row r="338" customFormat="false" ht="14.4" hidden="false" customHeight="false" outlineLevel="0" collapsed="false">
      <c r="A338" s="76"/>
      <c r="B338" s="0"/>
      <c r="C338" s="77"/>
      <c r="D338" s="0"/>
      <c r="E338" s="0"/>
      <c r="G338" s="0"/>
      <c r="H338" s="0"/>
      <c r="I338" s="0"/>
      <c r="K338" s="0"/>
      <c r="L338" s="0"/>
      <c r="M338" s="0"/>
      <c r="O338" s="0"/>
      <c r="P338" s="0"/>
      <c r="Q338" s="0"/>
      <c r="S338" s="0"/>
      <c r="T338" s="0"/>
      <c r="U338" s="0"/>
      <c r="V338" s="78"/>
      <c r="Y338" s="77"/>
      <c r="AG338" s="76"/>
      <c r="AH338" s="76"/>
      <c r="AI338" s="76"/>
      <c r="AJ338" s="79" t="n">
        <f aca="true">IF(B338&gt;0,OFFSET(RiseSet!$C$4,$B338-RiseSet!$B$4,0),0)</f>
        <v>0</v>
      </c>
      <c r="AK338" s="79" t="n">
        <f aca="true">IF(B338&gt;0,OFFSET(RiseSet!$C$4,$B338-RiseSet!$B$4,1),0)</f>
        <v>0</v>
      </c>
      <c r="AL338" s="76"/>
      <c r="AM338" s="79"/>
      <c r="AN338" s="76"/>
      <c r="AO338" s="76"/>
      <c r="AP338" s="76"/>
      <c r="AQ338" s="76"/>
      <c r="AR338" s="80"/>
      <c r="AS338" s="80"/>
      <c r="AT338" s="80"/>
      <c r="AU338" s="80"/>
      <c r="AV338" s="80"/>
      <c r="AW338" s="80"/>
      <c r="AX338" s="76"/>
      <c r="AY338" s="76"/>
      <c r="AZ338" s="76"/>
      <c r="BA338" s="76"/>
      <c r="BB338" s="76"/>
      <c r="BC338" s="76"/>
    </row>
    <row r="339" customFormat="false" ht="14.4" hidden="false" customHeight="false" outlineLevel="0" collapsed="false">
      <c r="A339" s="76"/>
      <c r="B339" s="0"/>
      <c r="C339" s="77"/>
      <c r="D339" s="0"/>
      <c r="E339" s="0"/>
      <c r="G339" s="0"/>
      <c r="H339" s="0"/>
      <c r="I339" s="0"/>
      <c r="K339" s="0"/>
      <c r="L339" s="0"/>
      <c r="M339" s="0"/>
      <c r="O339" s="0"/>
      <c r="P339" s="0"/>
      <c r="Q339" s="0"/>
      <c r="S339" s="0"/>
      <c r="T339" s="0"/>
      <c r="U339" s="0"/>
      <c r="V339" s="78"/>
      <c r="Y339" s="77"/>
      <c r="AG339" s="76"/>
      <c r="AH339" s="76"/>
      <c r="AI339" s="76"/>
      <c r="AJ339" s="79" t="n">
        <f aca="true">IF(B339&gt;0,OFFSET(RiseSet!$C$4,$B339-RiseSet!$B$4,0),0)</f>
        <v>0</v>
      </c>
      <c r="AK339" s="79" t="n">
        <f aca="true">IF(B339&gt;0,OFFSET(RiseSet!$C$4,$B339-RiseSet!$B$4,1),0)</f>
        <v>0</v>
      </c>
      <c r="AL339" s="76"/>
      <c r="AM339" s="79"/>
      <c r="AN339" s="76"/>
      <c r="AO339" s="76"/>
      <c r="AP339" s="76"/>
      <c r="AQ339" s="76"/>
      <c r="AR339" s="80"/>
      <c r="AS339" s="80"/>
      <c r="AT339" s="80"/>
      <c r="AU339" s="80"/>
      <c r="AV339" s="80"/>
      <c r="AW339" s="80"/>
      <c r="AX339" s="76"/>
      <c r="AY339" s="76"/>
      <c r="AZ339" s="76"/>
      <c r="BA339" s="76"/>
      <c r="BB339" s="76"/>
      <c r="BC339" s="76"/>
    </row>
    <row r="340" customFormat="false" ht="14.4" hidden="false" customHeight="false" outlineLevel="0" collapsed="false">
      <c r="A340" s="76"/>
      <c r="B340" s="0"/>
      <c r="C340" s="77"/>
      <c r="D340" s="0"/>
      <c r="E340" s="0"/>
      <c r="G340" s="0"/>
      <c r="H340" s="0"/>
      <c r="I340" s="0"/>
      <c r="K340" s="0"/>
      <c r="L340" s="0"/>
      <c r="M340" s="0"/>
      <c r="O340" s="0"/>
      <c r="P340" s="0"/>
      <c r="Q340" s="0"/>
      <c r="S340" s="0"/>
      <c r="T340" s="0"/>
      <c r="U340" s="0"/>
      <c r="V340" s="78"/>
      <c r="Y340" s="77"/>
      <c r="AG340" s="76"/>
      <c r="AH340" s="76"/>
      <c r="AI340" s="76"/>
      <c r="AJ340" s="79" t="n">
        <f aca="true">IF(B340&gt;0,OFFSET(RiseSet!$C$4,$B340-RiseSet!$B$4,0),0)</f>
        <v>0</v>
      </c>
      <c r="AK340" s="79" t="n">
        <f aca="true">IF(B340&gt;0,OFFSET(RiseSet!$C$4,$B340-RiseSet!$B$4,1),0)</f>
        <v>0</v>
      </c>
      <c r="AL340" s="76"/>
      <c r="AM340" s="79"/>
      <c r="AN340" s="76"/>
      <c r="AO340" s="76"/>
      <c r="AP340" s="76"/>
      <c r="AQ340" s="76"/>
      <c r="AR340" s="80"/>
      <c r="AS340" s="80"/>
      <c r="AT340" s="80"/>
      <c r="AU340" s="80"/>
      <c r="AV340" s="80"/>
      <c r="AW340" s="80"/>
      <c r="AX340" s="76"/>
      <c r="AY340" s="76"/>
      <c r="AZ340" s="76"/>
      <c r="BA340" s="76"/>
      <c r="BB340" s="76"/>
      <c r="BC340" s="76"/>
    </row>
    <row r="341" customFormat="false" ht="14.4" hidden="false" customHeight="false" outlineLevel="0" collapsed="false">
      <c r="A341" s="76"/>
      <c r="B341" s="0"/>
      <c r="C341" s="77"/>
      <c r="D341" s="0"/>
      <c r="E341" s="0"/>
      <c r="G341" s="0"/>
      <c r="H341" s="0"/>
      <c r="I341" s="0"/>
      <c r="K341" s="0"/>
      <c r="L341" s="0"/>
      <c r="M341" s="0"/>
      <c r="O341" s="0"/>
      <c r="P341" s="0"/>
      <c r="Q341" s="0"/>
      <c r="S341" s="0"/>
      <c r="T341" s="0"/>
      <c r="U341" s="0"/>
      <c r="V341" s="78"/>
      <c r="Y341" s="77"/>
      <c r="AG341" s="76"/>
      <c r="AH341" s="76"/>
      <c r="AI341" s="76"/>
      <c r="AJ341" s="79" t="n">
        <f aca="true">IF(B341&gt;0,OFFSET(RiseSet!$C$4,$B341-RiseSet!$B$4,0),0)</f>
        <v>0</v>
      </c>
      <c r="AK341" s="79" t="n">
        <f aca="true">IF(B341&gt;0,OFFSET(RiseSet!$C$4,$B341-RiseSet!$B$4,1),0)</f>
        <v>0</v>
      </c>
      <c r="AL341" s="76"/>
      <c r="AM341" s="79"/>
      <c r="AN341" s="76"/>
      <c r="AO341" s="76"/>
      <c r="AP341" s="76"/>
      <c r="AQ341" s="76"/>
      <c r="AR341" s="80"/>
      <c r="AS341" s="80"/>
      <c r="AT341" s="80"/>
      <c r="AU341" s="80"/>
      <c r="AV341" s="80"/>
      <c r="AW341" s="80"/>
      <c r="AX341" s="76"/>
      <c r="AY341" s="76"/>
      <c r="AZ341" s="76"/>
      <c r="BA341" s="76"/>
      <c r="BB341" s="76"/>
      <c r="BC341" s="76"/>
    </row>
    <row r="342" customFormat="false" ht="14.4" hidden="false" customHeight="false" outlineLevel="0" collapsed="false">
      <c r="A342" s="76"/>
      <c r="B342" s="0"/>
      <c r="C342" s="77"/>
      <c r="D342" s="0"/>
      <c r="E342" s="0"/>
      <c r="G342" s="0"/>
      <c r="H342" s="0"/>
      <c r="I342" s="0"/>
      <c r="K342" s="0"/>
      <c r="L342" s="0"/>
      <c r="M342" s="0"/>
      <c r="O342" s="0"/>
      <c r="P342" s="0"/>
      <c r="Q342" s="0"/>
      <c r="S342" s="0"/>
      <c r="T342" s="0"/>
      <c r="U342" s="0"/>
      <c r="V342" s="78"/>
      <c r="Y342" s="77"/>
      <c r="AG342" s="76"/>
      <c r="AH342" s="76"/>
      <c r="AI342" s="76"/>
      <c r="AJ342" s="79" t="n">
        <f aca="true">IF(B342&gt;0,OFFSET(RiseSet!$C$4,$B342-RiseSet!$B$4,0),0)</f>
        <v>0</v>
      </c>
      <c r="AK342" s="79" t="n">
        <f aca="true">IF(B342&gt;0,OFFSET(RiseSet!$C$4,$B342-RiseSet!$B$4,1),0)</f>
        <v>0</v>
      </c>
      <c r="AL342" s="76"/>
      <c r="AM342" s="79"/>
      <c r="AN342" s="76"/>
      <c r="AO342" s="76"/>
      <c r="AP342" s="76"/>
      <c r="AQ342" s="76"/>
      <c r="AR342" s="80"/>
      <c r="AS342" s="80"/>
      <c r="AT342" s="80"/>
      <c r="AU342" s="80"/>
      <c r="AV342" s="80"/>
      <c r="AW342" s="80"/>
      <c r="AX342" s="76"/>
      <c r="AY342" s="76"/>
      <c r="AZ342" s="76"/>
      <c r="BA342" s="76"/>
      <c r="BB342" s="76"/>
      <c r="BC342" s="76"/>
    </row>
    <row r="343" customFormat="false" ht="14.4" hidden="false" customHeight="false" outlineLevel="0" collapsed="false">
      <c r="A343" s="76"/>
      <c r="B343" s="0"/>
      <c r="C343" s="77"/>
      <c r="D343" s="0"/>
      <c r="E343" s="0"/>
      <c r="G343" s="0"/>
      <c r="H343" s="0"/>
      <c r="I343" s="0"/>
      <c r="K343" s="0"/>
      <c r="L343" s="0"/>
      <c r="M343" s="0"/>
      <c r="O343" s="0"/>
      <c r="P343" s="0"/>
      <c r="Q343" s="0"/>
      <c r="S343" s="0"/>
      <c r="T343" s="0"/>
      <c r="U343" s="0"/>
      <c r="V343" s="78"/>
      <c r="Y343" s="77"/>
      <c r="AG343" s="76"/>
      <c r="AH343" s="76"/>
      <c r="AI343" s="76"/>
      <c r="AJ343" s="79" t="n">
        <f aca="true">IF(B343&gt;0,OFFSET(RiseSet!$C$4,$B343-RiseSet!$B$4,0),0)</f>
        <v>0</v>
      </c>
      <c r="AK343" s="79" t="n">
        <f aca="true">IF(B343&gt;0,OFFSET(RiseSet!$C$4,$B343-RiseSet!$B$4,1),0)</f>
        <v>0</v>
      </c>
      <c r="AL343" s="76"/>
      <c r="AM343" s="79"/>
      <c r="AN343" s="76"/>
      <c r="AO343" s="76"/>
      <c r="AP343" s="76"/>
      <c r="AQ343" s="76"/>
      <c r="AR343" s="80"/>
      <c r="AS343" s="80"/>
      <c r="AT343" s="80"/>
      <c r="AU343" s="80"/>
      <c r="AV343" s="80"/>
      <c r="AW343" s="80"/>
      <c r="AX343" s="76"/>
      <c r="AY343" s="76"/>
      <c r="AZ343" s="76"/>
      <c r="BA343" s="76"/>
      <c r="BB343" s="76"/>
      <c r="BC343" s="76"/>
    </row>
    <row r="344" customFormat="false" ht="14.4" hidden="false" customHeight="false" outlineLevel="0" collapsed="false">
      <c r="A344" s="76"/>
      <c r="B344" s="0"/>
      <c r="C344" s="77"/>
      <c r="D344" s="0"/>
      <c r="E344" s="0"/>
      <c r="G344" s="0"/>
      <c r="H344" s="0"/>
      <c r="I344" s="0"/>
      <c r="K344" s="0"/>
      <c r="L344" s="0"/>
      <c r="M344" s="0"/>
      <c r="O344" s="0"/>
      <c r="P344" s="0"/>
      <c r="Q344" s="0"/>
      <c r="S344" s="0"/>
      <c r="T344" s="0"/>
      <c r="U344" s="0"/>
      <c r="V344" s="78"/>
      <c r="Y344" s="77"/>
      <c r="AG344" s="76"/>
      <c r="AH344" s="76"/>
      <c r="AI344" s="76"/>
      <c r="AJ344" s="79" t="n">
        <f aca="true">IF(B344&gt;0,OFFSET(RiseSet!$C$4,$B344-RiseSet!$B$4,0),0)</f>
        <v>0</v>
      </c>
      <c r="AK344" s="79" t="n">
        <f aca="true">IF(B344&gt;0,OFFSET(RiseSet!$C$4,$B344-RiseSet!$B$4,1),0)</f>
        <v>0</v>
      </c>
      <c r="AL344" s="76"/>
      <c r="AM344" s="79"/>
      <c r="AN344" s="76"/>
      <c r="AO344" s="76"/>
      <c r="AP344" s="76"/>
      <c r="AQ344" s="76"/>
      <c r="AR344" s="80"/>
      <c r="AS344" s="80"/>
      <c r="AT344" s="80"/>
      <c r="AU344" s="80"/>
      <c r="AV344" s="80"/>
      <c r="AW344" s="80"/>
      <c r="AX344" s="76"/>
      <c r="AY344" s="76"/>
      <c r="AZ344" s="76"/>
      <c r="BA344" s="76"/>
      <c r="BB344" s="76"/>
      <c r="BC344" s="76"/>
    </row>
    <row r="345" customFormat="false" ht="14.4" hidden="false" customHeight="false" outlineLevel="0" collapsed="false">
      <c r="A345" s="76"/>
      <c r="B345" s="0"/>
      <c r="C345" s="77"/>
      <c r="D345" s="0"/>
      <c r="E345" s="0"/>
      <c r="G345" s="0"/>
      <c r="H345" s="0"/>
      <c r="I345" s="0"/>
      <c r="K345" s="0"/>
      <c r="L345" s="0"/>
      <c r="M345" s="0"/>
      <c r="O345" s="0"/>
      <c r="P345" s="0"/>
      <c r="Q345" s="0"/>
      <c r="S345" s="0"/>
      <c r="T345" s="0"/>
      <c r="U345" s="0"/>
      <c r="V345" s="78"/>
      <c r="Y345" s="77"/>
      <c r="AG345" s="76"/>
      <c r="AH345" s="76"/>
      <c r="AI345" s="76"/>
      <c r="AJ345" s="79" t="n">
        <f aca="true">IF(B345&gt;0,OFFSET(RiseSet!$C$4,$B345-RiseSet!$B$4,0),0)</f>
        <v>0</v>
      </c>
      <c r="AK345" s="79" t="n">
        <f aca="true">IF(B345&gt;0,OFFSET(RiseSet!$C$4,$B345-RiseSet!$B$4,1),0)</f>
        <v>0</v>
      </c>
      <c r="AL345" s="76"/>
      <c r="AM345" s="79"/>
      <c r="AN345" s="76"/>
      <c r="AO345" s="76"/>
      <c r="AP345" s="76"/>
      <c r="AQ345" s="76"/>
      <c r="AR345" s="80"/>
      <c r="AS345" s="80"/>
      <c r="AT345" s="80"/>
      <c r="AU345" s="80"/>
      <c r="AV345" s="80"/>
      <c r="AW345" s="80"/>
      <c r="AX345" s="76"/>
      <c r="AY345" s="76"/>
      <c r="AZ345" s="76"/>
      <c r="BA345" s="76"/>
      <c r="BB345" s="76"/>
      <c r="BC345" s="76"/>
    </row>
    <row r="346" customFormat="false" ht="14.4" hidden="false" customHeight="false" outlineLevel="0" collapsed="false">
      <c r="A346" s="76"/>
      <c r="B346" s="0"/>
      <c r="C346" s="77"/>
      <c r="D346" s="0"/>
      <c r="E346" s="0"/>
      <c r="G346" s="0"/>
      <c r="H346" s="0"/>
      <c r="I346" s="0"/>
      <c r="K346" s="0"/>
      <c r="L346" s="0"/>
      <c r="M346" s="0"/>
      <c r="O346" s="0"/>
      <c r="P346" s="0"/>
      <c r="Q346" s="0"/>
      <c r="S346" s="0"/>
      <c r="T346" s="0"/>
      <c r="U346" s="0"/>
      <c r="V346" s="78"/>
      <c r="Y346" s="77"/>
      <c r="AG346" s="76"/>
      <c r="AH346" s="76"/>
      <c r="AI346" s="76"/>
      <c r="AJ346" s="79" t="n">
        <f aca="true">IF(B346&gt;0,OFFSET(RiseSet!$C$4,$B346-RiseSet!$B$4,0),0)</f>
        <v>0</v>
      </c>
      <c r="AK346" s="79" t="n">
        <f aca="true">IF(B346&gt;0,OFFSET(RiseSet!$C$4,$B346-RiseSet!$B$4,1),0)</f>
        <v>0</v>
      </c>
      <c r="AL346" s="76"/>
      <c r="AM346" s="79"/>
      <c r="AN346" s="76"/>
      <c r="AO346" s="76"/>
      <c r="AP346" s="76"/>
      <c r="AQ346" s="76"/>
      <c r="AR346" s="80"/>
      <c r="AS346" s="80"/>
      <c r="AT346" s="80"/>
      <c r="AU346" s="80"/>
      <c r="AV346" s="80"/>
      <c r="AW346" s="80"/>
      <c r="AX346" s="76"/>
      <c r="AY346" s="76"/>
      <c r="AZ346" s="76"/>
      <c r="BA346" s="76"/>
      <c r="BB346" s="76"/>
      <c r="BC346" s="76"/>
    </row>
    <row r="347" customFormat="false" ht="14.4" hidden="false" customHeight="false" outlineLevel="0" collapsed="false">
      <c r="A347" s="76"/>
      <c r="B347" s="0"/>
      <c r="C347" s="77"/>
      <c r="D347" s="0"/>
      <c r="E347" s="0"/>
      <c r="G347" s="0"/>
      <c r="H347" s="0"/>
      <c r="I347" s="0"/>
      <c r="K347" s="0"/>
      <c r="L347" s="0"/>
      <c r="M347" s="0"/>
      <c r="O347" s="0"/>
      <c r="P347" s="0"/>
      <c r="Q347" s="0"/>
      <c r="S347" s="0"/>
      <c r="T347" s="0"/>
      <c r="U347" s="0"/>
      <c r="V347" s="78"/>
      <c r="Y347" s="77"/>
      <c r="AG347" s="76"/>
      <c r="AH347" s="76"/>
      <c r="AI347" s="76"/>
      <c r="AJ347" s="79" t="n">
        <f aca="true">IF(B347&gt;0,OFFSET(RiseSet!$C$4,$B347-RiseSet!$B$4,0),0)</f>
        <v>0</v>
      </c>
      <c r="AK347" s="79" t="n">
        <f aca="true">IF(B347&gt;0,OFFSET(RiseSet!$C$4,$B347-RiseSet!$B$4,1),0)</f>
        <v>0</v>
      </c>
      <c r="AL347" s="76"/>
      <c r="AM347" s="79"/>
      <c r="AN347" s="76"/>
      <c r="AO347" s="76"/>
      <c r="AP347" s="76"/>
      <c r="AQ347" s="76"/>
      <c r="AR347" s="80"/>
      <c r="AS347" s="80"/>
      <c r="AT347" s="80"/>
      <c r="AU347" s="80"/>
      <c r="AV347" s="80"/>
      <c r="AW347" s="80"/>
      <c r="AX347" s="76"/>
      <c r="AY347" s="76"/>
      <c r="AZ347" s="76"/>
      <c r="BA347" s="76"/>
      <c r="BB347" s="76"/>
      <c r="BC347" s="76"/>
    </row>
    <row r="348" customFormat="false" ht="14.4" hidden="false" customHeight="false" outlineLevel="0" collapsed="false">
      <c r="A348" s="76"/>
      <c r="B348" s="0"/>
      <c r="C348" s="77"/>
      <c r="D348" s="0"/>
      <c r="E348" s="0"/>
      <c r="G348" s="0"/>
      <c r="H348" s="0"/>
      <c r="I348" s="0"/>
      <c r="K348" s="0"/>
      <c r="L348" s="0"/>
      <c r="M348" s="0"/>
      <c r="O348" s="0"/>
      <c r="P348" s="0"/>
      <c r="Q348" s="0"/>
      <c r="S348" s="0"/>
      <c r="T348" s="0"/>
      <c r="U348" s="0"/>
      <c r="V348" s="78"/>
      <c r="Y348" s="77"/>
      <c r="AG348" s="76"/>
      <c r="AH348" s="76"/>
      <c r="AI348" s="76"/>
      <c r="AJ348" s="79" t="n">
        <f aca="true">IF(B348&gt;0,OFFSET(RiseSet!$C$4,$B348-RiseSet!$B$4,0),0)</f>
        <v>0</v>
      </c>
      <c r="AK348" s="79" t="n">
        <f aca="true">IF(B348&gt;0,OFFSET(RiseSet!$C$4,$B348-RiseSet!$B$4,1),0)</f>
        <v>0</v>
      </c>
      <c r="AL348" s="76"/>
      <c r="AM348" s="79"/>
      <c r="AN348" s="76"/>
      <c r="AO348" s="76"/>
      <c r="AP348" s="76"/>
      <c r="AQ348" s="76"/>
      <c r="AR348" s="80"/>
      <c r="AS348" s="80"/>
      <c r="AT348" s="80"/>
      <c r="AU348" s="80"/>
      <c r="AV348" s="80"/>
      <c r="AW348" s="80"/>
      <c r="AX348" s="76"/>
      <c r="AY348" s="76"/>
      <c r="AZ348" s="76"/>
      <c r="BA348" s="76"/>
      <c r="BB348" s="76"/>
      <c r="BC348" s="76"/>
    </row>
    <row r="349" customFormat="false" ht="14.4" hidden="false" customHeight="false" outlineLevel="0" collapsed="false">
      <c r="A349" s="76"/>
      <c r="B349" s="0"/>
      <c r="C349" s="77"/>
      <c r="D349" s="0"/>
      <c r="E349" s="0"/>
      <c r="G349" s="0"/>
      <c r="H349" s="0"/>
      <c r="I349" s="0"/>
      <c r="K349" s="0"/>
      <c r="L349" s="0"/>
      <c r="M349" s="0"/>
      <c r="O349" s="0"/>
      <c r="P349" s="0"/>
      <c r="Q349" s="0"/>
      <c r="S349" s="0"/>
      <c r="T349" s="0"/>
      <c r="U349" s="0"/>
      <c r="V349" s="78"/>
      <c r="Y349" s="77"/>
      <c r="AG349" s="76"/>
      <c r="AH349" s="76"/>
      <c r="AI349" s="76"/>
      <c r="AJ349" s="79" t="n">
        <f aca="true">IF(B349&gt;0,OFFSET(RiseSet!$C$4,$B349-RiseSet!$B$4,0),0)</f>
        <v>0</v>
      </c>
      <c r="AK349" s="79" t="n">
        <f aca="true">IF(B349&gt;0,OFFSET(RiseSet!$C$4,$B349-RiseSet!$B$4,1),0)</f>
        <v>0</v>
      </c>
      <c r="AL349" s="76"/>
      <c r="AM349" s="79"/>
      <c r="AN349" s="76"/>
      <c r="AO349" s="76"/>
      <c r="AP349" s="76"/>
      <c r="AQ349" s="76"/>
      <c r="AR349" s="80"/>
      <c r="AS349" s="80"/>
      <c r="AT349" s="80"/>
      <c r="AU349" s="80"/>
      <c r="AV349" s="80"/>
      <c r="AW349" s="80"/>
      <c r="AX349" s="76"/>
      <c r="AY349" s="76"/>
      <c r="AZ349" s="76"/>
      <c r="BA349" s="76"/>
      <c r="BB349" s="76"/>
      <c r="BC349" s="76"/>
    </row>
    <row r="350" customFormat="false" ht="14.4" hidden="false" customHeight="false" outlineLevel="0" collapsed="false">
      <c r="A350" s="76"/>
      <c r="B350" s="0"/>
      <c r="C350" s="77"/>
      <c r="D350" s="0"/>
      <c r="E350" s="0"/>
      <c r="G350" s="0"/>
      <c r="H350" s="0"/>
      <c r="I350" s="0"/>
      <c r="K350" s="0"/>
      <c r="L350" s="0"/>
      <c r="M350" s="0"/>
      <c r="O350" s="0"/>
      <c r="P350" s="0"/>
      <c r="Q350" s="0"/>
      <c r="S350" s="0"/>
      <c r="T350" s="0"/>
      <c r="U350" s="0"/>
      <c r="V350" s="78"/>
      <c r="Y350" s="77"/>
      <c r="AG350" s="76"/>
      <c r="AH350" s="76"/>
      <c r="AI350" s="76"/>
      <c r="AJ350" s="79" t="n">
        <f aca="true">IF(B350&gt;0,OFFSET(RiseSet!$C$4,$B350-RiseSet!$B$4,0),0)</f>
        <v>0</v>
      </c>
      <c r="AK350" s="79" t="n">
        <f aca="true">IF(B350&gt;0,OFFSET(RiseSet!$C$4,$B350-RiseSet!$B$4,1),0)</f>
        <v>0</v>
      </c>
      <c r="AL350" s="76"/>
      <c r="AM350" s="79"/>
      <c r="AN350" s="76"/>
      <c r="AO350" s="76"/>
      <c r="AP350" s="76"/>
      <c r="AQ350" s="76"/>
      <c r="AR350" s="80"/>
      <c r="AS350" s="80"/>
      <c r="AT350" s="80"/>
      <c r="AU350" s="80"/>
      <c r="AV350" s="80"/>
      <c r="AW350" s="80"/>
      <c r="AX350" s="76"/>
      <c r="AY350" s="76"/>
      <c r="AZ350" s="76"/>
      <c r="BA350" s="76"/>
      <c r="BB350" s="76"/>
      <c r="BC350" s="76"/>
    </row>
    <row r="351" customFormat="false" ht="14.4" hidden="false" customHeight="false" outlineLevel="0" collapsed="false">
      <c r="A351" s="76"/>
      <c r="B351" s="0"/>
      <c r="C351" s="77"/>
      <c r="D351" s="0"/>
      <c r="E351" s="0"/>
      <c r="G351" s="0"/>
      <c r="H351" s="0"/>
      <c r="I351" s="0"/>
      <c r="K351" s="0"/>
      <c r="L351" s="0"/>
      <c r="M351" s="0"/>
      <c r="O351" s="0"/>
      <c r="P351" s="0"/>
      <c r="Q351" s="0"/>
      <c r="S351" s="0"/>
      <c r="T351" s="0"/>
      <c r="U351" s="0"/>
      <c r="V351" s="78"/>
      <c r="Y351" s="77"/>
      <c r="AG351" s="76"/>
      <c r="AH351" s="76"/>
      <c r="AI351" s="76"/>
      <c r="AJ351" s="79" t="n">
        <f aca="true">IF(B351&gt;0,OFFSET(RiseSet!$C$4,$B351-RiseSet!$B$4,0),0)</f>
        <v>0</v>
      </c>
      <c r="AK351" s="79" t="n">
        <f aca="true">IF(B351&gt;0,OFFSET(RiseSet!$C$4,$B351-RiseSet!$B$4,1),0)</f>
        <v>0</v>
      </c>
      <c r="AL351" s="76"/>
      <c r="AM351" s="79"/>
      <c r="AN351" s="76"/>
      <c r="AO351" s="76"/>
      <c r="AP351" s="76"/>
      <c r="AQ351" s="76"/>
      <c r="AR351" s="80"/>
      <c r="AS351" s="80"/>
      <c r="AT351" s="80"/>
      <c r="AU351" s="80"/>
      <c r="AV351" s="80"/>
      <c r="AW351" s="80"/>
      <c r="AX351" s="76"/>
      <c r="AY351" s="76"/>
      <c r="AZ351" s="76"/>
      <c r="BA351" s="76"/>
      <c r="BB351" s="76"/>
      <c r="BC351" s="76"/>
    </row>
    <row r="352" customFormat="false" ht="14.4" hidden="false" customHeight="false" outlineLevel="0" collapsed="false">
      <c r="A352" s="76"/>
      <c r="B352" s="0"/>
      <c r="C352" s="77"/>
      <c r="D352" s="0"/>
      <c r="E352" s="0"/>
      <c r="G352" s="0"/>
      <c r="H352" s="0"/>
      <c r="I352" s="0"/>
      <c r="K352" s="0"/>
      <c r="L352" s="0"/>
      <c r="M352" s="0"/>
      <c r="O352" s="0"/>
      <c r="P352" s="0"/>
      <c r="Q352" s="0"/>
      <c r="S352" s="0"/>
      <c r="T352" s="0"/>
      <c r="U352" s="0"/>
      <c r="V352" s="78"/>
      <c r="Y352" s="77"/>
      <c r="AG352" s="76"/>
      <c r="AH352" s="76"/>
      <c r="AI352" s="76"/>
      <c r="AJ352" s="79" t="n">
        <f aca="true">IF(B352&gt;0,OFFSET(RiseSet!$C$4,$B352-RiseSet!$B$4,0),0)</f>
        <v>0</v>
      </c>
      <c r="AK352" s="79" t="n">
        <f aca="true">IF(B352&gt;0,OFFSET(RiseSet!$C$4,$B352-RiseSet!$B$4,1),0)</f>
        <v>0</v>
      </c>
      <c r="AL352" s="76"/>
      <c r="AM352" s="79"/>
      <c r="AN352" s="76"/>
      <c r="AO352" s="76"/>
      <c r="AP352" s="76"/>
      <c r="AQ352" s="76"/>
      <c r="AR352" s="80"/>
      <c r="AS352" s="80"/>
      <c r="AT352" s="80"/>
      <c r="AU352" s="80"/>
      <c r="AV352" s="80"/>
      <c r="AW352" s="80"/>
      <c r="AX352" s="76"/>
      <c r="AY352" s="76"/>
      <c r="AZ352" s="76"/>
      <c r="BA352" s="76"/>
      <c r="BB352" s="76"/>
      <c r="BC352" s="76"/>
    </row>
    <row r="353" customFormat="false" ht="14.4" hidden="false" customHeight="false" outlineLevel="0" collapsed="false">
      <c r="A353" s="76"/>
      <c r="B353" s="0"/>
      <c r="C353" s="77"/>
      <c r="D353" s="0"/>
      <c r="E353" s="0"/>
      <c r="G353" s="0"/>
      <c r="H353" s="0"/>
      <c r="I353" s="0"/>
      <c r="K353" s="0"/>
      <c r="L353" s="0"/>
      <c r="M353" s="0"/>
      <c r="O353" s="0"/>
      <c r="P353" s="0"/>
      <c r="Q353" s="0"/>
      <c r="S353" s="0"/>
      <c r="T353" s="0"/>
      <c r="U353" s="0"/>
      <c r="V353" s="78"/>
      <c r="Y353" s="77"/>
      <c r="AG353" s="76"/>
      <c r="AH353" s="76"/>
      <c r="AI353" s="76"/>
      <c r="AJ353" s="79" t="n">
        <f aca="true">IF(B353&gt;0,OFFSET(RiseSet!$C$4,$B353-RiseSet!$B$4,0),0)</f>
        <v>0</v>
      </c>
      <c r="AK353" s="79" t="n">
        <f aca="true">IF(B353&gt;0,OFFSET(RiseSet!$C$4,$B353-RiseSet!$B$4,1),0)</f>
        <v>0</v>
      </c>
      <c r="AL353" s="76"/>
      <c r="AM353" s="79"/>
      <c r="AN353" s="76"/>
      <c r="AO353" s="76"/>
      <c r="AP353" s="76"/>
      <c r="AQ353" s="76"/>
      <c r="AR353" s="80"/>
      <c r="AS353" s="80"/>
      <c r="AT353" s="80"/>
      <c r="AU353" s="80"/>
      <c r="AV353" s="80"/>
      <c r="AW353" s="80"/>
      <c r="AX353" s="76"/>
      <c r="AY353" s="76"/>
      <c r="AZ353" s="76"/>
      <c r="BA353" s="76"/>
      <c r="BB353" s="76"/>
      <c r="BC353" s="76"/>
    </row>
    <row r="354" customFormat="false" ht="14.4" hidden="false" customHeight="false" outlineLevel="0" collapsed="false">
      <c r="A354" s="76"/>
      <c r="B354" s="0"/>
      <c r="C354" s="77"/>
      <c r="D354" s="0"/>
      <c r="E354" s="0"/>
      <c r="G354" s="0"/>
      <c r="H354" s="0"/>
      <c r="I354" s="0"/>
      <c r="K354" s="0"/>
      <c r="L354" s="0"/>
      <c r="M354" s="0"/>
      <c r="O354" s="0"/>
      <c r="P354" s="0"/>
      <c r="Q354" s="0"/>
      <c r="S354" s="0"/>
      <c r="T354" s="0"/>
      <c r="U354" s="0"/>
      <c r="V354" s="78"/>
      <c r="Y354" s="77"/>
      <c r="AG354" s="76"/>
      <c r="AH354" s="76"/>
      <c r="AI354" s="76"/>
      <c r="AJ354" s="79" t="n">
        <f aca="true">IF(B354&gt;0,OFFSET(RiseSet!$C$4,$B354-RiseSet!$B$4,0),0)</f>
        <v>0</v>
      </c>
      <c r="AK354" s="79" t="n">
        <f aca="true">IF(B354&gt;0,OFFSET(RiseSet!$C$4,$B354-RiseSet!$B$4,1),0)</f>
        <v>0</v>
      </c>
      <c r="AL354" s="76"/>
      <c r="AM354" s="79"/>
      <c r="AN354" s="76"/>
      <c r="AO354" s="76"/>
      <c r="AP354" s="76"/>
      <c r="AQ354" s="76"/>
      <c r="AR354" s="80"/>
      <c r="AS354" s="80"/>
      <c r="AT354" s="80"/>
      <c r="AU354" s="80"/>
      <c r="AV354" s="80"/>
      <c r="AW354" s="80"/>
      <c r="AX354" s="76"/>
      <c r="AY354" s="76"/>
      <c r="AZ354" s="76"/>
      <c r="BA354" s="76"/>
      <c r="BB354" s="76"/>
      <c r="BC354" s="76"/>
    </row>
    <row r="355" customFormat="false" ht="14.4" hidden="false" customHeight="false" outlineLevel="0" collapsed="false">
      <c r="A355" s="76"/>
      <c r="B355" s="0"/>
      <c r="C355" s="77"/>
      <c r="D355" s="0"/>
      <c r="E355" s="0"/>
      <c r="G355" s="0"/>
      <c r="H355" s="0"/>
      <c r="I355" s="0"/>
      <c r="K355" s="0"/>
      <c r="L355" s="0"/>
      <c r="M355" s="0"/>
      <c r="O355" s="0"/>
      <c r="P355" s="0"/>
      <c r="Q355" s="0"/>
      <c r="S355" s="0"/>
      <c r="T355" s="0"/>
      <c r="U355" s="0"/>
      <c r="V355" s="78"/>
      <c r="Y355" s="77"/>
      <c r="AG355" s="76"/>
      <c r="AH355" s="76"/>
      <c r="AI355" s="76"/>
      <c r="AJ355" s="79" t="n">
        <f aca="true">IF(B355&gt;0,OFFSET(RiseSet!$C$4,$B355-RiseSet!$B$4,0),0)</f>
        <v>0</v>
      </c>
      <c r="AK355" s="79" t="n">
        <f aca="true">IF(B355&gt;0,OFFSET(RiseSet!$C$4,$B355-RiseSet!$B$4,1),0)</f>
        <v>0</v>
      </c>
      <c r="AL355" s="76"/>
      <c r="AM355" s="79"/>
      <c r="AN355" s="76"/>
      <c r="AO355" s="76"/>
      <c r="AP355" s="76"/>
      <c r="AQ355" s="76"/>
      <c r="AR355" s="80"/>
      <c r="AS355" s="80"/>
      <c r="AT355" s="80"/>
      <c r="AU355" s="80"/>
      <c r="AV355" s="80"/>
      <c r="AW355" s="80"/>
      <c r="AX355" s="76"/>
      <c r="AY355" s="76"/>
      <c r="AZ355" s="76"/>
      <c r="BA355" s="76"/>
      <c r="BB355" s="76"/>
      <c r="BC355" s="76"/>
    </row>
    <row r="356" customFormat="false" ht="14.4" hidden="false" customHeight="false" outlineLevel="0" collapsed="false">
      <c r="A356" s="76"/>
      <c r="B356" s="0"/>
      <c r="C356" s="77"/>
      <c r="D356" s="0"/>
      <c r="E356" s="0"/>
      <c r="G356" s="0"/>
      <c r="H356" s="0"/>
      <c r="I356" s="0"/>
      <c r="K356" s="0"/>
      <c r="L356" s="0"/>
      <c r="M356" s="0"/>
      <c r="O356" s="0"/>
      <c r="P356" s="0"/>
      <c r="Q356" s="0"/>
      <c r="S356" s="0"/>
      <c r="T356" s="0"/>
      <c r="U356" s="0"/>
      <c r="V356" s="78"/>
      <c r="Y356" s="77"/>
      <c r="AG356" s="76"/>
      <c r="AH356" s="76"/>
      <c r="AI356" s="76"/>
      <c r="AJ356" s="79" t="n">
        <f aca="true">IF(B356&gt;0,OFFSET(RiseSet!$C$4,$B356-RiseSet!$B$4,0),0)</f>
        <v>0</v>
      </c>
      <c r="AK356" s="79" t="n">
        <f aca="true">IF(B356&gt;0,OFFSET(RiseSet!$C$4,$B356-RiseSet!$B$4,1),0)</f>
        <v>0</v>
      </c>
      <c r="AL356" s="76"/>
      <c r="AM356" s="79"/>
      <c r="AN356" s="76"/>
      <c r="AO356" s="76"/>
      <c r="AP356" s="76"/>
      <c r="AQ356" s="76"/>
      <c r="AR356" s="80"/>
      <c r="AS356" s="80"/>
      <c r="AT356" s="80"/>
      <c r="AU356" s="80"/>
      <c r="AV356" s="80"/>
      <c r="AW356" s="80"/>
      <c r="AX356" s="76"/>
      <c r="AY356" s="76"/>
      <c r="AZ356" s="76"/>
      <c r="BA356" s="76"/>
      <c r="BB356" s="76"/>
      <c r="BC356" s="76"/>
    </row>
    <row r="357" customFormat="false" ht="14.4" hidden="false" customHeight="false" outlineLevel="0" collapsed="false">
      <c r="A357" s="76"/>
      <c r="B357" s="0"/>
      <c r="C357" s="77"/>
      <c r="D357" s="0"/>
      <c r="E357" s="0"/>
      <c r="G357" s="0"/>
      <c r="H357" s="0"/>
      <c r="I357" s="0"/>
      <c r="K357" s="0"/>
      <c r="L357" s="0"/>
      <c r="M357" s="0"/>
      <c r="O357" s="0"/>
      <c r="P357" s="0"/>
      <c r="Q357" s="0"/>
      <c r="S357" s="0"/>
      <c r="T357" s="0"/>
      <c r="U357" s="0"/>
      <c r="V357" s="78"/>
      <c r="Y357" s="77"/>
      <c r="AG357" s="76"/>
      <c r="AH357" s="76"/>
      <c r="AI357" s="76"/>
      <c r="AJ357" s="79" t="n">
        <f aca="true">IF(B357&gt;0,OFFSET(RiseSet!$C$4,$B357-RiseSet!$B$4,0),0)</f>
        <v>0</v>
      </c>
      <c r="AK357" s="79" t="n">
        <f aca="true">IF(B357&gt;0,OFFSET(RiseSet!$C$4,$B357-RiseSet!$B$4,1),0)</f>
        <v>0</v>
      </c>
      <c r="AL357" s="76"/>
      <c r="AM357" s="79"/>
      <c r="AN357" s="76"/>
      <c r="AO357" s="76"/>
      <c r="AP357" s="76"/>
      <c r="AQ357" s="76"/>
      <c r="AR357" s="80"/>
      <c r="AS357" s="80"/>
      <c r="AT357" s="80"/>
      <c r="AU357" s="80"/>
      <c r="AV357" s="80"/>
      <c r="AW357" s="80"/>
      <c r="AX357" s="76"/>
      <c r="AY357" s="76"/>
      <c r="AZ357" s="76"/>
      <c r="BA357" s="76"/>
      <c r="BB357" s="76"/>
      <c r="BC357" s="76"/>
    </row>
    <row r="358" customFormat="false" ht="14.4" hidden="false" customHeight="false" outlineLevel="0" collapsed="false">
      <c r="A358" s="76"/>
      <c r="B358" s="0"/>
      <c r="C358" s="77"/>
      <c r="D358" s="0"/>
      <c r="E358" s="0"/>
      <c r="G358" s="0"/>
      <c r="H358" s="0"/>
      <c r="I358" s="0"/>
      <c r="K358" s="0"/>
      <c r="L358" s="0"/>
      <c r="M358" s="0"/>
      <c r="O358" s="0"/>
      <c r="P358" s="0"/>
      <c r="Q358" s="0"/>
      <c r="S358" s="0"/>
      <c r="T358" s="0"/>
      <c r="U358" s="0"/>
      <c r="V358" s="78"/>
      <c r="Y358" s="77"/>
      <c r="AG358" s="76"/>
      <c r="AH358" s="76"/>
      <c r="AI358" s="76"/>
      <c r="AJ358" s="79" t="n">
        <f aca="true">IF(B358&gt;0,OFFSET(RiseSet!$C$4,$B358-RiseSet!$B$4,0),0)</f>
        <v>0</v>
      </c>
      <c r="AK358" s="79" t="n">
        <f aca="true">IF(B358&gt;0,OFFSET(RiseSet!$C$4,$B358-RiseSet!$B$4,1),0)</f>
        <v>0</v>
      </c>
      <c r="AL358" s="76"/>
      <c r="AM358" s="79"/>
      <c r="AN358" s="76"/>
      <c r="AO358" s="76"/>
      <c r="AP358" s="76"/>
      <c r="AQ358" s="76"/>
      <c r="AR358" s="80"/>
      <c r="AS358" s="80"/>
      <c r="AT358" s="80"/>
      <c r="AU358" s="80"/>
      <c r="AV358" s="80"/>
      <c r="AW358" s="80"/>
      <c r="AX358" s="76"/>
      <c r="AY358" s="76"/>
      <c r="AZ358" s="76"/>
      <c r="BA358" s="76"/>
      <c r="BB358" s="76"/>
      <c r="BC358" s="76"/>
    </row>
    <row r="359" customFormat="false" ht="14.4" hidden="false" customHeight="false" outlineLevel="0" collapsed="false">
      <c r="A359" s="76"/>
      <c r="B359" s="0"/>
      <c r="C359" s="77"/>
      <c r="D359" s="0"/>
      <c r="E359" s="0"/>
      <c r="G359" s="0"/>
      <c r="H359" s="0"/>
      <c r="I359" s="0"/>
      <c r="K359" s="0"/>
      <c r="L359" s="0"/>
      <c r="M359" s="0"/>
      <c r="O359" s="0"/>
      <c r="P359" s="0"/>
      <c r="Q359" s="0"/>
      <c r="S359" s="0"/>
      <c r="T359" s="0"/>
      <c r="U359" s="0"/>
      <c r="V359" s="78"/>
      <c r="Y359" s="77"/>
      <c r="AG359" s="76"/>
      <c r="AH359" s="76"/>
      <c r="AI359" s="76"/>
      <c r="AJ359" s="79" t="n">
        <f aca="true">IF(B359&gt;0,OFFSET(RiseSet!$C$4,$B359-RiseSet!$B$4,0),0)</f>
        <v>0</v>
      </c>
      <c r="AK359" s="79" t="n">
        <f aca="true">IF(B359&gt;0,OFFSET(RiseSet!$C$4,$B359-RiseSet!$B$4,1),0)</f>
        <v>0</v>
      </c>
      <c r="AL359" s="76"/>
      <c r="AM359" s="79"/>
      <c r="AN359" s="76"/>
      <c r="AO359" s="76"/>
      <c r="AP359" s="76"/>
      <c r="AQ359" s="76"/>
      <c r="AR359" s="80"/>
      <c r="AS359" s="80"/>
      <c r="AT359" s="80"/>
      <c r="AU359" s="80"/>
      <c r="AV359" s="80"/>
      <c r="AW359" s="80"/>
      <c r="AX359" s="76"/>
      <c r="AY359" s="76"/>
      <c r="AZ359" s="76"/>
      <c r="BA359" s="76"/>
      <c r="BB359" s="76"/>
      <c r="BC359" s="76"/>
    </row>
    <row r="360" customFormat="false" ht="14.4" hidden="false" customHeight="false" outlineLevel="0" collapsed="false">
      <c r="A360" s="76"/>
      <c r="B360" s="0"/>
      <c r="C360" s="77"/>
      <c r="D360" s="0"/>
      <c r="E360" s="0"/>
      <c r="G360" s="0"/>
      <c r="H360" s="0"/>
      <c r="I360" s="0"/>
      <c r="K360" s="0"/>
      <c r="L360" s="0"/>
      <c r="M360" s="0"/>
      <c r="O360" s="0"/>
      <c r="P360" s="0"/>
      <c r="Q360" s="0"/>
      <c r="S360" s="0"/>
      <c r="T360" s="0"/>
      <c r="U360" s="0"/>
      <c r="V360" s="78"/>
      <c r="Y360" s="77"/>
      <c r="AG360" s="76"/>
      <c r="AH360" s="76"/>
      <c r="AI360" s="76"/>
      <c r="AJ360" s="79" t="n">
        <f aca="true">IF(B360&gt;0,OFFSET(RiseSet!$C$4,$B360-RiseSet!$B$4,0),0)</f>
        <v>0</v>
      </c>
      <c r="AK360" s="79" t="n">
        <f aca="true">IF(B360&gt;0,OFFSET(RiseSet!$C$4,$B360-RiseSet!$B$4,1),0)</f>
        <v>0</v>
      </c>
      <c r="AL360" s="76"/>
      <c r="AM360" s="79"/>
      <c r="AN360" s="76"/>
      <c r="AO360" s="76"/>
      <c r="AP360" s="76"/>
      <c r="AQ360" s="76"/>
      <c r="AR360" s="80"/>
      <c r="AS360" s="80"/>
      <c r="AT360" s="80"/>
      <c r="AU360" s="80"/>
      <c r="AV360" s="80"/>
      <c r="AW360" s="80"/>
      <c r="AX360" s="76"/>
      <c r="AY360" s="76"/>
      <c r="AZ360" s="76"/>
      <c r="BA360" s="76"/>
      <c r="BB360" s="76"/>
      <c r="BC360" s="76"/>
    </row>
    <row r="361" customFormat="false" ht="14.4" hidden="false" customHeight="false" outlineLevel="0" collapsed="false">
      <c r="A361" s="76"/>
      <c r="B361" s="0"/>
      <c r="C361" s="77"/>
      <c r="D361" s="0"/>
      <c r="E361" s="0"/>
      <c r="G361" s="0"/>
      <c r="H361" s="0"/>
      <c r="I361" s="0"/>
      <c r="K361" s="0"/>
      <c r="L361" s="0"/>
      <c r="M361" s="0"/>
      <c r="O361" s="0"/>
      <c r="P361" s="0"/>
      <c r="Q361" s="0"/>
      <c r="S361" s="0"/>
      <c r="T361" s="0"/>
      <c r="U361" s="0"/>
      <c r="V361" s="78"/>
      <c r="Y361" s="77"/>
      <c r="AG361" s="76"/>
      <c r="AH361" s="76"/>
      <c r="AI361" s="76"/>
      <c r="AJ361" s="79" t="n">
        <f aca="true">IF(B361&gt;0,OFFSET(RiseSet!$C$4,$B361-RiseSet!$B$4,0),0)</f>
        <v>0</v>
      </c>
      <c r="AK361" s="79" t="n">
        <f aca="true">IF(B361&gt;0,OFFSET(RiseSet!$C$4,$B361-RiseSet!$B$4,1),0)</f>
        <v>0</v>
      </c>
      <c r="AL361" s="76"/>
      <c r="AM361" s="79"/>
      <c r="AN361" s="76"/>
      <c r="AO361" s="76"/>
      <c r="AP361" s="76"/>
      <c r="AQ361" s="76"/>
      <c r="AR361" s="80"/>
      <c r="AS361" s="80"/>
      <c r="AT361" s="80"/>
      <c r="AU361" s="80"/>
      <c r="AV361" s="80"/>
      <c r="AW361" s="80"/>
      <c r="AX361" s="76"/>
      <c r="AY361" s="76"/>
      <c r="AZ361" s="76"/>
      <c r="BA361" s="76"/>
      <c r="BB361" s="76"/>
      <c r="BC361" s="76"/>
    </row>
    <row r="362" customFormat="false" ht="14.4" hidden="false" customHeight="false" outlineLevel="0" collapsed="false">
      <c r="A362" s="76"/>
      <c r="B362" s="0"/>
      <c r="C362" s="77"/>
      <c r="D362" s="0"/>
      <c r="E362" s="0"/>
      <c r="G362" s="0"/>
      <c r="H362" s="0"/>
      <c r="I362" s="0"/>
      <c r="K362" s="0"/>
      <c r="L362" s="0"/>
      <c r="M362" s="0"/>
      <c r="O362" s="0"/>
      <c r="P362" s="0"/>
      <c r="Q362" s="0"/>
      <c r="S362" s="0"/>
      <c r="T362" s="0"/>
      <c r="U362" s="0"/>
      <c r="V362" s="78"/>
      <c r="Y362" s="77"/>
      <c r="AG362" s="76"/>
      <c r="AH362" s="76"/>
      <c r="AI362" s="76"/>
      <c r="AJ362" s="79" t="n">
        <f aca="true">IF(B362&gt;0,OFFSET(RiseSet!$C$4,$B362-RiseSet!$B$4,0),0)</f>
        <v>0</v>
      </c>
      <c r="AK362" s="79" t="n">
        <f aca="true">IF(B362&gt;0,OFFSET(RiseSet!$C$4,$B362-RiseSet!$B$4,1),0)</f>
        <v>0</v>
      </c>
      <c r="AL362" s="76"/>
      <c r="AM362" s="79"/>
      <c r="AN362" s="76"/>
      <c r="AO362" s="76"/>
      <c r="AP362" s="76"/>
      <c r="AQ362" s="76"/>
      <c r="AR362" s="80"/>
      <c r="AS362" s="80"/>
      <c r="AT362" s="80"/>
      <c r="AU362" s="80"/>
      <c r="AV362" s="80"/>
      <c r="AW362" s="80"/>
      <c r="AX362" s="76"/>
      <c r="AY362" s="76"/>
      <c r="AZ362" s="76"/>
      <c r="BA362" s="76"/>
      <c r="BB362" s="76"/>
      <c r="BC362" s="76"/>
    </row>
    <row r="363" customFormat="false" ht="14.4" hidden="false" customHeight="false" outlineLevel="0" collapsed="false">
      <c r="A363" s="76"/>
      <c r="B363" s="0"/>
      <c r="C363" s="77"/>
      <c r="D363" s="0"/>
      <c r="E363" s="0"/>
      <c r="G363" s="0"/>
      <c r="H363" s="0"/>
      <c r="I363" s="0"/>
      <c r="K363" s="0"/>
      <c r="L363" s="0"/>
      <c r="M363" s="0"/>
      <c r="O363" s="0"/>
      <c r="P363" s="0"/>
      <c r="Q363" s="0"/>
      <c r="S363" s="0"/>
      <c r="T363" s="0"/>
      <c r="U363" s="0"/>
      <c r="V363" s="78"/>
      <c r="Y363" s="77"/>
      <c r="AG363" s="76"/>
      <c r="AH363" s="76"/>
      <c r="AI363" s="76"/>
      <c r="AJ363" s="79" t="n">
        <f aca="true">IF(B363&gt;0,OFFSET(RiseSet!$C$4,$B363-RiseSet!$B$4,0),0)</f>
        <v>0</v>
      </c>
      <c r="AK363" s="79" t="n">
        <f aca="true">IF(B363&gt;0,OFFSET(RiseSet!$C$4,$B363-RiseSet!$B$4,1),0)</f>
        <v>0</v>
      </c>
      <c r="AL363" s="76"/>
      <c r="AM363" s="79"/>
      <c r="AN363" s="76"/>
      <c r="AO363" s="76"/>
      <c r="AP363" s="76"/>
      <c r="AQ363" s="76"/>
      <c r="AR363" s="80"/>
      <c r="AS363" s="80"/>
      <c r="AT363" s="80"/>
      <c r="AU363" s="80"/>
      <c r="AV363" s="80"/>
      <c r="AW363" s="80"/>
      <c r="AX363" s="76"/>
      <c r="AY363" s="76"/>
      <c r="AZ363" s="76"/>
      <c r="BA363" s="76"/>
      <c r="BB363" s="76"/>
      <c r="BC363" s="76"/>
    </row>
    <row r="364" customFormat="false" ht="14.4" hidden="false" customHeight="false" outlineLevel="0" collapsed="false">
      <c r="A364" s="76"/>
      <c r="B364" s="0"/>
      <c r="C364" s="77"/>
      <c r="D364" s="0"/>
      <c r="E364" s="0"/>
      <c r="G364" s="0"/>
      <c r="H364" s="0"/>
      <c r="I364" s="0"/>
      <c r="K364" s="0"/>
      <c r="L364" s="0"/>
      <c r="M364" s="0"/>
      <c r="O364" s="0"/>
      <c r="P364" s="0"/>
      <c r="Q364" s="0"/>
      <c r="S364" s="0"/>
      <c r="T364" s="0"/>
      <c r="U364" s="0"/>
      <c r="V364" s="78"/>
      <c r="Y364" s="77"/>
      <c r="AG364" s="76"/>
      <c r="AH364" s="76"/>
      <c r="AI364" s="76"/>
      <c r="AJ364" s="79" t="n">
        <f aca="true">IF(B364&gt;0,OFFSET(RiseSet!$C$4,$B364-RiseSet!$B$4,0),0)</f>
        <v>0</v>
      </c>
      <c r="AK364" s="79" t="n">
        <f aca="true">IF(B364&gt;0,OFFSET(RiseSet!$C$4,$B364-RiseSet!$B$4,1),0)</f>
        <v>0</v>
      </c>
      <c r="AL364" s="76"/>
      <c r="AM364" s="79"/>
      <c r="AN364" s="76"/>
      <c r="AO364" s="76"/>
      <c r="AP364" s="76"/>
      <c r="AQ364" s="76"/>
      <c r="AR364" s="80"/>
      <c r="AS364" s="80"/>
      <c r="AT364" s="80"/>
      <c r="AU364" s="80"/>
      <c r="AV364" s="80"/>
      <c r="AW364" s="80"/>
      <c r="AX364" s="76"/>
      <c r="AY364" s="76"/>
      <c r="AZ364" s="76"/>
      <c r="BA364" s="76"/>
      <c r="BB364" s="76"/>
      <c r="BC364" s="76"/>
    </row>
    <row r="365" customFormat="false" ht="14.4" hidden="false" customHeight="false" outlineLevel="0" collapsed="false">
      <c r="A365" s="76"/>
      <c r="B365" s="0"/>
      <c r="C365" s="77"/>
      <c r="D365" s="0"/>
      <c r="E365" s="0"/>
      <c r="G365" s="0"/>
      <c r="H365" s="0"/>
      <c r="I365" s="0"/>
      <c r="K365" s="0"/>
      <c r="L365" s="0"/>
      <c r="M365" s="0"/>
      <c r="O365" s="0"/>
      <c r="P365" s="0"/>
      <c r="Q365" s="0"/>
      <c r="S365" s="0"/>
      <c r="T365" s="0"/>
      <c r="U365" s="0"/>
      <c r="V365" s="78"/>
      <c r="Y365" s="77"/>
      <c r="AG365" s="76"/>
      <c r="AH365" s="76"/>
      <c r="AI365" s="76"/>
      <c r="AJ365" s="79" t="n">
        <f aca="true">IF(B365&gt;0,OFFSET(RiseSet!$C$4,$B365-RiseSet!$B$4,0),0)</f>
        <v>0</v>
      </c>
      <c r="AK365" s="79" t="n">
        <f aca="true">IF(B365&gt;0,OFFSET(RiseSet!$C$4,$B365-RiseSet!$B$4,1),0)</f>
        <v>0</v>
      </c>
      <c r="AL365" s="76"/>
      <c r="AM365" s="79"/>
      <c r="AN365" s="76"/>
      <c r="AO365" s="76"/>
      <c r="AP365" s="76"/>
      <c r="AQ365" s="76"/>
      <c r="AR365" s="80"/>
      <c r="AS365" s="80"/>
      <c r="AT365" s="80"/>
      <c r="AU365" s="80"/>
      <c r="AV365" s="80"/>
      <c r="AW365" s="80"/>
      <c r="AX365" s="76"/>
      <c r="AY365" s="76"/>
      <c r="AZ365" s="76"/>
      <c r="BA365" s="76"/>
      <c r="BB365" s="76"/>
      <c r="BC365" s="76"/>
    </row>
    <row r="366" customFormat="false" ht="14.4" hidden="false" customHeight="false" outlineLevel="0" collapsed="false">
      <c r="A366" s="76"/>
      <c r="B366" s="0"/>
      <c r="C366" s="77"/>
      <c r="D366" s="0"/>
      <c r="E366" s="0"/>
      <c r="G366" s="0"/>
      <c r="H366" s="0"/>
      <c r="I366" s="0"/>
      <c r="K366" s="0"/>
      <c r="L366" s="0"/>
      <c r="M366" s="0"/>
      <c r="O366" s="0"/>
      <c r="P366" s="0"/>
      <c r="Q366" s="0"/>
      <c r="S366" s="0"/>
      <c r="T366" s="0"/>
      <c r="U366" s="0"/>
      <c r="V366" s="78"/>
      <c r="Y366" s="77"/>
      <c r="AG366" s="76"/>
      <c r="AH366" s="76"/>
      <c r="AI366" s="76"/>
      <c r="AJ366" s="79" t="n">
        <f aca="true">IF(B366&gt;0,OFFSET(RiseSet!$C$4,$B366-RiseSet!$B$4,0),0)</f>
        <v>0</v>
      </c>
      <c r="AK366" s="79" t="n">
        <f aca="true">IF(B366&gt;0,OFFSET(RiseSet!$C$4,$B366-RiseSet!$B$4,1),0)</f>
        <v>0</v>
      </c>
      <c r="AL366" s="76"/>
      <c r="AM366" s="79"/>
      <c r="AN366" s="76"/>
      <c r="AO366" s="76"/>
      <c r="AP366" s="76"/>
      <c r="AQ366" s="76"/>
      <c r="AR366" s="80"/>
      <c r="AS366" s="80"/>
      <c r="AT366" s="80"/>
      <c r="AU366" s="80"/>
      <c r="AV366" s="80"/>
      <c r="AW366" s="80"/>
      <c r="AX366" s="76"/>
      <c r="AY366" s="76"/>
      <c r="AZ366" s="76"/>
      <c r="BA366" s="76"/>
      <c r="BB366" s="76"/>
      <c r="BC366" s="76"/>
    </row>
    <row r="367" customFormat="false" ht="14.4" hidden="false" customHeight="false" outlineLevel="0" collapsed="false">
      <c r="A367" s="76"/>
      <c r="B367" s="0"/>
      <c r="C367" s="77"/>
      <c r="D367" s="0"/>
      <c r="E367" s="0"/>
      <c r="G367" s="0"/>
      <c r="H367" s="0"/>
      <c r="I367" s="0"/>
      <c r="K367" s="0"/>
      <c r="L367" s="0"/>
      <c r="M367" s="0"/>
      <c r="O367" s="0"/>
      <c r="P367" s="0"/>
      <c r="Q367" s="0"/>
      <c r="S367" s="0"/>
      <c r="T367" s="0"/>
      <c r="U367" s="0"/>
      <c r="V367" s="78"/>
      <c r="Y367" s="77"/>
      <c r="AG367" s="76"/>
      <c r="AH367" s="76"/>
      <c r="AI367" s="76"/>
      <c r="AJ367" s="79" t="n">
        <f aca="true">IF(B367&gt;0,OFFSET(RiseSet!$C$4,$B367-RiseSet!$B$4,0),0)</f>
        <v>0</v>
      </c>
      <c r="AK367" s="79" t="n">
        <f aca="true">IF(B367&gt;0,OFFSET(RiseSet!$C$4,$B367-RiseSet!$B$4,1),0)</f>
        <v>0</v>
      </c>
      <c r="AL367" s="76"/>
      <c r="AM367" s="79"/>
      <c r="AN367" s="76"/>
      <c r="AO367" s="76"/>
      <c r="AP367" s="76"/>
      <c r="AQ367" s="76"/>
      <c r="AR367" s="80"/>
      <c r="AS367" s="80"/>
      <c r="AT367" s="80"/>
      <c r="AU367" s="80"/>
      <c r="AV367" s="80"/>
      <c r="AW367" s="80"/>
      <c r="AX367" s="76"/>
      <c r="AY367" s="76"/>
      <c r="AZ367" s="76"/>
      <c r="BA367" s="76"/>
      <c r="BB367" s="76"/>
      <c r="BC367" s="76"/>
    </row>
    <row r="368" customFormat="false" ht="14.4" hidden="false" customHeight="false" outlineLevel="0" collapsed="false">
      <c r="A368" s="76"/>
      <c r="B368" s="0"/>
      <c r="C368" s="77"/>
      <c r="D368" s="0"/>
      <c r="E368" s="0"/>
      <c r="G368" s="0"/>
      <c r="H368" s="0"/>
      <c r="I368" s="0"/>
      <c r="K368" s="0"/>
      <c r="L368" s="0"/>
      <c r="M368" s="0"/>
      <c r="O368" s="0"/>
      <c r="P368" s="0"/>
      <c r="Q368" s="0"/>
      <c r="S368" s="0"/>
      <c r="T368" s="0"/>
      <c r="U368" s="0"/>
      <c r="V368" s="78"/>
      <c r="Y368" s="77"/>
      <c r="AG368" s="76"/>
      <c r="AH368" s="76"/>
      <c r="AI368" s="76"/>
      <c r="AJ368" s="79" t="n">
        <f aca="true">IF(B368&gt;0,OFFSET(RiseSet!$C$4,$B368-RiseSet!$B$4,0),0)</f>
        <v>0</v>
      </c>
      <c r="AK368" s="79" t="n">
        <f aca="true">IF(B368&gt;0,OFFSET(RiseSet!$C$4,$B368-RiseSet!$B$4,1),0)</f>
        <v>0</v>
      </c>
      <c r="AL368" s="76"/>
      <c r="AM368" s="79"/>
      <c r="AN368" s="76"/>
      <c r="AO368" s="76"/>
      <c r="AP368" s="76"/>
      <c r="AQ368" s="76"/>
      <c r="AR368" s="80"/>
      <c r="AS368" s="80"/>
      <c r="AT368" s="80"/>
      <c r="AU368" s="80"/>
      <c r="AV368" s="80"/>
      <c r="AW368" s="80"/>
      <c r="AX368" s="76"/>
      <c r="AY368" s="76"/>
      <c r="AZ368" s="76"/>
      <c r="BA368" s="76"/>
      <c r="BB368" s="76"/>
      <c r="BC368" s="76"/>
    </row>
    <row r="369" customFormat="false" ht="14.4" hidden="false" customHeight="false" outlineLevel="0" collapsed="false">
      <c r="A369" s="76"/>
      <c r="B369" s="0"/>
      <c r="C369" s="77"/>
      <c r="D369" s="0"/>
      <c r="E369" s="0"/>
      <c r="G369" s="0"/>
      <c r="H369" s="0"/>
      <c r="I369" s="0"/>
      <c r="K369" s="0"/>
      <c r="L369" s="0"/>
      <c r="M369" s="0"/>
      <c r="O369" s="0"/>
      <c r="P369" s="0"/>
      <c r="Q369" s="0"/>
      <c r="S369" s="0"/>
      <c r="T369" s="0"/>
      <c r="U369" s="0"/>
      <c r="V369" s="78"/>
      <c r="Y369" s="77"/>
      <c r="AG369" s="76"/>
      <c r="AH369" s="76"/>
      <c r="AI369" s="76"/>
      <c r="AJ369" s="79" t="n">
        <f aca="true">IF(B369&gt;0,OFFSET(RiseSet!$C$4,$B369-RiseSet!$B$4,0),0)</f>
        <v>0</v>
      </c>
      <c r="AK369" s="79" t="n">
        <f aca="true">IF(B369&gt;0,OFFSET(RiseSet!$C$4,$B369-RiseSet!$B$4,1),0)</f>
        <v>0</v>
      </c>
      <c r="AL369" s="76"/>
      <c r="AM369" s="79"/>
      <c r="AN369" s="76"/>
      <c r="AO369" s="76"/>
      <c r="AP369" s="76"/>
      <c r="AQ369" s="76"/>
      <c r="AR369" s="80"/>
      <c r="AS369" s="80"/>
      <c r="AT369" s="80"/>
      <c r="AU369" s="80"/>
      <c r="AV369" s="80"/>
      <c r="AW369" s="80"/>
      <c r="AX369" s="76"/>
      <c r="AY369" s="76"/>
      <c r="AZ369" s="76"/>
      <c r="BA369" s="76"/>
      <c r="BB369" s="76"/>
      <c r="BC369" s="76"/>
    </row>
    <row r="370" customFormat="false" ht="14.4" hidden="false" customHeight="false" outlineLevel="0" collapsed="false">
      <c r="A370" s="76"/>
      <c r="B370" s="0"/>
      <c r="C370" s="77"/>
      <c r="D370" s="0"/>
      <c r="E370" s="0"/>
      <c r="G370" s="0"/>
      <c r="H370" s="0"/>
      <c r="I370" s="0"/>
      <c r="K370" s="0"/>
      <c r="L370" s="0"/>
      <c r="M370" s="0"/>
      <c r="O370" s="0"/>
      <c r="P370" s="0"/>
      <c r="Q370" s="0"/>
      <c r="S370" s="0"/>
      <c r="T370" s="0"/>
      <c r="U370" s="0"/>
      <c r="V370" s="78"/>
      <c r="Y370" s="77"/>
      <c r="AG370" s="76"/>
      <c r="AH370" s="76"/>
      <c r="AI370" s="76"/>
      <c r="AJ370" s="79" t="n">
        <f aca="true">IF(B370&gt;0,OFFSET(RiseSet!$C$4,$B370-RiseSet!$B$4,0),0)</f>
        <v>0</v>
      </c>
      <c r="AK370" s="79" t="n">
        <f aca="true">IF(B370&gt;0,OFFSET(RiseSet!$C$4,$B370-RiseSet!$B$4,1),0)</f>
        <v>0</v>
      </c>
      <c r="AL370" s="76"/>
      <c r="AM370" s="79"/>
      <c r="AN370" s="76"/>
      <c r="AO370" s="76"/>
      <c r="AP370" s="76"/>
      <c r="AQ370" s="76"/>
      <c r="AR370" s="80"/>
      <c r="AS370" s="80"/>
      <c r="AT370" s="80"/>
      <c r="AU370" s="80"/>
      <c r="AV370" s="80"/>
      <c r="AW370" s="80"/>
      <c r="AX370" s="76"/>
      <c r="AY370" s="76"/>
      <c r="AZ370" s="76"/>
      <c r="BA370" s="76"/>
      <c r="BB370" s="76"/>
      <c r="BC370" s="76"/>
    </row>
    <row r="371" customFormat="false" ht="14.4" hidden="false" customHeight="false" outlineLevel="0" collapsed="false">
      <c r="A371" s="76"/>
      <c r="B371" s="0"/>
      <c r="C371" s="77"/>
      <c r="D371" s="0"/>
      <c r="E371" s="0"/>
      <c r="G371" s="0"/>
      <c r="H371" s="0"/>
      <c r="I371" s="0"/>
      <c r="K371" s="0"/>
      <c r="L371" s="0"/>
      <c r="M371" s="0"/>
      <c r="O371" s="0"/>
      <c r="P371" s="0"/>
      <c r="Q371" s="0"/>
      <c r="S371" s="0"/>
      <c r="T371" s="0"/>
      <c r="U371" s="0"/>
      <c r="V371" s="78"/>
      <c r="Y371" s="77"/>
      <c r="AG371" s="76"/>
      <c r="AH371" s="76"/>
      <c r="AI371" s="76"/>
      <c r="AJ371" s="79" t="n">
        <f aca="true">IF(B371&gt;0,OFFSET(RiseSet!$C$4,$B371-RiseSet!$B$4,0),0)</f>
        <v>0</v>
      </c>
      <c r="AK371" s="79" t="n">
        <f aca="true">IF(B371&gt;0,OFFSET(RiseSet!$C$4,$B371-RiseSet!$B$4,1),0)</f>
        <v>0</v>
      </c>
      <c r="AL371" s="76"/>
      <c r="AM371" s="79"/>
      <c r="AN371" s="76"/>
      <c r="AO371" s="76"/>
      <c r="AP371" s="76"/>
      <c r="AQ371" s="76"/>
      <c r="AR371" s="80"/>
      <c r="AS371" s="80"/>
      <c r="AT371" s="80"/>
      <c r="AU371" s="80"/>
      <c r="AV371" s="80"/>
      <c r="AW371" s="80"/>
      <c r="AX371" s="76"/>
      <c r="AY371" s="76"/>
      <c r="AZ371" s="76"/>
      <c r="BA371" s="76"/>
      <c r="BB371" s="76"/>
      <c r="BC371" s="76"/>
    </row>
    <row r="372" customFormat="false" ht="14.4" hidden="false" customHeight="false" outlineLevel="0" collapsed="false">
      <c r="A372" s="76"/>
      <c r="B372" s="0"/>
      <c r="C372" s="77"/>
      <c r="D372" s="0"/>
      <c r="E372" s="0"/>
      <c r="G372" s="0"/>
      <c r="H372" s="0"/>
      <c r="I372" s="0"/>
      <c r="K372" s="0"/>
      <c r="L372" s="0"/>
      <c r="M372" s="0"/>
      <c r="O372" s="0"/>
      <c r="P372" s="0"/>
      <c r="Q372" s="0"/>
      <c r="S372" s="0"/>
      <c r="T372" s="0"/>
      <c r="U372" s="0"/>
      <c r="V372" s="78"/>
      <c r="Y372" s="77"/>
      <c r="AG372" s="76"/>
      <c r="AH372" s="76"/>
      <c r="AI372" s="76"/>
      <c r="AJ372" s="79" t="n">
        <f aca="true">IF(B372&gt;0,OFFSET(RiseSet!$C$4,$B372-RiseSet!$B$4,0),0)</f>
        <v>0</v>
      </c>
      <c r="AK372" s="79" t="n">
        <f aca="true">IF(B372&gt;0,OFFSET(RiseSet!$C$4,$B372-RiseSet!$B$4,1),0)</f>
        <v>0</v>
      </c>
      <c r="AL372" s="76"/>
      <c r="AM372" s="79"/>
      <c r="AN372" s="76"/>
      <c r="AO372" s="76"/>
      <c r="AP372" s="76"/>
      <c r="AQ372" s="76"/>
      <c r="AR372" s="80"/>
      <c r="AS372" s="80"/>
      <c r="AT372" s="80"/>
      <c r="AU372" s="80"/>
      <c r="AV372" s="80"/>
      <c r="AW372" s="80"/>
      <c r="AX372" s="76"/>
      <c r="AY372" s="76"/>
      <c r="AZ372" s="76"/>
      <c r="BA372" s="76"/>
      <c r="BB372" s="76"/>
      <c r="BC372" s="76"/>
    </row>
    <row r="373" customFormat="false" ht="14.4" hidden="false" customHeight="false" outlineLevel="0" collapsed="false">
      <c r="A373" s="76"/>
      <c r="B373" s="0"/>
      <c r="C373" s="77"/>
      <c r="D373" s="0"/>
      <c r="E373" s="0"/>
      <c r="G373" s="0"/>
      <c r="H373" s="0"/>
      <c r="I373" s="0"/>
      <c r="K373" s="0"/>
      <c r="L373" s="0"/>
      <c r="M373" s="0"/>
      <c r="O373" s="0"/>
      <c r="P373" s="0"/>
      <c r="Q373" s="0"/>
      <c r="S373" s="0"/>
      <c r="T373" s="0"/>
      <c r="U373" s="0"/>
      <c r="V373" s="78"/>
      <c r="Y373" s="77"/>
      <c r="AG373" s="76"/>
      <c r="AH373" s="76"/>
      <c r="AI373" s="76"/>
      <c r="AJ373" s="79" t="n">
        <f aca="true">IF(B373&gt;0,OFFSET(RiseSet!$C$4,$B373-RiseSet!$B$4,0),0)</f>
        <v>0</v>
      </c>
      <c r="AK373" s="79" t="n">
        <f aca="true">IF(B373&gt;0,OFFSET(RiseSet!$C$4,$B373-RiseSet!$B$4,1),0)</f>
        <v>0</v>
      </c>
      <c r="AL373" s="76"/>
      <c r="AM373" s="79"/>
      <c r="AN373" s="76"/>
      <c r="AO373" s="76"/>
      <c r="AP373" s="76"/>
      <c r="AQ373" s="76"/>
      <c r="AR373" s="80"/>
      <c r="AS373" s="80"/>
      <c r="AT373" s="80"/>
      <c r="AU373" s="80"/>
      <c r="AV373" s="80"/>
      <c r="AW373" s="80"/>
      <c r="AX373" s="76"/>
      <c r="AY373" s="76"/>
      <c r="AZ373" s="76"/>
      <c r="BA373" s="76"/>
      <c r="BB373" s="76"/>
      <c r="BC373" s="76"/>
    </row>
    <row r="374" customFormat="false" ht="14.4" hidden="false" customHeight="false" outlineLevel="0" collapsed="false">
      <c r="A374" s="76"/>
      <c r="B374" s="0"/>
      <c r="C374" s="77"/>
      <c r="D374" s="0"/>
      <c r="E374" s="0"/>
      <c r="G374" s="0"/>
      <c r="H374" s="0"/>
      <c r="I374" s="0"/>
      <c r="K374" s="0"/>
      <c r="L374" s="0"/>
      <c r="M374" s="0"/>
      <c r="O374" s="0"/>
      <c r="P374" s="0"/>
      <c r="Q374" s="0"/>
      <c r="S374" s="0"/>
      <c r="T374" s="0"/>
      <c r="U374" s="0"/>
      <c r="V374" s="78"/>
      <c r="Y374" s="77"/>
      <c r="AG374" s="76"/>
      <c r="AH374" s="76"/>
      <c r="AI374" s="76"/>
      <c r="AJ374" s="79" t="n">
        <f aca="true">IF(B374&gt;0,OFFSET(RiseSet!$C$4,$B374-RiseSet!$B$4,0),0)</f>
        <v>0</v>
      </c>
      <c r="AK374" s="79" t="n">
        <f aca="true">IF(B374&gt;0,OFFSET(RiseSet!$C$4,$B374-RiseSet!$B$4,1),0)</f>
        <v>0</v>
      </c>
      <c r="AL374" s="76"/>
      <c r="AM374" s="79"/>
      <c r="AN374" s="76"/>
      <c r="AO374" s="76"/>
      <c r="AP374" s="76"/>
      <c r="AQ374" s="76"/>
      <c r="AR374" s="80"/>
      <c r="AS374" s="80"/>
      <c r="AT374" s="80"/>
      <c r="AU374" s="80"/>
      <c r="AV374" s="80"/>
      <c r="AW374" s="80"/>
      <c r="AX374" s="76"/>
      <c r="AY374" s="76"/>
      <c r="AZ374" s="76"/>
      <c r="BA374" s="76"/>
      <c r="BB374" s="76"/>
      <c r="BC374" s="76"/>
    </row>
    <row r="375" customFormat="false" ht="14.4" hidden="false" customHeight="false" outlineLevel="0" collapsed="false">
      <c r="A375" s="76"/>
      <c r="B375" s="0"/>
      <c r="C375" s="77"/>
      <c r="D375" s="0"/>
      <c r="E375" s="0"/>
      <c r="G375" s="0"/>
      <c r="H375" s="0"/>
      <c r="I375" s="0"/>
      <c r="K375" s="0"/>
      <c r="L375" s="0"/>
      <c r="M375" s="0"/>
      <c r="O375" s="0"/>
      <c r="P375" s="0"/>
      <c r="Q375" s="0"/>
      <c r="S375" s="0"/>
      <c r="T375" s="0"/>
      <c r="U375" s="0"/>
      <c r="V375" s="78"/>
      <c r="Y375" s="77"/>
      <c r="AG375" s="76"/>
      <c r="AH375" s="76"/>
      <c r="AI375" s="76"/>
      <c r="AJ375" s="79" t="n">
        <f aca="true">IF(B375&gt;0,OFFSET(RiseSet!$C$4,$B375-RiseSet!$B$4,0),0)</f>
        <v>0</v>
      </c>
      <c r="AK375" s="79" t="n">
        <f aca="true">IF(B375&gt;0,OFFSET(RiseSet!$C$4,$B375-RiseSet!$B$4,1),0)</f>
        <v>0</v>
      </c>
      <c r="AL375" s="76"/>
      <c r="AM375" s="79"/>
      <c r="AN375" s="76"/>
      <c r="AO375" s="76"/>
      <c r="AP375" s="76"/>
      <c r="AQ375" s="76"/>
      <c r="AR375" s="80"/>
      <c r="AS375" s="80"/>
      <c r="AT375" s="80"/>
      <c r="AU375" s="80"/>
      <c r="AV375" s="80"/>
      <c r="AW375" s="80"/>
      <c r="AX375" s="76"/>
      <c r="AY375" s="76"/>
      <c r="AZ375" s="76"/>
      <c r="BA375" s="76"/>
      <c r="BB375" s="76"/>
      <c r="BC375" s="76"/>
    </row>
    <row r="376" customFormat="false" ht="14.4" hidden="false" customHeight="false" outlineLevel="0" collapsed="false">
      <c r="A376" s="76"/>
      <c r="B376" s="0"/>
      <c r="C376" s="77"/>
      <c r="D376" s="0"/>
      <c r="E376" s="0"/>
      <c r="G376" s="0"/>
      <c r="H376" s="0"/>
      <c r="I376" s="0"/>
      <c r="K376" s="0"/>
      <c r="L376" s="0"/>
      <c r="M376" s="0"/>
      <c r="O376" s="0"/>
      <c r="P376" s="0"/>
      <c r="Q376" s="0"/>
      <c r="S376" s="0"/>
      <c r="T376" s="0"/>
      <c r="U376" s="0"/>
      <c r="V376" s="78"/>
      <c r="Y376" s="77"/>
      <c r="AG376" s="76"/>
      <c r="AH376" s="76"/>
      <c r="AI376" s="76"/>
      <c r="AJ376" s="79" t="n">
        <f aca="true">IF(B376&gt;0,OFFSET(RiseSet!$C$4,$B376-RiseSet!$B$4,0),0)</f>
        <v>0</v>
      </c>
      <c r="AK376" s="79" t="n">
        <f aca="true">IF(B376&gt;0,OFFSET(RiseSet!$C$4,$B376-RiseSet!$B$4,1),0)</f>
        <v>0</v>
      </c>
      <c r="AL376" s="76"/>
      <c r="AM376" s="79"/>
      <c r="AN376" s="76"/>
      <c r="AO376" s="76"/>
      <c r="AP376" s="76"/>
      <c r="AQ376" s="76"/>
      <c r="AR376" s="80"/>
      <c r="AS376" s="80"/>
      <c r="AT376" s="80"/>
      <c r="AU376" s="80"/>
      <c r="AV376" s="80"/>
      <c r="AW376" s="80"/>
      <c r="AX376" s="76"/>
      <c r="AY376" s="76"/>
      <c r="AZ376" s="76"/>
      <c r="BA376" s="76"/>
      <c r="BB376" s="76"/>
      <c r="BC376" s="76"/>
    </row>
    <row r="377" customFormat="false" ht="14.4" hidden="false" customHeight="false" outlineLevel="0" collapsed="false">
      <c r="A377" s="76"/>
      <c r="B377" s="0"/>
      <c r="C377" s="77"/>
      <c r="D377" s="0"/>
      <c r="E377" s="0"/>
      <c r="G377" s="0"/>
      <c r="H377" s="0"/>
      <c r="I377" s="0"/>
      <c r="K377" s="0"/>
      <c r="L377" s="0"/>
      <c r="M377" s="0"/>
      <c r="O377" s="0"/>
      <c r="P377" s="0"/>
      <c r="Q377" s="0"/>
      <c r="S377" s="0"/>
      <c r="T377" s="0"/>
      <c r="U377" s="0"/>
      <c r="V377" s="78"/>
      <c r="Y377" s="77"/>
      <c r="AG377" s="76"/>
      <c r="AH377" s="76"/>
      <c r="AI377" s="76"/>
      <c r="AJ377" s="79" t="n">
        <f aca="true">IF(B377&gt;0,OFFSET(RiseSet!$C$4,$B377-RiseSet!$B$4,0),0)</f>
        <v>0</v>
      </c>
      <c r="AK377" s="79" t="n">
        <f aca="true">IF(B377&gt;0,OFFSET(RiseSet!$C$4,$B377-RiseSet!$B$4,1),0)</f>
        <v>0</v>
      </c>
      <c r="AL377" s="76"/>
      <c r="AM377" s="79"/>
      <c r="AN377" s="76"/>
      <c r="AO377" s="76"/>
      <c r="AP377" s="76"/>
      <c r="AQ377" s="76"/>
      <c r="AR377" s="80"/>
      <c r="AS377" s="80"/>
      <c r="AT377" s="80"/>
      <c r="AU377" s="80"/>
      <c r="AV377" s="80"/>
      <c r="AW377" s="80"/>
      <c r="AX377" s="76"/>
      <c r="AY377" s="76"/>
      <c r="AZ377" s="76"/>
      <c r="BA377" s="76"/>
      <c r="BB377" s="76"/>
      <c r="BC377" s="76"/>
    </row>
    <row r="378" customFormat="false" ht="14.4" hidden="false" customHeight="false" outlineLevel="0" collapsed="false">
      <c r="A378" s="76"/>
      <c r="B378" s="0"/>
      <c r="C378" s="77"/>
      <c r="D378" s="0"/>
      <c r="E378" s="0"/>
      <c r="G378" s="0"/>
      <c r="H378" s="0"/>
      <c r="I378" s="0"/>
      <c r="K378" s="0"/>
      <c r="L378" s="0"/>
      <c r="M378" s="0"/>
      <c r="O378" s="0"/>
      <c r="P378" s="0"/>
      <c r="Q378" s="0"/>
      <c r="S378" s="0"/>
      <c r="T378" s="0"/>
      <c r="U378" s="0"/>
      <c r="V378" s="78"/>
      <c r="Y378" s="77"/>
      <c r="AG378" s="76"/>
      <c r="AH378" s="76"/>
      <c r="AI378" s="76"/>
      <c r="AJ378" s="79" t="n">
        <f aca="true">IF(B378&gt;0,OFFSET(RiseSet!$C$4,$B378-RiseSet!$B$4,0),0)</f>
        <v>0</v>
      </c>
      <c r="AK378" s="79" t="n">
        <f aca="true">IF(B378&gt;0,OFFSET(RiseSet!$C$4,$B378-RiseSet!$B$4,1),0)</f>
        <v>0</v>
      </c>
      <c r="AL378" s="76"/>
      <c r="AM378" s="79"/>
      <c r="AN378" s="76"/>
      <c r="AO378" s="76"/>
      <c r="AP378" s="76"/>
      <c r="AQ378" s="76"/>
      <c r="AR378" s="80"/>
      <c r="AS378" s="80"/>
      <c r="AT378" s="80"/>
      <c r="AU378" s="80"/>
      <c r="AV378" s="80"/>
      <c r="AW378" s="80"/>
      <c r="AX378" s="76"/>
      <c r="AY378" s="76"/>
      <c r="AZ378" s="76"/>
      <c r="BA378" s="76"/>
      <c r="BB378" s="76"/>
      <c r="BC378" s="76"/>
    </row>
    <row r="379" customFormat="false" ht="14.4" hidden="false" customHeight="false" outlineLevel="0" collapsed="false">
      <c r="A379" s="76"/>
      <c r="B379" s="0"/>
      <c r="C379" s="77"/>
      <c r="D379" s="0"/>
      <c r="E379" s="0"/>
      <c r="G379" s="0"/>
      <c r="H379" s="0"/>
      <c r="I379" s="0"/>
      <c r="K379" s="0"/>
      <c r="L379" s="0"/>
      <c r="M379" s="0"/>
      <c r="O379" s="0"/>
      <c r="P379" s="0"/>
      <c r="Q379" s="0"/>
      <c r="S379" s="0"/>
      <c r="T379" s="0"/>
      <c r="U379" s="0"/>
      <c r="V379" s="78"/>
      <c r="Y379" s="77"/>
      <c r="AG379" s="76"/>
      <c r="AH379" s="76"/>
      <c r="AI379" s="76"/>
      <c r="AJ379" s="79" t="n">
        <f aca="true">IF(B379&gt;0,OFFSET(RiseSet!$C$4,$B379-RiseSet!$B$4,0),0)</f>
        <v>0</v>
      </c>
      <c r="AK379" s="79" t="n">
        <f aca="true">IF(B379&gt;0,OFFSET(RiseSet!$C$4,$B379-RiseSet!$B$4,1),0)</f>
        <v>0</v>
      </c>
      <c r="AL379" s="76"/>
      <c r="AM379" s="79"/>
      <c r="AN379" s="76"/>
      <c r="AO379" s="76"/>
      <c r="AP379" s="76"/>
      <c r="AQ379" s="76"/>
      <c r="AR379" s="80"/>
      <c r="AS379" s="80"/>
      <c r="AT379" s="80"/>
      <c r="AU379" s="80"/>
      <c r="AV379" s="80"/>
      <c r="AW379" s="80"/>
      <c r="AX379" s="76"/>
      <c r="AY379" s="76"/>
      <c r="AZ379" s="76"/>
      <c r="BA379" s="76"/>
      <c r="BB379" s="76"/>
      <c r="BC379" s="76"/>
    </row>
    <row r="380" customFormat="false" ht="14.4" hidden="false" customHeight="false" outlineLevel="0" collapsed="false">
      <c r="A380" s="76"/>
      <c r="B380" s="0"/>
      <c r="C380" s="77"/>
      <c r="D380" s="0"/>
      <c r="E380" s="0"/>
      <c r="G380" s="0"/>
      <c r="H380" s="0"/>
      <c r="I380" s="0"/>
      <c r="K380" s="0"/>
      <c r="L380" s="0"/>
      <c r="M380" s="0"/>
      <c r="O380" s="0"/>
      <c r="P380" s="0"/>
      <c r="Q380" s="0"/>
      <c r="S380" s="0"/>
      <c r="T380" s="0"/>
      <c r="U380" s="0"/>
      <c r="V380" s="78"/>
      <c r="Y380" s="77"/>
      <c r="AG380" s="76"/>
      <c r="AH380" s="76"/>
      <c r="AI380" s="76"/>
      <c r="AJ380" s="79" t="n">
        <f aca="true">IF(B380&gt;0,OFFSET(RiseSet!$C$4,$B380-RiseSet!$B$4,0),0)</f>
        <v>0</v>
      </c>
      <c r="AK380" s="79" t="n">
        <f aca="true">IF(B380&gt;0,OFFSET(RiseSet!$C$4,$B380-RiseSet!$B$4,1),0)</f>
        <v>0</v>
      </c>
      <c r="AL380" s="76"/>
      <c r="AM380" s="79"/>
      <c r="AN380" s="76"/>
      <c r="AO380" s="76"/>
      <c r="AP380" s="76"/>
      <c r="AQ380" s="76"/>
      <c r="AR380" s="80"/>
      <c r="AS380" s="80"/>
      <c r="AT380" s="80"/>
      <c r="AU380" s="80"/>
      <c r="AV380" s="80"/>
      <c r="AW380" s="80"/>
      <c r="AX380" s="76"/>
      <c r="AY380" s="76"/>
      <c r="AZ380" s="76"/>
      <c r="BA380" s="76"/>
      <c r="BB380" s="76"/>
      <c r="BC380" s="76"/>
    </row>
    <row r="381" customFormat="false" ht="14.4" hidden="false" customHeight="false" outlineLevel="0" collapsed="false">
      <c r="A381" s="76"/>
      <c r="B381" s="0"/>
      <c r="C381" s="77"/>
      <c r="D381" s="0"/>
      <c r="E381" s="0"/>
      <c r="G381" s="0"/>
      <c r="H381" s="0"/>
      <c r="I381" s="0"/>
      <c r="K381" s="0"/>
      <c r="L381" s="0"/>
      <c r="M381" s="0"/>
      <c r="O381" s="0"/>
      <c r="P381" s="0"/>
      <c r="Q381" s="0"/>
      <c r="S381" s="0"/>
      <c r="T381" s="0"/>
      <c r="U381" s="0"/>
      <c r="V381" s="78"/>
      <c r="Y381" s="77"/>
      <c r="AG381" s="76"/>
      <c r="AH381" s="76"/>
      <c r="AI381" s="76"/>
      <c r="AJ381" s="79" t="n">
        <f aca="true">IF(B381&gt;0,OFFSET(RiseSet!$C$4,$B381-RiseSet!$B$4,0),0)</f>
        <v>0</v>
      </c>
      <c r="AK381" s="79" t="n">
        <f aca="true">IF(B381&gt;0,OFFSET(RiseSet!$C$4,$B381-RiseSet!$B$4,1),0)</f>
        <v>0</v>
      </c>
      <c r="AL381" s="76"/>
      <c r="AM381" s="79"/>
      <c r="AN381" s="76"/>
      <c r="AO381" s="76"/>
      <c r="AP381" s="76"/>
      <c r="AQ381" s="76"/>
      <c r="AR381" s="80"/>
      <c r="AS381" s="80"/>
      <c r="AT381" s="80"/>
      <c r="AU381" s="80"/>
      <c r="AV381" s="80"/>
      <c r="AW381" s="80"/>
      <c r="AX381" s="76"/>
      <c r="AY381" s="76"/>
      <c r="AZ381" s="76"/>
      <c r="BA381" s="76"/>
      <c r="BB381" s="76"/>
      <c r="BC381" s="76"/>
    </row>
    <row r="382" customFormat="false" ht="14.4" hidden="false" customHeight="false" outlineLevel="0" collapsed="false">
      <c r="A382" s="76"/>
      <c r="B382" s="0"/>
      <c r="C382" s="77"/>
      <c r="D382" s="0"/>
      <c r="E382" s="0"/>
      <c r="G382" s="0"/>
      <c r="H382" s="0"/>
      <c r="I382" s="0"/>
      <c r="K382" s="0"/>
      <c r="L382" s="0"/>
      <c r="M382" s="0"/>
      <c r="O382" s="0"/>
      <c r="P382" s="0"/>
      <c r="Q382" s="0"/>
      <c r="S382" s="0"/>
      <c r="T382" s="0"/>
      <c r="U382" s="0"/>
      <c r="V382" s="78"/>
      <c r="Y382" s="77"/>
      <c r="AG382" s="76"/>
      <c r="AH382" s="76"/>
      <c r="AI382" s="76"/>
      <c r="AJ382" s="79" t="n">
        <f aca="true">IF(B382&gt;0,OFFSET(RiseSet!$C$4,$B382-RiseSet!$B$4,0),0)</f>
        <v>0</v>
      </c>
      <c r="AK382" s="79" t="n">
        <f aca="true">IF(B382&gt;0,OFFSET(RiseSet!$C$4,$B382-RiseSet!$B$4,1),0)</f>
        <v>0</v>
      </c>
      <c r="AL382" s="76"/>
      <c r="AM382" s="79"/>
      <c r="AN382" s="76"/>
      <c r="AO382" s="76"/>
      <c r="AP382" s="76"/>
      <c r="AQ382" s="76"/>
      <c r="AR382" s="80"/>
      <c r="AS382" s="80"/>
      <c r="AT382" s="80"/>
      <c r="AU382" s="80"/>
      <c r="AV382" s="80"/>
      <c r="AW382" s="80"/>
      <c r="AX382" s="76"/>
      <c r="AY382" s="76"/>
      <c r="AZ382" s="76"/>
      <c r="BA382" s="76"/>
      <c r="BB382" s="76"/>
      <c r="BC382" s="76"/>
    </row>
    <row r="383" customFormat="false" ht="14.4" hidden="false" customHeight="false" outlineLevel="0" collapsed="false">
      <c r="A383" s="76"/>
      <c r="B383" s="0"/>
      <c r="C383" s="77"/>
      <c r="D383" s="0"/>
      <c r="E383" s="0"/>
      <c r="G383" s="0"/>
      <c r="H383" s="0"/>
      <c r="I383" s="0"/>
      <c r="K383" s="0"/>
      <c r="L383" s="0"/>
      <c r="M383" s="0"/>
      <c r="O383" s="0"/>
      <c r="P383" s="0"/>
      <c r="Q383" s="0"/>
      <c r="S383" s="0"/>
      <c r="T383" s="0"/>
      <c r="U383" s="0"/>
      <c r="V383" s="78"/>
      <c r="Y383" s="77"/>
      <c r="AG383" s="76"/>
      <c r="AH383" s="76"/>
      <c r="AI383" s="76"/>
      <c r="AJ383" s="79" t="n">
        <f aca="true">IF(B383&gt;0,OFFSET(RiseSet!$C$4,$B383-RiseSet!$B$4,0),0)</f>
        <v>0</v>
      </c>
      <c r="AK383" s="79" t="n">
        <f aca="true">IF(B383&gt;0,OFFSET(RiseSet!$C$4,$B383-RiseSet!$B$4,1),0)</f>
        <v>0</v>
      </c>
      <c r="AL383" s="76"/>
      <c r="AM383" s="79"/>
      <c r="AN383" s="76"/>
      <c r="AO383" s="76"/>
      <c r="AP383" s="76"/>
      <c r="AQ383" s="76"/>
      <c r="AR383" s="80"/>
      <c r="AS383" s="80"/>
      <c r="AT383" s="80"/>
      <c r="AU383" s="80"/>
      <c r="AV383" s="80"/>
      <c r="AW383" s="80"/>
      <c r="AX383" s="76"/>
      <c r="AY383" s="76"/>
      <c r="AZ383" s="76"/>
      <c r="BA383" s="76"/>
      <c r="BB383" s="76"/>
      <c r="BC383" s="76"/>
    </row>
    <row r="384" customFormat="false" ht="14.4" hidden="false" customHeight="false" outlineLevel="0" collapsed="false">
      <c r="A384" s="76"/>
      <c r="B384" s="0"/>
      <c r="C384" s="77"/>
      <c r="D384" s="0"/>
      <c r="E384" s="0"/>
      <c r="G384" s="0"/>
      <c r="H384" s="0"/>
      <c r="I384" s="0"/>
      <c r="K384" s="0"/>
      <c r="L384" s="0"/>
      <c r="M384" s="0"/>
      <c r="O384" s="0"/>
      <c r="P384" s="0"/>
      <c r="Q384" s="0"/>
      <c r="S384" s="0"/>
      <c r="T384" s="0"/>
      <c r="U384" s="0"/>
      <c r="V384" s="78"/>
      <c r="Y384" s="77"/>
      <c r="AG384" s="76"/>
      <c r="AH384" s="76"/>
      <c r="AI384" s="76"/>
      <c r="AJ384" s="79" t="n">
        <f aca="true">IF(B384&gt;0,OFFSET(RiseSet!$C$4,$B384-RiseSet!$B$4,0),0)</f>
        <v>0</v>
      </c>
      <c r="AK384" s="79" t="n">
        <f aca="true">IF(B384&gt;0,OFFSET(RiseSet!$C$4,$B384-RiseSet!$B$4,1),0)</f>
        <v>0</v>
      </c>
      <c r="AL384" s="76"/>
      <c r="AM384" s="79"/>
      <c r="AN384" s="76"/>
      <c r="AO384" s="76"/>
      <c r="AP384" s="76"/>
      <c r="AQ384" s="76"/>
      <c r="AR384" s="80"/>
      <c r="AS384" s="80"/>
      <c r="AT384" s="80"/>
      <c r="AU384" s="80"/>
      <c r="AV384" s="80"/>
      <c r="AW384" s="80"/>
      <c r="AX384" s="76"/>
      <c r="AY384" s="76"/>
      <c r="AZ384" s="76"/>
      <c r="BA384" s="76"/>
      <c r="BB384" s="76"/>
      <c r="BC384" s="76"/>
    </row>
    <row r="385" customFormat="false" ht="14.4" hidden="false" customHeight="false" outlineLevel="0" collapsed="false">
      <c r="A385" s="76"/>
      <c r="B385" s="0"/>
      <c r="C385" s="77"/>
      <c r="D385" s="0"/>
      <c r="E385" s="0"/>
      <c r="G385" s="0"/>
      <c r="H385" s="0"/>
      <c r="I385" s="0"/>
      <c r="K385" s="0"/>
      <c r="L385" s="0"/>
      <c r="M385" s="0"/>
      <c r="O385" s="0"/>
      <c r="P385" s="0"/>
      <c r="Q385" s="0"/>
      <c r="S385" s="0"/>
      <c r="T385" s="0"/>
      <c r="U385" s="0"/>
      <c r="V385" s="78"/>
      <c r="Y385" s="77"/>
      <c r="AG385" s="76"/>
      <c r="AH385" s="76"/>
      <c r="AI385" s="76"/>
      <c r="AJ385" s="79" t="n">
        <f aca="true">IF(B385&gt;0,OFFSET(RiseSet!$C$4,$B385-RiseSet!$B$4,0),0)</f>
        <v>0</v>
      </c>
      <c r="AK385" s="79" t="n">
        <f aca="true">IF(B385&gt;0,OFFSET(RiseSet!$C$4,$B385-RiseSet!$B$4,1),0)</f>
        <v>0</v>
      </c>
      <c r="AL385" s="76"/>
      <c r="AM385" s="79"/>
      <c r="AN385" s="76"/>
      <c r="AO385" s="76"/>
      <c r="AP385" s="76"/>
      <c r="AQ385" s="76"/>
      <c r="AR385" s="80"/>
      <c r="AS385" s="80"/>
      <c r="AT385" s="80"/>
      <c r="AU385" s="80"/>
      <c r="AV385" s="80"/>
      <c r="AW385" s="80"/>
      <c r="AX385" s="76"/>
      <c r="AY385" s="76"/>
      <c r="AZ385" s="76"/>
      <c r="BA385" s="76"/>
      <c r="BB385" s="76"/>
      <c r="BC385" s="76"/>
    </row>
    <row r="386" customFormat="false" ht="14.4" hidden="false" customHeight="false" outlineLevel="0" collapsed="false">
      <c r="A386" s="76"/>
      <c r="B386" s="0"/>
      <c r="C386" s="77"/>
      <c r="D386" s="0"/>
      <c r="E386" s="0"/>
      <c r="G386" s="0"/>
      <c r="H386" s="0"/>
      <c r="I386" s="0"/>
      <c r="K386" s="0"/>
      <c r="L386" s="0"/>
      <c r="M386" s="0"/>
      <c r="O386" s="0"/>
      <c r="P386" s="0"/>
      <c r="Q386" s="0"/>
      <c r="S386" s="0"/>
      <c r="T386" s="0"/>
      <c r="U386" s="0"/>
      <c r="V386" s="78"/>
      <c r="Y386" s="77"/>
      <c r="AG386" s="76"/>
      <c r="AH386" s="76"/>
      <c r="AI386" s="76"/>
      <c r="AJ386" s="79" t="n">
        <f aca="true">IF(B386&gt;0,OFFSET(RiseSet!$C$4,$B386-RiseSet!$B$4,0),0)</f>
        <v>0</v>
      </c>
      <c r="AK386" s="79" t="n">
        <f aca="true">IF(B386&gt;0,OFFSET(RiseSet!$C$4,$B386-RiseSet!$B$4,1),0)</f>
        <v>0</v>
      </c>
      <c r="AL386" s="76"/>
      <c r="AM386" s="79"/>
      <c r="AN386" s="76"/>
      <c r="AO386" s="76"/>
      <c r="AP386" s="76"/>
      <c r="AQ386" s="76"/>
      <c r="AR386" s="80"/>
      <c r="AS386" s="80"/>
      <c r="AT386" s="80"/>
      <c r="AU386" s="80"/>
      <c r="AV386" s="80"/>
      <c r="AW386" s="80"/>
      <c r="AX386" s="76"/>
      <c r="AY386" s="76"/>
      <c r="AZ386" s="76"/>
      <c r="BA386" s="76"/>
      <c r="BB386" s="76"/>
      <c r="BC386" s="76"/>
    </row>
    <row r="387" customFormat="false" ht="14.4" hidden="false" customHeight="false" outlineLevel="0" collapsed="false">
      <c r="A387" s="76"/>
      <c r="B387" s="0"/>
      <c r="C387" s="77"/>
      <c r="D387" s="0"/>
      <c r="E387" s="0"/>
      <c r="G387" s="0"/>
      <c r="H387" s="0"/>
      <c r="I387" s="0"/>
      <c r="K387" s="0"/>
      <c r="L387" s="0"/>
      <c r="M387" s="0"/>
      <c r="O387" s="0"/>
      <c r="P387" s="0"/>
      <c r="Q387" s="0"/>
      <c r="S387" s="0"/>
      <c r="T387" s="0"/>
      <c r="U387" s="0"/>
      <c r="V387" s="78"/>
      <c r="Y387" s="77"/>
      <c r="AG387" s="76"/>
      <c r="AH387" s="76"/>
      <c r="AI387" s="76"/>
      <c r="AJ387" s="79" t="n">
        <f aca="true">IF(B387&gt;0,OFFSET(RiseSet!$C$4,$B387-RiseSet!$B$4,0),0)</f>
        <v>0</v>
      </c>
      <c r="AK387" s="79" t="n">
        <f aca="true">IF(B387&gt;0,OFFSET(RiseSet!$C$4,$B387-RiseSet!$B$4,1),0)</f>
        <v>0</v>
      </c>
      <c r="AL387" s="76"/>
      <c r="AM387" s="79"/>
      <c r="AN387" s="76"/>
      <c r="AO387" s="76"/>
      <c r="AP387" s="76"/>
      <c r="AQ387" s="76"/>
      <c r="AR387" s="80"/>
      <c r="AS387" s="80"/>
      <c r="AT387" s="80"/>
      <c r="AU387" s="80"/>
      <c r="AV387" s="80"/>
      <c r="AW387" s="80"/>
      <c r="AX387" s="76"/>
      <c r="AY387" s="76"/>
      <c r="AZ387" s="76"/>
      <c r="BA387" s="76"/>
      <c r="BB387" s="76"/>
      <c r="BC387" s="76"/>
    </row>
    <row r="388" customFormat="false" ht="14.4" hidden="false" customHeight="false" outlineLevel="0" collapsed="false">
      <c r="A388" s="76"/>
      <c r="B388" s="0"/>
      <c r="C388" s="77"/>
      <c r="D388" s="0"/>
      <c r="E388" s="0"/>
      <c r="G388" s="0"/>
      <c r="H388" s="0"/>
      <c r="I388" s="0"/>
      <c r="K388" s="0"/>
      <c r="L388" s="0"/>
      <c r="M388" s="0"/>
      <c r="O388" s="0"/>
      <c r="P388" s="0"/>
      <c r="Q388" s="0"/>
      <c r="S388" s="0"/>
      <c r="T388" s="0"/>
      <c r="U388" s="0"/>
      <c r="V388" s="78"/>
      <c r="Y388" s="77"/>
      <c r="AG388" s="76"/>
      <c r="AH388" s="76"/>
      <c r="AI388" s="76"/>
      <c r="AJ388" s="79" t="n">
        <f aca="true">IF(B388&gt;0,OFFSET(RiseSet!$C$4,$B388-RiseSet!$B$4,0),0)</f>
        <v>0</v>
      </c>
      <c r="AK388" s="79" t="n">
        <f aca="true">IF(B388&gt;0,OFFSET(RiseSet!$C$4,$B388-RiseSet!$B$4,1),0)</f>
        <v>0</v>
      </c>
      <c r="AL388" s="76"/>
      <c r="AM388" s="79"/>
      <c r="AN388" s="76"/>
      <c r="AO388" s="76"/>
      <c r="AP388" s="76"/>
      <c r="AQ388" s="76"/>
      <c r="AR388" s="80"/>
      <c r="AS388" s="80"/>
      <c r="AT388" s="80"/>
      <c r="AU388" s="80"/>
      <c r="AV388" s="80"/>
      <c r="AW388" s="80"/>
      <c r="AX388" s="76"/>
      <c r="AY388" s="76"/>
      <c r="AZ388" s="76"/>
      <c r="BA388" s="76"/>
      <c r="BB388" s="76"/>
      <c r="BC388" s="76"/>
    </row>
    <row r="389" customFormat="false" ht="14.4" hidden="false" customHeight="false" outlineLevel="0" collapsed="false">
      <c r="A389" s="76"/>
      <c r="B389" s="0"/>
      <c r="C389" s="77"/>
      <c r="D389" s="0"/>
      <c r="E389" s="0"/>
      <c r="G389" s="0"/>
      <c r="H389" s="0"/>
      <c r="I389" s="0"/>
      <c r="K389" s="0"/>
      <c r="L389" s="0"/>
      <c r="M389" s="0"/>
      <c r="O389" s="0"/>
      <c r="P389" s="0"/>
      <c r="Q389" s="0"/>
      <c r="S389" s="0"/>
      <c r="T389" s="0"/>
      <c r="U389" s="0"/>
      <c r="V389" s="78"/>
      <c r="Y389" s="77"/>
      <c r="AG389" s="76"/>
      <c r="AH389" s="76"/>
      <c r="AI389" s="76"/>
      <c r="AJ389" s="79" t="n">
        <f aca="true">IF(B389&gt;0,OFFSET(RiseSet!$C$4,$B389-RiseSet!$B$4,0),0)</f>
        <v>0</v>
      </c>
      <c r="AK389" s="79" t="n">
        <f aca="true">IF(B389&gt;0,OFFSET(RiseSet!$C$4,$B389-RiseSet!$B$4,1),0)</f>
        <v>0</v>
      </c>
      <c r="AL389" s="76"/>
      <c r="AM389" s="79"/>
      <c r="AN389" s="76"/>
      <c r="AO389" s="76"/>
      <c r="AP389" s="76"/>
      <c r="AQ389" s="76"/>
      <c r="AR389" s="80"/>
      <c r="AS389" s="80"/>
      <c r="AT389" s="80"/>
      <c r="AU389" s="80"/>
      <c r="AV389" s="80"/>
      <c r="AW389" s="80"/>
      <c r="AX389" s="76"/>
      <c r="AY389" s="76"/>
      <c r="AZ389" s="76"/>
      <c r="BA389" s="76"/>
      <c r="BB389" s="76"/>
      <c r="BC389" s="76"/>
    </row>
    <row r="390" customFormat="false" ht="14.4" hidden="false" customHeight="false" outlineLevel="0" collapsed="false">
      <c r="A390" s="76"/>
      <c r="B390" s="0"/>
      <c r="C390" s="77"/>
      <c r="D390" s="0"/>
      <c r="E390" s="0"/>
      <c r="G390" s="0"/>
      <c r="H390" s="0"/>
      <c r="I390" s="0"/>
      <c r="K390" s="0"/>
      <c r="L390" s="0"/>
      <c r="M390" s="0"/>
      <c r="O390" s="0"/>
      <c r="P390" s="0"/>
      <c r="Q390" s="0"/>
      <c r="S390" s="0"/>
      <c r="T390" s="0"/>
      <c r="U390" s="0"/>
      <c r="V390" s="78"/>
      <c r="Y390" s="77"/>
      <c r="AG390" s="76"/>
      <c r="AH390" s="76"/>
      <c r="AI390" s="76"/>
      <c r="AJ390" s="79" t="n">
        <f aca="true">IF(B390&gt;0,OFFSET(RiseSet!$C$4,$B390-RiseSet!$B$4,0),0)</f>
        <v>0</v>
      </c>
      <c r="AK390" s="79" t="n">
        <f aca="true">IF(B390&gt;0,OFFSET(RiseSet!$C$4,$B390-RiseSet!$B$4,1),0)</f>
        <v>0</v>
      </c>
      <c r="AL390" s="76"/>
      <c r="AM390" s="79"/>
      <c r="AN390" s="76"/>
      <c r="AO390" s="76"/>
      <c r="AP390" s="76"/>
      <c r="AQ390" s="76"/>
      <c r="AR390" s="80"/>
      <c r="AS390" s="80"/>
      <c r="AT390" s="80"/>
      <c r="AU390" s="80"/>
      <c r="AV390" s="80"/>
      <c r="AW390" s="80"/>
      <c r="AX390" s="76"/>
      <c r="AY390" s="76"/>
      <c r="AZ390" s="76"/>
      <c r="BA390" s="76"/>
      <c r="BB390" s="76"/>
      <c r="BC390" s="76"/>
    </row>
    <row r="391" customFormat="false" ht="14.4" hidden="false" customHeight="false" outlineLevel="0" collapsed="false">
      <c r="A391" s="76"/>
      <c r="B391" s="0"/>
      <c r="C391" s="77"/>
      <c r="D391" s="0"/>
      <c r="E391" s="0"/>
      <c r="G391" s="0"/>
      <c r="H391" s="0"/>
      <c r="I391" s="0"/>
      <c r="K391" s="0"/>
      <c r="L391" s="0"/>
      <c r="M391" s="0"/>
      <c r="O391" s="0"/>
      <c r="P391" s="0"/>
      <c r="Q391" s="0"/>
      <c r="S391" s="0"/>
      <c r="T391" s="0"/>
      <c r="U391" s="0"/>
      <c r="V391" s="78"/>
      <c r="Y391" s="77"/>
      <c r="AG391" s="76"/>
      <c r="AH391" s="76"/>
      <c r="AI391" s="76"/>
      <c r="AJ391" s="79" t="n">
        <f aca="true">IF(B391&gt;0,OFFSET(RiseSet!$C$4,$B391-RiseSet!$B$4,0),0)</f>
        <v>0</v>
      </c>
      <c r="AK391" s="79" t="n">
        <f aca="true">IF(B391&gt;0,OFFSET(RiseSet!$C$4,$B391-RiseSet!$B$4,1),0)</f>
        <v>0</v>
      </c>
      <c r="AL391" s="76"/>
      <c r="AM391" s="79"/>
      <c r="AN391" s="76"/>
      <c r="AO391" s="76"/>
      <c r="AP391" s="76"/>
      <c r="AQ391" s="76"/>
      <c r="AR391" s="80"/>
      <c r="AS391" s="80"/>
      <c r="AT391" s="80"/>
      <c r="AU391" s="80"/>
      <c r="AV391" s="80"/>
      <c r="AW391" s="80"/>
      <c r="AX391" s="76"/>
      <c r="AY391" s="76"/>
      <c r="AZ391" s="76"/>
      <c r="BA391" s="76"/>
      <c r="BB391" s="76"/>
      <c r="BC391" s="76"/>
    </row>
    <row r="392" customFormat="false" ht="14.4" hidden="false" customHeight="false" outlineLevel="0" collapsed="false">
      <c r="A392" s="76"/>
      <c r="B392" s="0"/>
      <c r="C392" s="77"/>
      <c r="D392" s="0"/>
      <c r="E392" s="0"/>
      <c r="G392" s="0"/>
      <c r="H392" s="0"/>
      <c r="I392" s="0"/>
      <c r="K392" s="0"/>
      <c r="L392" s="0"/>
      <c r="M392" s="0"/>
      <c r="O392" s="0"/>
      <c r="P392" s="0"/>
      <c r="Q392" s="0"/>
      <c r="S392" s="0"/>
      <c r="T392" s="0"/>
      <c r="U392" s="0"/>
      <c r="V392" s="78"/>
      <c r="Y392" s="77"/>
      <c r="AG392" s="76"/>
      <c r="AH392" s="76"/>
      <c r="AI392" s="76"/>
      <c r="AJ392" s="79" t="n">
        <f aca="true">IF(B392&gt;0,OFFSET(RiseSet!$C$4,$B392-RiseSet!$B$4,0),0)</f>
        <v>0</v>
      </c>
      <c r="AK392" s="79" t="n">
        <f aca="true">IF(B392&gt;0,OFFSET(RiseSet!$C$4,$B392-RiseSet!$B$4,1),0)</f>
        <v>0</v>
      </c>
      <c r="AL392" s="76"/>
      <c r="AM392" s="79"/>
      <c r="AN392" s="76"/>
      <c r="AO392" s="76"/>
      <c r="AP392" s="76"/>
      <c r="AQ392" s="76"/>
      <c r="AR392" s="80"/>
      <c r="AS392" s="80"/>
      <c r="AT392" s="80"/>
      <c r="AU392" s="80"/>
      <c r="AV392" s="80"/>
      <c r="AW392" s="80"/>
      <c r="AX392" s="76"/>
      <c r="AY392" s="76"/>
      <c r="AZ392" s="76"/>
      <c r="BA392" s="76"/>
      <c r="BB392" s="76"/>
      <c r="BC392" s="76"/>
    </row>
    <row r="393" customFormat="false" ht="14.4" hidden="false" customHeight="false" outlineLevel="0" collapsed="false">
      <c r="A393" s="76"/>
      <c r="B393" s="0"/>
      <c r="C393" s="77"/>
      <c r="D393" s="0"/>
      <c r="E393" s="0"/>
      <c r="G393" s="0"/>
      <c r="H393" s="0"/>
      <c r="I393" s="0"/>
      <c r="K393" s="0"/>
      <c r="L393" s="0"/>
      <c r="M393" s="0"/>
      <c r="O393" s="0"/>
      <c r="P393" s="0"/>
      <c r="Q393" s="0"/>
      <c r="S393" s="0"/>
      <c r="T393" s="0"/>
      <c r="U393" s="0"/>
      <c r="V393" s="78"/>
      <c r="Y393" s="77"/>
      <c r="AG393" s="76"/>
      <c r="AH393" s="76"/>
      <c r="AI393" s="76"/>
      <c r="AJ393" s="79" t="n">
        <f aca="true">IF(B393&gt;0,OFFSET(RiseSet!$C$4,$B393-RiseSet!$B$4,0),0)</f>
        <v>0</v>
      </c>
      <c r="AK393" s="79" t="n">
        <f aca="true">IF(B393&gt;0,OFFSET(RiseSet!$C$4,$B393-RiseSet!$B$4,1),0)</f>
        <v>0</v>
      </c>
      <c r="AL393" s="76"/>
      <c r="AM393" s="79"/>
      <c r="AN393" s="76"/>
      <c r="AO393" s="76"/>
      <c r="AP393" s="76"/>
      <c r="AQ393" s="76"/>
      <c r="AR393" s="80"/>
      <c r="AS393" s="80"/>
      <c r="AT393" s="80"/>
      <c r="AU393" s="80"/>
      <c r="AV393" s="80"/>
      <c r="AW393" s="80"/>
      <c r="AX393" s="76"/>
      <c r="AY393" s="76"/>
      <c r="AZ393" s="76"/>
      <c r="BA393" s="76"/>
      <c r="BB393" s="76"/>
      <c r="BC393" s="76"/>
    </row>
    <row r="394" customFormat="false" ht="14.4" hidden="false" customHeight="false" outlineLevel="0" collapsed="false">
      <c r="A394" s="76"/>
      <c r="B394" s="0"/>
      <c r="C394" s="77"/>
      <c r="D394" s="0"/>
      <c r="E394" s="0"/>
      <c r="G394" s="0"/>
      <c r="H394" s="0"/>
      <c r="I394" s="0"/>
      <c r="K394" s="0"/>
      <c r="L394" s="0"/>
      <c r="M394" s="0"/>
      <c r="O394" s="0"/>
      <c r="P394" s="0"/>
      <c r="Q394" s="0"/>
      <c r="S394" s="0"/>
      <c r="T394" s="0"/>
      <c r="U394" s="0"/>
      <c r="V394" s="78"/>
      <c r="Y394" s="77"/>
      <c r="AG394" s="76"/>
      <c r="AH394" s="76"/>
      <c r="AI394" s="76"/>
      <c r="AJ394" s="79" t="n">
        <f aca="true">IF(B394&gt;0,OFFSET(RiseSet!$C$4,$B394-RiseSet!$B$4,0),0)</f>
        <v>0</v>
      </c>
      <c r="AK394" s="79" t="n">
        <f aca="true">IF(B394&gt;0,OFFSET(RiseSet!$C$4,$B394-RiseSet!$B$4,1),0)</f>
        <v>0</v>
      </c>
      <c r="AL394" s="76"/>
      <c r="AM394" s="79"/>
      <c r="AN394" s="76"/>
      <c r="AO394" s="76"/>
      <c r="AP394" s="76"/>
      <c r="AQ394" s="76"/>
      <c r="AR394" s="80"/>
      <c r="AS394" s="80"/>
      <c r="AT394" s="80"/>
      <c r="AU394" s="80"/>
      <c r="AV394" s="80"/>
      <c r="AW394" s="80"/>
      <c r="AX394" s="76"/>
      <c r="AY394" s="76"/>
      <c r="AZ394" s="76"/>
      <c r="BA394" s="76"/>
      <c r="BB394" s="76"/>
      <c r="BC394" s="76"/>
    </row>
    <row r="395" customFormat="false" ht="14.4" hidden="false" customHeight="false" outlineLevel="0" collapsed="false">
      <c r="A395" s="76"/>
      <c r="B395" s="0"/>
      <c r="C395" s="77"/>
      <c r="D395" s="0"/>
      <c r="E395" s="0"/>
      <c r="G395" s="0"/>
      <c r="H395" s="0"/>
      <c r="I395" s="0"/>
      <c r="K395" s="0"/>
      <c r="L395" s="0"/>
      <c r="M395" s="0"/>
      <c r="O395" s="0"/>
      <c r="P395" s="0"/>
      <c r="Q395" s="0"/>
      <c r="S395" s="0"/>
      <c r="T395" s="0"/>
      <c r="U395" s="0"/>
      <c r="V395" s="78"/>
      <c r="Y395" s="77"/>
      <c r="AG395" s="76"/>
      <c r="AH395" s="76"/>
      <c r="AI395" s="76"/>
      <c r="AJ395" s="79" t="n">
        <f aca="true">IF(B395&gt;0,OFFSET(RiseSet!$C$4,$B395-RiseSet!$B$4,0),0)</f>
        <v>0</v>
      </c>
      <c r="AK395" s="79" t="n">
        <f aca="true">IF(B395&gt;0,OFFSET(RiseSet!$C$4,$B395-RiseSet!$B$4,1),0)</f>
        <v>0</v>
      </c>
      <c r="AL395" s="76"/>
      <c r="AM395" s="79"/>
      <c r="AN395" s="76"/>
      <c r="AO395" s="76"/>
      <c r="AP395" s="76"/>
      <c r="AQ395" s="76"/>
      <c r="AR395" s="80"/>
      <c r="AS395" s="80"/>
      <c r="AT395" s="80"/>
      <c r="AU395" s="80"/>
      <c r="AV395" s="80"/>
      <c r="AW395" s="80"/>
      <c r="AX395" s="76"/>
      <c r="AY395" s="76"/>
      <c r="AZ395" s="76"/>
      <c r="BA395" s="76"/>
      <c r="BB395" s="76"/>
      <c r="BC395" s="76"/>
    </row>
    <row r="396" customFormat="false" ht="14.4" hidden="false" customHeight="false" outlineLevel="0" collapsed="false">
      <c r="A396" s="76"/>
      <c r="B396" s="0"/>
      <c r="C396" s="77"/>
      <c r="D396" s="0"/>
      <c r="E396" s="0"/>
      <c r="G396" s="0"/>
      <c r="H396" s="0"/>
      <c r="I396" s="0"/>
      <c r="K396" s="0"/>
      <c r="L396" s="0"/>
      <c r="M396" s="0"/>
      <c r="O396" s="0"/>
      <c r="P396" s="0"/>
      <c r="Q396" s="0"/>
      <c r="S396" s="0"/>
      <c r="T396" s="0"/>
      <c r="U396" s="0"/>
      <c r="V396" s="78"/>
      <c r="Y396" s="77"/>
      <c r="AG396" s="76"/>
      <c r="AH396" s="76"/>
      <c r="AI396" s="76"/>
      <c r="AJ396" s="79" t="n">
        <f aca="true">IF(B396&gt;0,OFFSET(RiseSet!$C$4,$B396-RiseSet!$B$4,0),0)</f>
        <v>0</v>
      </c>
      <c r="AK396" s="79" t="n">
        <f aca="true">IF(B396&gt;0,OFFSET(RiseSet!$C$4,$B396-RiseSet!$B$4,1),0)</f>
        <v>0</v>
      </c>
      <c r="AL396" s="76"/>
      <c r="AM396" s="79"/>
      <c r="AN396" s="76"/>
      <c r="AO396" s="76"/>
      <c r="AP396" s="76"/>
      <c r="AQ396" s="76"/>
      <c r="AR396" s="80"/>
      <c r="AS396" s="80"/>
      <c r="AT396" s="80"/>
      <c r="AU396" s="80"/>
      <c r="AV396" s="80"/>
      <c r="AW396" s="80"/>
      <c r="AX396" s="76"/>
      <c r="AY396" s="76"/>
      <c r="AZ396" s="76"/>
      <c r="BA396" s="76"/>
      <c r="BB396" s="76"/>
      <c r="BC396" s="76"/>
    </row>
    <row r="397" customFormat="false" ht="14.4" hidden="false" customHeight="false" outlineLevel="0" collapsed="false">
      <c r="A397" s="76"/>
      <c r="B397" s="0"/>
      <c r="C397" s="77"/>
      <c r="D397" s="0"/>
      <c r="E397" s="0"/>
      <c r="G397" s="0"/>
      <c r="H397" s="0"/>
      <c r="I397" s="0"/>
      <c r="K397" s="0"/>
      <c r="L397" s="0"/>
      <c r="M397" s="0"/>
      <c r="O397" s="0"/>
      <c r="P397" s="0"/>
      <c r="Q397" s="0"/>
      <c r="S397" s="0"/>
      <c r="T397" s="0"/>
      <c r="U397" s="0"/>
      <c r="V397" s="78"/>
      <c r="Y397" s="77"/>
      <c r="AG397" s="76"/>
      <c r="AH397" s="76"/>
      <c r="AI397" s="76"/>
      <c r="AJ397" s="79" t="n">
        <f aca="true">IF(B397&gt;0,OFFSET(RiseSet!$C$4,$B397-RiseSet!$B$4,0),0)</f>
        <v>0</v>
      </c>
      <c r="AK397" s="79" t="n">
        <f aca="true">IF(B397&gt;0,OFFSET(RiseSet!$C$4,$B397-RiseSet!$B$4,1),0)</f>
        <v>0</v>
      </c>
      <c r="AL397" s="76"/>
      <c r="AM397" s="79"/>
      <c r="AN397" s="76"/>
      <c r="AO397" s="76"/>
      <c r="AP397" s="76"/>
      <c r="AQ397" s="76"/>
      <c r="AR397" s="80"/>
      <c r="AS397" s="80"/>
      <c r="AT397" s="80"/>
      <c r="AU397" s="80"/>
      <c r="AV397" s="80"/>
      <c r="AW397" s="80"/>
      <c r="AX397" s="76"/>
      <c r="AY397" s="76"/>
      <c r="AZ397" s="76"/>
      <c r="BA397" s="76"/>
      <c r="BB397" s="76"/>
      <c r="BC397" s="76"/>
    </row>
    <row r="398" customFormat="false" ht="14.4" hidden="false" customHeight="false" outlineLevel="0" collapsed="false">
      <c r="A398" s="76"/>
      <c r="B398" s="0"/>
      <c r="C398" s="77"/>
      <c r="D398" s="0"/>
      <c r="E398" s="0"/>
      <c r="G398" s="0"/>
      <c r="H398" s="0"/>
      <c r="I398" s="0"/>
      <c r="K398" s="0"/>
      <c r="L398" s="0"/>
      <c r="M398" s="0"/>
      <c r="O398" s="0"/>
      <c r="P398" s="0"/>
      <c r="Q398" s="0"/>
      <c r="S398" s="0"/>
      <c r="T398" s="0"/>
      <c r="U398" s="0"/>
      <c r="V398" s="78"/>
      <c r="Y398" s="77"/>
      <c r="AG398" s="76"/>
      <c r="AH398" s="76"/>
      <c r="AI398" s="76"/>
      <c r="AJ398" s="79" t="n">
        <f aca="true">IF(B398&gt;0,OFFSET(RiseSet!$C$4,$B398-RiseSet!$B$4,0),0)</f>
        <v>0</v>
      </c>
      <c r="AK398" s="79" t="n">
        <f aca="true">IF(B398&gt;0,OFFSET(RiseSet!$C$4,$B398-RiseSet!$B$4,1),0)</f>
        <v>0</v>
      </c>
      <c r="AL398" s="76"/>
      <c r="AM398" s="79"/>
      <c r="AN398" s="76"/>
      <c r="AO398" s="76"/>
      <c r="AP398" s="76"/>
      <c r="AQ398" s="76"/>
      <c r="AR398" s="80"/>
      <c r="AS398" s="80"/>
      <c r="AT398" s="80"/>
      <c r="AU398" s="80"/>
      <c r="AV398" s="80"/>
      <c r="AW398" s="80"/>
      <c r="AX398" s="76"/>
      <c r="AY398" s="76"/>
      <c r="AZ398" s="76"/>
      <c r="BA398" s="76"/>
      <c r="BB398" s="76"/>
      <c r="BC398" s="76"/>
    </row>
    <row r="399" customFormat="false" ht="14.4" hidden="false" customHeight="false" outlineLevel="0" collapsed="false">
      <c r="A399" s="76"/>
      <c r="B399" s="0"/>
      <c r="C399" s="77"/>
      <c r="D399" s="0"/>
      <c r="E399" s="0"/>
      <c r="G399" s="0"/>
      <c r="H399" s="0"/>
      <c r="I399" s="0"/>
      <c r="K399" s="0"/>
      <c r="L399" s="0"/>
      <c r="M399" s="0"/>
      <c r="O399" s="0"/>
      <c r="P399" s="0"/>
      <c r="Q399" s="0"/>
      <c r="S399" s="0"/>
      <c r="T399" s="0"/>
      <c r="U399" s="0"/>
      <c r="V399" s="78"/>
      <c r="Y399" s="77"/>
      <c r="AG399" s="76"/>
      <c r="AH399" s="76"/>
      <c r="AI399" s="76"/>
      <c r="AJ399" s="79" t="n">
        <f aca="true">IF(B399&gt;0,OFFSET(RiseSet!$C$4,$B399-RiseSet!$B$4,0),0)</f>
        <v>0</v>
      </c>
      <c r="AK399" s="79" t="n">
        <f aca="true">IF(B399&gt;0,OFFSET(RiseSet!$C$4,$B399-RiseSet!$B$4,1),0)</f>
        <v>0</v>
      </c>
      <c r="AL399" s="76"/>
      <c r="AM399" s="79"/>
      <c r="AN399" s="76"/>
      <c r="AO399" s="76"/>
      <c r="AP399" s="76"/>
      <c r="AQ399" s="76"/>
      <c r="AR399" s="80"/>
      <c r="AS399" s="80"/>
      <c r="AT399" s="80"/>
      <c r="AU399" s="80"/>
      <c r="AV399" s="80"/>
      <c r="AW399" s="80"/>
      <c r="AX399" s="76"/>
      <c r="AY399" s="76"/>
      <c r="AZ399" s="76"/>
      <c r="BA399" s="76"/>
      <c r="BB399" s="76"/>
      <c r="BC399" s="76"/>
    </row>
    <row r="400" customFormat="false" ht="14.4" hidden="false" customHeight="false" outlineLevel="0" collapsed="false">
      <c r="A400" s="76"/>
      <c r="B400" s="0"/>
      <c r="C400" s="77"/>
      <c r="D400" s="0"/>
      <c r="E400" s="0"/>
      <c r="G400" s="0"/>
      <c r="H400" s="0"/>
      <c r="I400" s="0"/>
      <c r="K400" s="0"/>
      <c r="L400" s="0"/>
      <c r="M400" s="0"/>
      <c r="O400" s="0"/>
      <c r="P400" s="0"/>
      <c r="Q400" s="0"/>
      <c r="S400" s="0"/>
      <c r="T400" s="0"/>
      <c r="U400" s="0"/>
      <c r="V400" s="78"/>
      <c r="Y400" s="77"/>
      <c r="AG400" s="76"/>
      <c r="AH400" s="76"/>
      <c r="AI400" s="76"/>
      <c r="AJ400" s="79" t="n">
        <f aca="true">IF(B400&gt;0,OFFSET(RiseSet!$C$4,$B400-RiseSet!$B$4,0),0)</f>
        <v>0</v>
      </c>
      <c r="AK400" s="79" t="n">
        <f aca="true">IF(B400&gt;0,OFFSET(RiseSet!$C$4,$B400-RiseSet!$B$4,1),0)</f>
        <v>0</v>
      </c>
      <c r="AL400" s="76"/>
      <c r="AM400" s="79"/>
      <c r="AN400" s="76"/>
      <c r="AO400" s="76"/>
      <c r="AP400" s="76"/>
      <c r="AQ400" s="76"/>
      <c r="AR400" s="80"/>
      <c r="AS400" s="80"/>
      <c r="AT400" s="80"/>
      <c r="AU400" s="80"/>
      <c r="AV400" s="80"/>
      <c r="AW400" s="80"/>
      <c r="AX400" s="76"/>
      <c r="AY400" s="76"/>
      <c r="AZ400" s="76"/>
      <c r="BA400" s="76"/>
      <c r="BB400" s="76"/>
      <c r="BC400" s="76"/>
    </row>
    <row r="401" customFormat="false" ht="14.4" hidden="false" customHeight="false" outlineLevel="0" collapsed="false">
      <c r="A401" s="76"/>
      <c r="B401" s="0"/>
      <c r="C401" s="77"/>
      <c r="D401" s="0"/>
      <c r="E401" s="0"/>
      <c r="G401" s="0"/>
      <c r="H401" s="0"/>
      <c r="I401" s="0"/>
      <c r="K401" s="0"/>
      <c r="L401" s="0"/>
      <c r="M401" s="0"/>
      <c r="O401" s="0"/>
      <c r="P401" s="0"/>
      <c r="Q401" s="0"/>
      <c r="S401" s="0"/>
      <c r="T401" s="0"/>
      <c r="U401" s="0"/>
      <c r="V401" s="78"/>
      <c r="Y401" s="77"/>
      <c r="AG401" s="76"/>
      <c r="AH401" s="76"/>
      <c r="AI401" s="76"/>
      <c r="AJ401" s="79" t="n">
        <f aca="true">IF(B401&gt;0,OFFSET(RiseSet!$C$4,$B401-RiseSet!$B$4,0),0)</f>
        <v>0</v>
      </c>
      <c r="AK401" s="79" t="n">
        <f aca="true">IF(B401&gt;0,OFFSET(RiseSet!$C$4,$B401-RiseSet!$B$4,1),0)</f>
        <v>0</v>
      </c>
      <c r="AL401" s="76"/>
      <c r="AM401" s="79"/>
      <c r="AN401" s="76"/>
      <c r="AO401" s="76"/>
      <c r="AP401" s="76"/>
      <c r="AQ401" s="76"/>
      <c r="AR401" s="80"/>
      <c r="AS401" s="80"/>
      <c r="AT401" s="80"/>
      <c r="AU401" s="80"/>
      <c r="AV401" s="80"/>
      <c r="AW401" s="80"/>
      <c r="AX401" s="76"/>
      <c r="AY401" s="76"/>
      <c r="AZ401" s="76"/>
      <c r="BA401" s="76"/>
      <c r="BB401" s="76"/>
      <c r="BC401" s="76"/>
    </row>
    <row r="402" customFormat="false" ht="14.4" hidden="false" customHeight="false" outlineLevel="0" collapsed="false">
      <c r="A402" s="76"/>
      <c r="B402" s="0"/>
      <c r="C402" s="77"/>
      <c r="D402" s="0"/>
      <c r="E402" s="0"/>
      <c r="G402" s="0"/>
      <c r="H402" s="0"/>
      <c r="I402" s="0"/>
      <c r="K402" s="0"/>
      <c r="L402" s="0"/>
      <c r="M402" s="0"/>
      <c r="O402" s="0"/>
      <c r="P402" s="0"/>
      <c r="Q402" s="0"/>
      <c r="S402" s="0"/>
      <c r="T402" s="0"/>
      <c r="U402" s="0"/>
      <c r="V402" s="78"/>
      <c r="Y402" s="77"/>
      <c r="AG402" s="76"/>
      <c r="AH402" s="76"/>
      <c r="AI402" s="76"/>
      <c r="AJ402" s="79" t="n">
        <f aca="true">IF(B402&gt;0,OFFSET(RiseSet!$C$4,$B402-RiseSet!$B$4,0),0)</f>
        <v>0</v>
      </c>
      <c r="AK402" s="79" t="n">
        <f aca="true">IF(B402&gt;0,OFFSET(RiseSet!$C$4,$B402-RiseSet!$B$4,1),0)</f>
        <v>0</v>
      </c>
      <c r="AL402" s="76"/>
      <c r="AM402" s="79"/>
      <c r="AN402" s="76"/>
      <c r="AO402" s="76"/>
      <c r="AP402" s="76"/>
      <c r="AQ402" s="76"/>
      <c r="AR402" s="80"/>
      <c r="AS402" s="80"/>
      <c r="AT402" s="80"/>
      <c r="AU402" s="80"/>
      <c r="AV402" s="80"/>
      <c r="AW402" s="80"/>
      <c r="AX402" s="76"/>
      <c r="AY402" s="76"/>
      <c r="AZ402" s="76"/>
      <c r="BA402" s="76"/>
      <c r="BB402" s="76"/>
      <c r="BC402" s="76"/>
    </row>
    <row r="403" customFormat="false" ht="14.4" hidden="false" customHeight="false" outlineLevel="0" collapsed="false">
      <c r="A403" s="76"/>
      <c r="B403" s="0"/>
      <c r="C403" s="77"/>
      <c r="D403" s="0"/>
      <c r="E403" s="0"/>
      <c r="G403" s="0"/>
      <c r="H403" s="0"/>
      <c r="I403" s="0"/>
      <c r="K403" s="0"/>
      <c r="L403" s="0"/>
      <c r="M403" s="0"/>
      <c r="O403" s="0"/>
      <c r="P403" s="0"/>
      <c r="Q403" s="0"/>
      <c r="S403" s="0"/>
      <c r="T403" s="0"/>
      <c r="U403" s="0"/>
      <c r="V403" s="78"/>
      <c r="Y403" s="77"/>
      <c r="AG403" s="76"/>
      <c r="AH403" s="76"/>
      <c r="AI403" s="76"/>
      <c r="AJ403" s="79" t="n">
        <f aca="true">IF(B403&gt;0,OFFSET(RiseSet!$C$4,$B403-RiseSet!$B$4,0),0)</f>
        <v>0</v>
      </c>
      <c r="AK403" s="79" t="n">
        <f aca="true">IF(B403&gt;0,OFFSET(RiseSet!$C$4,$B403-RiseSet!$B$4,1),0)</f>
        <v>0</v>
      </c>
      <c r="AL403" s="76"/>
      <c r="AM403" s="79"/>
      <c r="AN403" s="76"/>
      <c r="AO403" s="76"/>
      <c r="AP403" s="76"/>
      <c r="AQ403" s="76"/>
      <c r="AR403" s="80"/>
      <c r="AS403" s="80"/>
      <c r="AT403" s="80"/>
      <c r="AU403" s="80"/>
      <c r="AV403" s="80"/>
      <c r="AW403" s="80"/>
      <c r="AX403" s="76"/>
      <c r="AY403" s="76"/>
      <c r="AZ403" s="76"/>
      <c r="BA403" s="76"/>
      <c r="BB403" s="76"/>
      <c r="BC403" s="76"/>
    </row>
    <row r="404" customFormat="false" ht="14.4" hidden="false" customHeight="false" outlineLevel="0" collapsed="false">
      <c r="A404" s="76"/>
      <c r="B404" s="0"/>
      <c r="C404" s="77"/>
      <c r="D404" s="0"/>
      <c r="E404" s="0"/>
      <c r="G404" s="0"/>
      <c r="H404" s="0"/>
      <c r="I404" s="0"/>
      <c r="K404" s="0"/>
      <c r="L404" s="0"/>
      <c r="M404" s="0"/>
      <c r="O404" s="0"/>
      <c r="P404" s="0"/>
      <c r="Q404" s="0"/>
      <c r="S404" s="0"/>
      <c r="T404" s="0"/>
      <c r="U404" s="0"/>
      <c r="V404" s="78"/>
      <c r="Y404" s="77"/>
      <c r="AG404" s="76"/>
      <c r="AH404" s="76"/>
      <c r="AI404" s="76"/>
      <c r="AJ404" s="79" t="n">
        <f aca="true">IF(B404&gt;0,OFFSET(RiseSet!$C$4,$B404-RiseSet!$B$4,0),0)</f>
        <v>0</v>
      </c>
      <c r="AK404" s="79" t="n">
        <f aca="true">IF(B404&gt;0,OFFSET(RiseSet!$C$4,$B404-RiseSet!$B$4,1),0)</f>
        <v>0</v>
      </c>
      <c r="AL404" s="76"/>
      <c r="AM404" s="79"/>
      <c r="AN404" s="76"/>
      <c r="AO404" s="76"/>
      <c r="AP404" s="76"/>
      <c r="AQ404" s="76"/>
      <c r="AR404" s="80"/>
      <c r="AS404" s="80"/>
      <c r="AT404" s="80"/>
      <c r="AU404" s="80"/>
      <c r="AV404" s="80"/>
      <c r="AW404" s="80"/>
      <c r="AX404" s="76"/>
      <c r="AY404" s="76"/>
      <c r="AZ404" s="76"/>
      <c r="BA404" s="76"/>
      <c r="BB404" s="76"/>
      <c r="BC404" s="76"/>
    </row>
    <row r="405" customFormat="false" ht="14.4" hidden="false" customHeight="false" outlineLevel="0" collapsed="false">
      <c r="A405" s="76"/>
      <c r="B405" s="0"/>
      <c r="C405" s="77"/>
      <c r="D405" s="0"/>
      <c r="E405" s="0"/>
      <c r="G405" s="0"/>
      <c r="H405" s="0"/>
      <c r="I405" s="0"/>
      <c r="K405" s="0"/>
      <c r="L405" s="0"/>
      <c r="M405" s="0"/>
      <c r="O405" s="0"/>
      <c r="P405" s="0"/>
      <c r="Q405" s="0"/>
      <c r="S405" s="0"/>
      <c r="T405" s="0"/>
      <c r="U405" s="0"/>
      <c r="V405" s="78"/>
      <c r="Y405" s="77"/>
      <c r="AG405" s="76"/>
      <c r="AH405" s="76"/>
      <c r="AI405" s="76"/>
      <c r="AJ405" s="79" t="n">
        <f aca="true">IF(B405&gt;0,OFFSET(RiseSet!$C$4,$B405-RiseSet!$B$4,0),0)</f>
        <v>0</v>
      </c>
      <c r="AK405" s="79" t="n">
        <f aca="true">IF(B405&gt;0,OFFSET(RiseSet!$C$4,$B405-RiseSet!$B$4,1),0)</f>
        <v>0</v>
      </c>
      <c r="AL405" s="76"/>
      <c r="AM405" s="79"/>
      <c r="AN405" s="76"/>
      <c r="AO405" s="76"/>
      <c r="AP405" s="76"/>
      <c r="AQ405" s="76"/>
      <c r="AR405" s="80"/>
      <c r="AS405" s="80"/>
      <c r="AT405" s="80"/>
      <c r="AU405" s="80"/>
      <c r="AV405" s="80"/>
      <c r="AW405" s="80"/>
      <c r="AX405" s="76"/>
      <c r="AY405" s="76"/>
      <c r="AZ405" s="76"/>
      <c r="BA405" s="76"/>
      <c r="BB405" s="76"/>
      <c r="BC405" s="76"/>
    </row>
    <row r="406" customFormat="false" ht="14.4" hidden="false" customHeight="false" outlineLevel="0" collapsed="false">
      <c r="A406" s="76"/>
      <c r="B406" s="0"/>
      <c r="C406" s="77"/>
      <c r="D406" s="0"/>
      <c r="E406" s="0"/>
      <c r="G406" s="0"/>
      <c r="H406" s="0"/>
      <c r="I406" s="0"/>
      <c r="K406" s="0"/>
      <c r="L406" s="0"/>
      <c r="M406" s="0"/>
      <c r="O406" s="0"/>
      <c r="P406" s="0"/>
      <c r="Q406" s="0"/>
      <c r="S406" s="0"/>
      <c r="T406" s="0"/>
      <c r="U406" s="0"/>
      <c r="V406" s="78"/>
      <c r="Y406" s="77"/>
      <c r="AG406" s="76"/>
      <c r="AH406" s="76"/>
      <c r="AI406" s="76"/>
      <c r="AJ406" s="79" t="n">
        <f aca="true">IF(B406&gt;0,OFFSET(RiseSet!$C$4,$B406-RiseSet!$B$4,0),0)</f>
        <v>0</v>
      </c>
      <c r="AK406" s="79" t="n">
        <f aca="true">IF(B406&gt;0,OFFSET(RiseSet!$C$4,$B406-RiseSet!$B$4,1),0)</f>
        <v>0</v>
      </c>
      <c r="AL406" s="76"/>
      <c r="AM406" s="79"/>
      <c r="AN406" s="76"/>
      <c r="AO406" s="76"/>
      <c r="AP406" s="76"/>
      <c r="AQ406" s="76"/>
      <c r="AR406" s="80"/>
      <c r="AS406" s="80"/>
      <c r="AT406" s="80"/>
      <c r="AU406" s="80"/>
      <c r="AV406" s="80"/>
      <c r="AW406" s="80"/>
      <c r="AX406" s="76"/>
      <c r="AY406" s="76"/>
      <c r="AZ406" s="76"/>
      <c r="BA406" s="76"/>
      <c r="BB406" s="76"/>
      <c r="BC406" s="76"/>
    </row>
    <row r="407" customFormat="false" ht="14.4" hidden="false" customHeight="false" outlineLevel="0" collapsed="false">
      <c r="A407" s="76"/>
      <c r="B407" s="0"/>
      <c r="C407" s="77"/>
      <c r="D407" s="0"/>
      <c r="E407" s="0"/>
      <c r="G407" s="0"/>
      <c r="H407" s="0"/>
      <c r="I407" s="0"/>
      <c r="K407" s="0"/>
      <c r="L407" s="0"/>
      <c r="M407" s="0"/>
      <c r="O407" s="0"/>
      <c r="P407" s="0"/>
      <c r="Q407" s="0"/>
      <c r="S407" s="0"/>
      <c r="T407" s="0"/>
      <c r="U407" s="0"/>
      <c r="V407" s="78"/>
      <c r="Y407" s="77"/>
      <c r="AG407" s="76"/>
      <c r="AH407" s="76"/>
      <c r="AI407" s="76"/>
      <c r="AJ407" s="79" t="n">
        <f aca="true">IF(B407&gt;0,OFFSET(RiseSet!$C$4,$B407-RiseSet!$B$4,0),0)</f>
        <v>0</v>
      </c>
      <c r="AK407" s="79" t="n">
        <f aca="true">IF(B407&gt;0,OFFSET(RiseSet!$C$4,$B407-RiseSet!$B$4,1),0)</f>
        <v>0</v>
      </c>
      <c r="AL407" s="76"/>
      <c r="AM407" s="79"/>
      <c r="AN407" s="76"/>
      <c r="AO407" s="76"/>
      <c r="AP407" s="76"/>
      <c r="AQ407" s="76"/>
      <c r="AR407" s="80"/>
      <c r="AS407" s="80"/>
      <c r="AT407" s="80"/>
      <c r="AU407" s="80"/>
      <c r="AV407" s="80"/>
      <c r="AW407" s="80"/>
      <c r="AX407" s="76"/>
      <c r="AY407" s="76"/>
      <c r="AZ407" s="76"/>
      <c r="BA407" s="76"/>
      <c r="BB407" s="76"/>
      <c r="BC407" s="76"/>
    </row>
    <row r="408" customFormat="false" ht="14.4" hidden="false" customHeight="false" outlineLevel="0" collapsed="false">
      <c r="A408" s="76"/>
      <c r="B408" s="0"/>
      <c r="C408" s="77"/>
      <c r="D408" s="0"/>
      <c r="E408" s="0"/>
      <c r="G408" s="0"/>
      <c r="H408" s="0"/>
      <c r="I408" s="0"/>
      <c r="K408" s="0"/>
      <c r="L408" s="0"/>
      <c r="M408" s="0"/>
      <c r="O408" s="0"/>
      <c r="P408" s="0"/>
      <c r="Q408" s="0"/>
      <c r="S408" s="0"/>
      <c r="T408" s="0"/>
      <c r="U408" s="0"/>
      <c r="V408" s="78"/>
      <c r="Y408" s="77"/>
      <c r="AG408" s="76"/>
      <c r="AH408" s="76"/>
      <c r="AI408" s="76"/>
      <c r="AJ408" s="79" t="n">
        <f aca="true">IF(B408&gt;0,OFFSET(RiseSet!$C$4,$B408-RiseSet!$B$4,0),0)</f>
        <v>0</v>
      </c>
      <c r="AK408" s="79" t="n">
        <f aca="true">IF(B408&gt;0,OFFSET(RiseSet!$C$4,$B408-RiseSet!$B$4,1),0)</f>
        <v>0</v>
      </c>
      <c r="AL408" s="76"/>
      <c r="AM408" s="79"/>
      <c r="AN408" s="76"/>
      <c r="AO408" s="76"/>
      <c r="AP408" s="76"/>
      <c r="AQ408" s="76"/>
      <c r="AR408" s="80"/>
      <c r="AS408" s="80"/>
      <c r="AT408" s="80"/>
      <c r="AU408" s="80"/>
      <c r="AV408" s="80"/>
      <c r="AW408" s="80"/>
      <c r="AX408" s="76"/>
      <c r="AY408" s="76"/>
      <c r="AZ408" s="76"/>
      <c r="BA408" s="76"/>
      <c r="BB408" s="76"/>
      <c r="BC408" s="76"/>
    </row>
    <row r="409" customFormat="false" ht="14.4" hidden="false" customHeight="false" outlineLevel="0" collapsed="false">
      <c r="A409" s="76"/>
      <c r="B409" s="0"/>
      <c r="C409" s="77"/>
      <c r="D409" s="0"/>
      <c r="E409" s="0"/>
      <c r="G409" s="0"/>
      <c r="H409" s="0"/>
      <c r="I409" s="0"/>
      <c r="K409" s="0"/>
      <c r="L409" s="0"/>
      <c r="M409" s="0"/>
      <c r="O409" s="0"/>
      <c r="P409" s="0"/>
      <c r="Q409" s="0"/>
      <c r="S409" s="0"/>
      <c r="T409" s="0"/>
      <c r="U409" s="0"/>
      <c r="V409" s="78"/>
      <c r="Y409" s="77"/>
      <c r="AG409" s="76"/>
      <c r="AH409" s="76"/>
      <c r="AI409" s="76"/>
      <c r="AJ409" s="79" t="n">
        <f aca="true">IF(B409&gt;0,OFFSET(RiseSet!$C$4,$B409-RiseSet!$B$4,0),0)</f>
        <v>0</v>
      </c>
      <c r="AK409" s="79" t="n">
        <f aca="true">IF(B409&gt;0,OFFSET(RiseSet!$C$4,$B409-RiseSet!$B$4,1),0)</f>
        <v>0</v>
      </c>
      <c r="AL409" s="76"/>
      <c r="AM409" s="79"/>
      <c r="AN409" s="76"/>
      <c r="AO409" s="76"/>
      <c r="AP409" s="76"/>
      <c r="AQ409" s="76"/>
      <c r="AR409" s="80"/>
      <c r="AS409" s="80"/>
      <c r="AT409" s="80"/>
      <c r="AU409" s="80"/>
      <c r="AV409" s="80"/>
      <c r="AW409" s="80"/>
      <c r="AX409" s="76"/>
      <c r="AY409" s="76"/>
      <c r="AZ409" s="76"/>
      <c r="BA409" s="76"/>
      <c r="BB409" s="76"/>
      <c r="BC409" s="76"/>
    </row>
    <row r="410" customFormat="false" ht="14.4" hidden="false" customHeight="false" outlineLevel="0" collapsed="false">
      <c r="A410" s="76"/>
      <c r="B410" s="0"/>
      <c r="C410" s="77"/>
      <c r="D410" s="0"/>
      <c r="E410" s="0"/>
      <c r="G410" s="0"/>
      <c r="H410" s="0"/>
      <c r="I410" s="0"/>
      <c r="K410" s="0"/>
      <c r="L410" s="0"/>
      <c r="M410" s="0"/>
      <c r="O410" s="0"/>
      <c r="P410" s="0"/>
      <c r="Q410" s="0"/>
      <c r="S410" s="0"/>
      <c r="T410" s="0"/>
      <c r="U410" s="0"/>
      <c r="V410" s="78"/>
      <c r="Y410" s="77"/>
      <c r="AG410" s="76"/>
      <c r="AH410" s="76"/>
      <c r="AI410" s="76"/>
      <c r="AJ410" s="79" t="n">
        <f aca="true">IF(B410&gt;0,OFFSET(RiseSet!$C$4,$B410-RiseSet!$B$4,0),0)</f>
        <v>0</v>
      </c>
      <c r="AK410" s="79" t="n">
        <f aca="true">IF(B410&gt;0,OFFSET(RiseSet!$C$4,$B410-RiseSet!$B$4,1),0)</f>
        <v>0</v>
      </c>
      <c r="AL410" s="76"/>
      <c r="AM410" s="79"/>
      <c r="AN410" s="76"/>
      <c r="AO410" s="76"/>
      <c r="AP410" s="76"/>
      <c r="AQ410" s="76"/>
      <c r="AR410" s="80"/>
      <c r="AS410" s="80"/>
      <c r="AT410" s="80"/>
      <c r="AU410" s="80"/>
      <c r="AV410" s="80"/>
      <c r="AW410" s="80"/>
      <c r="AX410" s="76"/>
      <c r="AY410" s="76"/>
      <c r="AZ410" s="76"/>
      <c r="BA410" s="76"/>
      <c r="BB410" s="76"/>
      <c r="BC410" s="76"/>
    </row>
    <row r="411" customFormat="false" ht="14.4" hidden="false" customHeight="false" outlineLevel="0" collapsed="false">
      <c r="A411" s="76"/>
      <c r="B411" s="0"/>
      <c r="C411" s="77"/>
      <c r="D411" s="0"/>
      <c r="E411" s="0"/>
      <c r="G411" s="0"/>
      <c r="H411" s="0"/>
      <c r="I411" s="0"/>
      <c r="K411" s="0"/>
      <c r="L411" s="0"/>
      <c r="M411" s="0"/>
      <c r="O411" s="0"/>
      <c r="P411" s="0"/>
      <c r="Q411" s="0"/>
      <c r="S411" s="0"/>
      <c r="T411" s="0"/>
      <c r="U411" s="0"/>
      <c r="V411" s="78"/>
      <c r="Y411" s="77"/>
      <c r="AG411" s="76"/>
      <c r="AH411" s="76"/>
      <c r="AI411" s="76"/>
      <c r="AJ411" s="79" t="n">
        <f aca="true">IF(B411&gt;0,OFFSET(RiseSet!$C$4,$B411-RiseSet!$B$4,0),0)</f>
        <v>0</v>
      </c>
      <c r="AK411" s="79" t="n">
        <f aca="true">IF(B411&gt;0,OFFSET(RiseSet!$C$4,$B411-RiseSet!$B$4,1),0)</f>
        <v>0</v>
      </c>
      <c r="AL411" s="76"/>
      <c r="AM411" s="79"/>
      <c r="AN411" s="76"/>
      <c r="AO411" s="76"/>
      <c r="AP411" s="76"/>
      <c r="AQ411" s="76"/>
      <c r="AR411" s="80"/>
      <c r="AS411" s="80"/>
      <c r="AT411" s="80"/>
      <c r="AU411" s="80"/>
      <c r="AV411" s="80"/>
      <c r="AW411" s="80"/>
      <c r="AX411" s="76"/>
      <c r="AY411" s="76"/>
      <c r="AZ411" s="76"/>
      <c r="BA411" s="76"/>
      <c r="BB411" s="76"/>
      <c r="BC411" s="76"/>
    </row>
    <row r="412" customFormat="false" ht="14.4" hidden="false" customHeight="false" outlineLevel="0" collapsed="false">
      <c r="A412" s="76"/>
      <c r="B412" s="0"/>
      <c r="C412" s="77"/>
      <c r="D412" s="0"/>
      <c r="E412" s="0"/>
      <c r="G412" s="0"/>
      <c r="H412" s="0"/>
      <c r="I412" s="0"/>
      <c r="K412" s="0"/>
      <c r="L412" s="0"/>
      <c r="M412" s="0"/>
      <c r="O412" s="0"/>
      <c r="P412" s="0"/>
      <c r="Q412" s="0"/>
      <c r="S412" s="0"/>
      <c r="T412" s="0"/>
      <c r="U412" s="0"/>
      <c r="V412" s="78"/>
      <c r="Y412" s="77"/>
      <c r="AG412" s="76"/>
      <c r="AH412" s="76"/>
      <c r="AI412" s="76"/>
      <c r="AJ412" s="79" t="n">
        <f aca="true">IF(B412&gt;0,OFFSET(RiseSet!$C$4,$B412-RiseSet!$B$4,0),0)</f>
        <v>0</v>
      </c>
      <c r="AK412" s="79" t="n">
        <f aca="true">IF(B412&gt;0,OFFSET(RiseSet!$C$4,$B412-RiseSet!$B$4,1),0)</f>
        <v>0</v>
      </c>
      <c r="AL412" s="76"/>
      <c r="AM412" s="79"/>
      <c r="AN412" s="76"/>
      <c r="AO412" s="76"/>
      <c r="AP412" s="76"/>
      <c r="AQ412" s="76"/>
      <c r="AR412" s="80"/>
      <c r="AS412" s="80"/>
      <c r="AT412" s="80"/>
      <c r="AU412" s="80"/>
      <c r="AV412" s="80"/>
      <c r="AW412" s="80"/>
      <c r="AX412" s="76"/>
      <c r="AY412" s="76"/>
      <c r="AZ412" s="76"/>
      <c r="BA412" s="76"/>
      <c r="BB412" s="76"/>
      <c r="BC412" s="76"/>
    </row>
    <row r="413" customFormat="false" ht="14.4" hidden="false" customHeight="false" outlineLevel="0" collapsed="false">
      <c r="A413" s="76"/>
      <c r="B413" s="0"/>
      <c r="C413" s="77"/>
      <c r="D413" s="0"/>
      <c r="E413" s="0"/>
      <c r="G413" s="0"/>
      <c r="H413" s="0"/>
      <c r="I413" s="0"/>
      <c r="K413" s="0"/>
      <c r="L413" s="0"/>
      <c r="M413" s="0"/>
      <c r="O413" s="0"/>
      <c r="P413" s="0"/>
      <c r="Q413" s="0"/>
      <c r="S413" s="0"/>
      <c r="T413" s="0"/>
      <c r="U413" s="0"/>
      <c r="V413" s="78"/>
      <c r="Y413" s="77"/>
      <c r="AG413" s="76"/>
      <c r="AH413" s="76"/>
      <c r="AI413" s="76"/>
      <c r="AJ413" s="79" t="n">
        <f aca="true">IF(B413&gt;0,OFFSET(RiseSet!$C$4,$B413-RiseSet!$B$4,0),0)</f>
        <v>0</v>
      </c>
      <c r="AK413" s="79" t="n">
        <f aca="true">IF(B413&gt;0,OFFSET(RiseSet!$C$4,$B413-RiseSet!$B$4,1),0)</f>
        <v>0</v>
      </c>
      <c r="AL413" s="76"/>
      <c r="AM413" s="79"/>
      <c r="AN413" s="76"/>
      <c r="AO413" s="76"/>
      <c r="AP413" s="76"/>
      <c r="AQ413" s="76"/>
      <c r="AR413" s="80"/>
      <c r="AS413" s="80"/>
      <c r="AT413" s="80"/>
      <c r="AU413" s="80"/>
      <c r="AV413" s="80"/>
      <c r="AW413" s="80"/>
      <c r="AX413" s="76"/>
      <c r="AY413" s="76"/>
      <c r="AZ413" s="76"/>
      <c r="BA413" s="76"/>
      <c r="BB413" s="76"/>
      <c r="BC413" s="76"/>
    </row>
    <row r="414" customFormat="false" ht="14.4" hidden="false" customHeight="false" outlineLevel="0" collapsed="false">
      <c r="A414" s="76"/>
      <c r="B414" s="0"/>
      <c r="C414" s="77"/>
      <c r="D414" s="0"/>
      <c r="E414" s="0"/>
      <c r="G414" s="0"/>
      <c r="H414" s="0"/>
      <c r="I414" s="0"/>
      <c r="K414" s="0"/>
      <c r="L414" s="0"/>
      <c r="M414" s="0"/>
      <c r="O414" s="0"/>
      <c r="P414" s="0"/>
      <c r="Q414" s="0"/>
      <c r="S414" s="0"/>
      <c r="T414" s="0"/>
      <c r="U414" s="0"/>
      <c r="V414" s="78"/>
      <c r="Y414" s="77"/>
      <c r="AG414" s="76"/>
      <c r="AH414" s="76"/>
      <c r="AI414" s="76"/>
      <c r="AJ414" s="79" t="n">
        <f aca="true">IF(B414&gt;0,OFFSET(RiseSet!$C$4,$B414-RiseSet!$B$4,0),0)</f>
        <v>0</v>
      </c>
      <c r="AK414" s="79" t="n">
        <f aca="true">IF(B414&gt;0,OFFSET(RiseSet!$C$4,$B414-RiseSet!$B$4,1),0)</f>
        <v>0</v>
      </c>
      <c r="AL414" s="76"/>
      <c r="AM414" s="79"/>
      <c r="AN414" s="76"/>
      <c r="AO414" s="76"/>
      <c r="AP414" s="76"/>
      <c r="AQ414" s="76"/>
      <c r="AR414" s="80"/>
      <c r="AS414" s="80"/>
      <c r="AT414" s="80"/>
      <c r="AU414" s="80"/>
      <c r="AV414" s="80"/>
      <c r="AW414" s="80"/>
      <c r="AX414" s="76"/>
      <c r="AY414" s="76"/>
      <c r="AZ414" s="76"/>
      <c r="BA414" s="76"/>
      <c r="BB414" s="76"/>
      <c r="BC414" s="76"/>
    </row>
    <row r="415" customFormat="false" ht="14.4" hidden="false" customHeight="false" outlineLevel="0" collapsed="false">
      <c r="A415" s="76"/>
      <c r="B415" s="0"/>
      <c r="C415" s="77"/>
      <c r="D415" s="0"/>
      <c r="E415" s="0"/>
      <c r="G415" s="0"/>
      <c r="H415" s="0"/>
      <c r="I415" s="0"/>
      <c r="K415" s="0"/>
      <c r="L415" s="0"/>
      <c r="M415" s="0"/>
      <c r="O415" s="0"/>
      <c r="P415" s="0"/>
      <c r="Q415" s="0"/>
      <c r="S415" s="0"/>
      <c r="T415" s="0"/>
      <c r="U415" s="0"/>
      <c r="V415" s="78"/>
      <c r="Y415" s="77"/>
      <c r="AG415" s="76"/>
      <c r="AH415" s="76"/>
      <c r="AI415" s="76"/>
      <c r="AJ415" s="79" t="n">
        <f aca="true">IF(B415&gt;0,OFFSET(RiseSet!$C$4,$B415-RiseSet!$B$4,0),0)</f>
        <v>0</v>
      </c>
      <c r="AK415" s="79" t="n">
        <f aca="true">IF(B415&gt;0,OFFSET(RiseSet!$C$4,$B415-RiseSet!$B$4,1),0)</f>
        <v>0</v>
      </c>
      <c r="AL415" s="76"/>
      <c r="AM415" s="79"/>
      <c r="AN415" s="76"/>
      <c r="AO415" s="76"/>
      <c r="AP415" s="76"/>
      <c r="AQ415" s="76"/>
      <c r="AR415" s="80"/>
      <c r="AS415" s="80"/>
      <c r="AT415" s="80"/>
      <c r="AU415" s="80"/>
      <c r="AV415" s="80"/>
      <c r="AW415" s="80"/>
      <c r="AX415" s="76"/>
      <c r="AY415" s="76"/>
      <c r="AZ415" s="76"/>
      <c r="BA415" s="76"/>
      <c r="BB415" s="76"/>
      <c r="BC415" s="76"/>
    </row>
    <row r="416" customFormat="false" ht="14.4" hidden="false" customHeight="false" outlineLevel="0" collapsed="false">
      <c r="A416" s="76"/>
      <c r="B416" s="0"/>
      <c r="C416" s="77"/>
      <c r="D416" s="0"/>
      <c r="E416" s="0"/>
      <c r="G416" s="0"/>
      <c r="H416" s="0"/>
      <c r="I416" s="0"/>
      <c r="K416" s="0"/>
      <c r="L416" s="0"/>
      <c r="M416" s="0"/>
      <c r="O416" s="0"/>
      <c r="P416" s="0"/>
      <c r="Q416" s="0"/>
      <c r="S416" s="0"/>
      <c r="T416" s="0"/>
      <c r="U416" s="0"/>
      <c r="V416" s="78"/>
      <c r="Y416" s="77"/>
      <c r="AG416" s="76"/>
      <c r="AH416" s="76"/>
      <c r="AI416" s="76"/>
      <c r="AJ416" s="79" t="n">
        <f aca="true">IF(B416&gt;0,OFFSET(RiseSet!$C$4,$B416-RiseSet!$B$4,0),0)</f>
        <v>0</v>
      </c>
      <c r="AK416" s="79" t="n">
        <f aca="true">IF(B416&gt;0,OFFSET(RiseSet!$C$4,$B416-RiseSet!$B$4,1),0)</f>
        <v>0</v>
      </c>
      <c r="AL416" s="76"/>
      <c r="AM416" s="79"/>
      <c r="AN416" s="76"/>
      <c r="AO416" s="76"/>
      <c r="AP416" s="76"/>
      <c r="AQ416" s="76"/>
      <c r="AR416" s="80"/>
      <c r="AS416" s="80"/>
      <c r="AT416" s="80"/>
      <c r="AU416" s="80"/>
      <c r="AV416" s="80"/>
      <c r="AW416" s="80"/>
      <c r="AX416" s="76"/>
      <c r="AY416" s="76"/>
      <c r="AZ416" s="76"/>
      <c r="BA416" s="76"/>
      <c r="BB416" s="76"/>
      <c r="BC416" s="76"/>
    </row>
    <row r="417" customFormat="false" ht="14.4" hidden="false" customHeight="false" outlineLevel="0" collapsed="false">
      <c r="A417" s="76"/>
      <c r="B417" s="0"/>
      <c r="C417" s="77"/>
      <c r="D417" s="0"/>
      <c r="E417" s="0"/>
      <c r="G417" s="0"/>
      <c r="H417" s="0"/>
      <c r="I417" s="0"/>
      <c r="K417" s="0"/>
      <c r="L417" s="0"/>
      <c r="M417" s="0"/>
      <c r="O417" s="0"/>
      <c r="P417" s="0"/>
      <c r="Q417" s="0"/>
      <c r="S417" s="0"/>
      <c r="T417" s="0"/>
      <c r="U417" s="0"/>
      <c r="V417" s="78"/>
      <c r="Y417" s="77"/>
      <c r="AG417" s="76"/>
      <c r="AH417" s="76"/>
      <c r="AI417" s="76"/>
      <c r="AJ417" s="79" t="n">
        <f aca="true">IF(B417&gt;0,OFFSET(RiseSet!$C$4,$B417-RiseSet!$B$4,0),0)</f>
        <v>0</v>
      </c>
      <c r="AK417" s="79" t="n">
        <f aca="true">IF(B417&gt;0,OFFSET(RiseSet!$C$4,$B417-RiseSet!$B$4,1),0)</f>
        <v>0</v>
      </c>
      <c r="AL417" s="76"/>
      <c r="AM417" s="79"/>
      <c r="AN417" s="76"/>
      <c r="AO417" s="76"/>
      <c r="AP417" s="76"/>
      <c r="AQ417" s="76"/>
      <c r="AR417" s="80"/>
      <c r="AS417" s="80"/>
      <c r="AT417" s="80"/>
      <c r="AU417" s="80"/>
      <c r="AV417" s="80"/>
      <c r="AW417" s="80"/>
      <c r="AX417" s="76"/>
      <c r="AY417" s="76"/>
      <c r="AZ417" s="76"/>
      <c r="BA417" s="76"/>
      <c r="BB417" s="76"/>
      <c r="BC417" s="76"/>
    </row>
    <row r="418" customFormat="false" ht="14.4" hidden="false" customHeight="false" outlineLevel="0" collapsed="false">
      <c r="A418" s="76"/>
      <c r="B418" s="0"/>
      <c r="C418" s="77"/>
      <c r="D418" s="0"/>
      <c r="E418" s="0"/>
      <c r="G418" s="0"/>
      <c r="H418" s="0"/>
      <c r="I418" s="0"/>
      <c r="K418" s="0"/>
      <c r="L418" s="0"/>
      <c r="M418" s="0"/>
      <c r="O418" s="0"/>
      <c r="P418" s="0"/>
      <c r="Q418" s="0"/>
      <c r="S418" s="0"/>
      <c r="T418" s="0"/>
      <c r="U418" s="0"/>
      <c r="V418" s="78"/>
      <c r="Y418" s="77"/>
      <c r="AG418" s="76"/>
      <c r="AH418" s="76"/>
      <c r="AI418" s="76"/>
      <c r="AJ418" s="79" t="n">
        <f aca="true">IF(B418&gt;0,OFFSET(RiseSet!$C$4,$B418-RiseSet!$B$4,0),0)</f>
        <v>0</v>
      </c>
      <c r="AK418" s="79" t="n">
        <f aca="true">IF(B418&gt;0,OFFSET(RiseSet!$C$4,$B418-RiseSet!$B$4,1),0)</f>
        <v>0</v>
      </c>
      <c r="AL418" s="76"/>
      <c r="AM418" s="79"/>
      <c r="AN418" s="76"/>
      <c r="AO418" s="76"/>
      <c r="AP418" s="76"/>
      <c r="AQ418" s="76"/>
      <c r="AR418" s="80"/>
      <c r="AS418" s="80"/>
      <c r="AT418" s="80"/>
      <c r="AU418" s="80"/>
      <c r="AV418" s="80"/>
      <c r="AW418" s="80"/>
      <c r="AX418" s="76"/>
      <c r="AY418" s="76"/>
      <c r="AZ418" s="76"/>
      <c r="BA418" s="76"/>
      <c r="BB418" s="76"/>
      <c r="BC418" s="76"/>
    </row>
    <row r="419" customFormat="false" ht="14.4" hidden="false" customHeight="false" outlineLevel="0" collapsed="false">
      <c r="A419" s="76"/>
      <c r="B419" s="0"/>
      <c r="C419" s="77"/>
      <c r="D419" s="0"/>
      <c r="E419" s="0"/>
      <c r="G419" s="0"/>
      <c r="H419" s="0"/>
      <c r="I419" s="0"/>
      <c r="K419" s="0"/>
      <c r="L419" s="0"/>
      <c r="M419" s="0"/>
      <c r="O419" s="0"/>
      <c r="P419" s="0"/>
      <c r="Q419" s="0"/>
      <c r="S419" s="0"/>
      <c r="T419" s="0"/>
      <c r="U419" s="0"/>
      <c r="V419" s="78"/>
      <c r="Y419" s="77"/>
      <c r="AG419" s="76"/>
      <c r="AH419" s="76"/>
      <c r="AI419" s="76"/>
      <c r="AJ419" s="79" t="n">
        <f aca="true">IF(B419&gt;0,OFFSET(RiseSet!$C$4,$B419-RiseSet!$B$4,0),0)</f>
        <v>0</v>
      </c>
      <c r="AK419" s="79" t="n">
        <f aca="true">IF(B419&gt;0,OFFSET(RiseSet!$C$4,$B419-RiseSet!$B$4,1),0)</f>
        <v>0</v>
      </c>
      <c r="AL419" s="76"/>
      <c r="AM419" s="79"/>
      <c r="AN419" s="76"/>
      <c r="AO419" s="76"/>
      <c r="AP419" s="76"/>
      <c r="AQ419" s="76"/>
      <c r="AR419" s="80"/>
      <c r="AS419" s="80"/>
      <c r="AT419" s="80"/>
      <c r="AU419" s="80"/>
      <c r="AV419" s="80"/>
      <c r="AW419" s="80"/>
      <c r="AX419" s="76"/>
      <c r="AY419" s="76"/>
      <c r="AZ419" s="76"/>
      <c r="BA419" s="76"/>
      <c r="BB419" s="76"/>
      <c r="BC419" s="76"/>
    </row>
    <row r="420" customFormat="false" ht="14.4" hidden="false" customHeight="false" outlineLevel="0" collapsed="false">
      <c r="A420" s="76"/>
      <c r="B420" s="0"/>
      <c r="C420" s="77"/>
      <c r="D420" s="0"/>
      <c r="E420" s="0"/>
      <c r="G420" s="0"/>
      <c r="H420" s="0"/>
      <c r="I420" s="0"/>
      <c r="K420" s="0"/>
      <c r="L420" s="0"/>
      <c r="M420" s="0"/>
      <c r="O420" s="0"/>
      <c r="P420" s="0"/>
      <c r="Q420" s="0"/>
      <c r="S420" s="0"/>
      <c r="T420" s="0"/>
      <c r="U420" s="0"/>
      <c r="V420" s="78"/>
      <c r="Y420" s="77"/>
      <c r="AG420" s="76"/>
      <c r="AH420" s="76"/>
      <c r="AI420" s="76"/>
      <c r="AJ420" s="79" t="n">
        <f aca="true">IF(B420&gt;0,OFFSET(RiseSet!$C$4,$B420-RiseSet!$B$4,0),0)</f>
        <v>0</v>
      </c>
      <c r="AK420" s="79" t="n">
        <f aca="true">IF(B420&gt;0,OFFSET(RiseSet!$C$4,$B420-RiseSet!$B$4,1),0)</f>
        <v>0</v>
      </c>
      <c r="AL420" s="76"/>
      <c r="AM420" s="79"/>
      <c r="AN420" s="76"/>
      <c r="AO420" s="76"/>
      <c r="AP420" s="76"/>
      <c r="AQ420" s="76"/>
      <c r="AR420" s="80"/>
      <c r="AS420" s="80"/>
      <c r="AT420" s="80"/>
      <c r="AU420" s="80"/>
      <c r="AV420" s="80"/>
      <c r="AW420" s="80"/>
      <c r="AX420" s="76"/>
      <c r="AY420" s="76"/>
      <c r="AZ420" s="76"/>
      <c r="BA420" s="76"/>
      <c r="BB420" s="76"/>
      <c r="BC420" s="76"/>
    </row>
    <row r="421" customFormat="false" ht="14.4" hidden="false" customHeight="false" outlineLevel="0" collapsed="false">
      <c r="A421" s="76"/>
      <c r="B421" s="0"/>
      <c r="C421" s="77"/>
      <c r="D421" s="0"/>
      <c r="E421" s="0"/>
      <c r="G421" s="0"/>
      <c r="H421" s="0"/>
      <c r="I421" s="0"/>
      <c r="K421" s="0"/>
      <c r="L421" s="0"/>
      <c r="M421" s="0"/>
      <c r="O421" s="0"/>
      <c r="P421" s="0"/>
      <c r="Q421" s="0"/>
      <c r="S421" s="0"/>
      <c r="T421" s="0"/>
      <c r="U421" s="0"/>
      <c r="V421" s="78"/>
      <c r="Y421" s="77"/>
      <c r="AG421" s="76"/>
      <c r="AH421" s="76"/>
      <c r="AI421" s="76"/>
      <c r="AJ421" s="79" t="n">
        <f aca="true">IF(B421&gt;0,OFFSET(RiseSet!$C$4,$B421-RiseSet!$B$4,0),0)</f>
        <v>0</v>
      </c>
      <c r="AK421" s="79" t="n">
        <f aca="true">IF(B421&gt;0,OFFSET(RiseSet!$C$4,$B421-RiseSet!$B$4,1),0)</f>
        <v>0</v>
      </c>
      <c r="AL421" s="76"/>
      <c r="AM421" s="79"/>
      <c r="AN421" s="76"/>
      <c r="AO421" s="76"/>
      <c r="AP421" s="76"/>
      <c r="AQ421" s="76"/>
      <c r="AR421" s="80"/>
      <c r="AS421" s="80"/>
      <c r="AT421" s="80"/>
      <c r="AU421" s="80"/>
      <c r="AV421" s="80"/>
      <c r="AW421" s="80"/>
      <c r="AX421" s="76"/>
      <c r="AY421" s="76"/>
      <c r="AZ421" s="76"/>
      <c r="BA421" s="76"/>
      <c r="BB421" s="76"/>
      <c r="BC421" s="76"/>
    </row>
    <row r="422" customFormat="false" ht="14.4" hidden="false" customHeight="false" outlineLevel="0" collapsed="false">
      <c r="A422" s="76"/>
      <c r="B422" s="0"/>
      <c r="C422" s="77"/>
      <c r="D422" s="0"/>
      <c r="E422" s="0"/>
      <c r="G422" s="0"/>
      <c r="H422" s="0"/>
      <c r="I422" s="0"/>
      <c r="K422" s="0"/>
      <c r="L422" s="0"/>
      <c r="M422" s="0"/>
      <c r="O422" s="0"/>
      <c r="P422" s="0"/>
      <c r="Q422" s="0"/>
      <c r="S422" s="0"/>
      <c r="T422" s="0"/>
      <c r="U422" s="0"/>
      <c r="V422" s="78"/>
      <c r="Y422" s="77"/>
      <c r="AG422" s="76"/>
      <c r="AH422" s="76"/>
      <c r="AI422" s="76"/>
      <c r="AJ422" s="79" t="n">
        <f aca="true">IF(B422&gt;0,OFFSET(RiseSet!$C$4,$B422-RiseSet!$B$4,0),0)</f>
        <v>0</v>
      </c>
      <c r="AK422" s="79" t="n">
        <f aca="true">IF(B422&gt;0,OFFSET(RiseSet!$C$4,$B422-RiseSet!$B$4,1),0)</f>
        <v>0</v>
      </c>
      <c r="AL422" s="76"/>
      <c r="AM422" s="79"/>
      <c r="AN422" s="76"/>
      <c r="AO422" s="76"/>
      <c r="AP422" s="76"/>
      <c r="AQ422" s="76"/>
      <c r="AR422" s="80"/>
      <c r="AS422" s="80"/>
      <c r="AT422" s="80"/>
      <c r="AU422" s="80"/>
      <c r="AV422" s="80"/>
      <c r="AW422" s="80"/>
      <c r="AX422" s="76"/>
      <c r="AY422" s="76"/>
      <c r="AZ422" s="76"/>
      <c r="BA422" s="76"/>
      <c r="BB422" s="76"/>
      <c r="BC422" s="76"/>
    </row>
    <row r="423" customFormat="false" ht="14.4" hidden="false" customHeight="false" outlineLevel="0" collapsed="false">
      <c r="A423" s="76"/>
      <c r="B423" s="0"/>
      <c r="C423" s="77"/>
      <c r="D423" s="0"/>
      <c r="E423" s="0"/>
      <c r="G423" s="0"/>
      <c r="H423" s="0"/>
      <c r="I423" s="0"/>
      <c r="K423" s="0"/>
      <c r="L423" s="0"/>
      <c r="M423" s="0"/>
      <c r="O423" s="0"/>
      <c r="P423" s="0"/>
      <c r="Q423" s="0"/>
      <c r="S423" s="0"/>
      <c r="T423" s="0"/>
      <c r="U423" s="0"/>
      <c r="V423" s="78"/>
      <c r="Y423" s="77"/>
      <c r="AG423" s="76"/>
      <c r="AH423" s="76"/>
      <c r="AI423" s="76"/>
      <c r="AJ423" s="79" t="n">
        <f aca="true">IF(B423&gt;0,OFFSET(RiseSet!$C$4,$B423-RiseSet!$B$4,0),0)</f>
        <v>0</v>
      </c>
      <c r="AK423" s="79" t="n">
        <f aca="true">IF(B423&gt;0,OFFSET(RiseSet!$C$4,$B423-RiseSet!$B$4,1),0)</f>
        <v>0</v>
      </c>
      <c r="AL423" s="76"/>
      <c r="AM423" s="79"/>
      <c r="AN423" s="76"/>
      <c r="AO423" s="76"/>
      <c r="AP423" s="76"/>
      <c r="AQ423" s="76"/>
      <c r="AR423" s="80"/>
      <c r="AS423" s="80"/>
      <c r="AT423" s="80"/>
      <c r="AU423" s="80"/>
      <c r="AV423" s="80"/>
      <c r="AW423" s="80"/>
      <c r="AX423" s="76"/>
      <c r="AY423" s="76"/>
      <c r="AZ423" s="76"/>
      <c r="BA423" s="76"/>
      <c r="BB423" s="76"/>
      <c r="BC423" s="76"/>
    </row>
    <row r="424" customFormat="false" ht="14.4" hidden="false" customHeight="false" outlineLevel="0" collapsed="false">
      <c r="A424" s="76"/>
      <c r="B424" s="0"/>
      <c r="C424" s="77"/>
      <c r="D424" s="0"/>
      <c r="E424" s="0"/>
      <c r="G424" s="0"/>
      <c r="H424" s="0"/>
      <c r="I424" s="0"/>
      <c r="K424" s="0"/>
      <c r="L424" s="0"/>
      <c r="M424" s="0"/>
      <c r="O424" s="0"/>
      <c r="P424" s="0"/>
      <c r="Q424" s="0"/>
      <c r="S424" s="0"/>
      <c r="T424" s="0"/>
      <c r="U424" s="0"/>
      <c r="V424" s="78"/>
      <c r="Y424" s="77"/>
      <c r="AG424" s="76"/>
      <c r="AH424" s="76"/>
      <c r="AI424" s="76"/>
      <c r="AJ424" s="79" t="n">
        <f aca="true">IF(B424&gt;0,OFFSET(RiseSet!$C$4,$B424-RiseSet!$B$4,0),0)</f>
        <v>0</v>
      </c>
      <c r="AK424" s="79" t="n">
        <f aca="true">IF(B424&gt;0,OFFSET(RiseSet!$C$4,$B424-RiseSet!$B$4,1),0)</f>
        <v>0</v>
      </c>
      <c r="AL424" s="76"/>
      <c r="AM424" s="79"/>
      <c r="AN424" s="76"/>
      <c r="AO424" s="76"/>
      <c r="AP424" s="76"/>
      <c r="AQ424" s="76"/>
      <c r="AR424" s="80"/>
      <c r="AS424" s="80"/>
      <c r="AT424" s="80"/>
      <c r="AU424" s="80"/>
      <c r="AV424" s="80"/>
      <c r="AW424" s="80"/>
      <c r="AX424" s="76"/>
      <c r="AY424" s="76"/>
      <c r="AZ424" s="76"/>
      <c r="BA424" s="76"/>
      <c r="BB424" s="76"/>
      <c r="BC424" s="76"/>
    </row>
    <row r="425" customFormat="false" ht="14.4" hidden="false" customHeight="false" outlineLevel="0" collapsed="false">
      <c r="A425" s="76"/>
      <c r="B425" s="0"/>
      <c r="C425" s="77"/>
      <c r="D425" s="0"/>
      <c r="E425" s="0"/>
      <c r="G425" s="0"/>
      <c r="H425" s="0"/>
      <c r="I425" s="0"/>
      <c r="K425" s="0"/>
      <c r="L425" s="0"/>
      <c r="M425" s="0"/>
      <c r="O425" s="0"/>
      <c r="P425" s="0"/>
      <c r="Q425" s="0"/>
      <c r="S425" s="0"/>
      <c r="T425" s="0"/>
      <c r="U425" s="0"/>
      <c r="V425" s="78"/>
      <c r="Y425" s="77"/>
      <c r="AG425" s="76"/>
      <c r="AH425" s="76"/>
      <c r="AI425" s="76"/>
      <c r="AJ425" s="79" t="n">
        <f aca="true">IF(B425&gt;0,OFFSET(RiseSet!$C$4,$B425-RiseSet!$B$4,0),0)</f>
        <v>0</v>
      </c>
      <c r="AK425" s="79" t="n">
        <f aca="true">IF(B425&gt;0,OFFSET(RiseSet!$C$4,$B425-RiseSet!$B$4,1),0)</f>
        <v>0</v>
      </c>
      <c r="AL425" s="76"/>
      <c r="AM425" s="79"/>
      <c r="AN425" s="76"/>
      <c r="AO425" s="76"/>
      <c r="AP425" s="76"/>
      <c r="AQ425" s="76"/>
      <c r="AR425" s="80"/>
      <c r="AS425" s="80"/>
      <c r="AT425" s="80"/>
      <c r="AU425" s="80"/>
      <c r="AV425" s="80"/>
      <c r="AW425" s="80"/>
      <c r="AX425" s="76"/>
      <c r="AY425" s="76"/>
      <c r="AZ425" s="76"/>
      <c r="BA425" s="76"/>
      <c r="BB425" s="76"/>
      <c r="BC425" s="76"/>
    </row>
    <row r="426" customFormat="false" ht="14.4" hidden="false" customHeight="false" outlineLevel="0" collapsed="false">
      <c r="A426" s="76"/>
      <c r="B426" s="0"/>
      <c r="C426" s="77"/>
      <c r="D426" s="0"/>
      <c r="E426" s="0"/>
      <c r="G426" s="0"/>
      <c r="H426" s="0"/>
      <c r="I426" s="0"/>
      <c r="K426" s="0"/>
      <c r="L426" s="0"/>
      <c r="M426" s="0"/>
      <c r="O426" s="0"/>
      <c r="P426" s="0"/>
      <c r="Q426" s="0"/>
      <c r="S426" s="0"/>
      <c r="T426" s="0"/>
      <c r="U426" s="0"/>
      <c r="V426" s="78"/>
      <c r="Y426" s="77"/>
      <c r="AG426" s="76"/>
      <c r="AH426" s="76"/>
      <c r="AI426" s="76"/>
      <c r="AJ426" s="79" t="n">
        <f aca="true">IF(B426&gt;0,OFFSET(RiseSet!$C$4,$B426-RiseSet!$B$4,0),0)</f>
        <v>0</v>
      </c>
      <c r="AK426" s="79" t="n">
        <f aca="true">IF(B426&gt;0,OFFSET(RiseSet!$C$4,$B426-RiseSet!$B$4,1),0)</f>
        <v>0</v>
      </c>
      <c r="AL426" s="76"/>
      <c r="AM426" s="79"/>
      <c r="AN426" s="76"/>
      <c r="AO426" s="76"/>
      <c r="AP426" s="76"/>
      <c r="AQ426" s="76"/>
      <c r="AR426" s="80"/>
      <c r="AS426" s="80"/>
      <c r="AT426" s="80"/>
      <c r="AU426" s="80"/>
      <c r="AV426" s="80"/>
      <c r="AW426" s="80"/>
      <c r="AX426" s="76"/>
      <c r="AY426" s="76"/>
      <c r="AZ426" s="76"/>
      <c r="BA426" s="76"/>
      <c r="BB426" s="76"/>
      <c r="BC426" s="76"/>
    </row>
    <row r="427" customFormat="false" ht="14.4" hidden="false" customHeight="false" outlineLevel="0" collapsed="false">
      <c r="A427" s="76"/>
      <c r="B427" s="0"/>
      <c r="C427" s="77"/>
      <c r="D427" s="0"/>
      <c r="E427" s="0"/>
      <c r="G427" s="0"/>
      <c r="H427" s="0"/>
      <c r="I427" s="0"/>
      <c r="K427" s="0"/>
      <c r="L427" s="0"/>
      <c r="M427" s="0"/>
      <c r="O427" s="0"/>
      <c r="P427" s="0"/>
      <c r="Q427" s="0"/>
      <c r="S427" s="0"/>
      <c r="T427" s="0"/>
      <c r="U427" s="0"/>
      <c r="V427" s="78"/>
      <c r="Y427" s="77"/>
      <c r="AG427" s="76"/>
      <c r="AH427" s="76"/>
      <c r="AI427" s="76"/>
      <c r="AJ427" s="79" t="n">
        <f aca="true">IF(B427&gt;0,OFFSET(RiseSet!$C$4,$B427-RiseSet!$B$4,0),0)</f>
        <v>0</v>
      </c>
      <c r="AK427" s="79" t="n">
        <f aca="true">IF(B427&gt;0,OFFSET(RiseSet!$C$4,$B427-RiseSet!$B$4,1),0)</f>
        <v>0</v>
      </c>
      <c r="AL427" s="76"/>
      <c r="AM427" s="79"/>
      <c r="AN427" s="76"/>
      <c r="AO427" s="76"/>
      <c r="AP427" s="76"/>
      <c r="AQ427" s="76"/>
      <c r="AR427" s="80"/>
      <c r="AS427" s="80"/>
      <c r="AT427" s="80"/>
      <c r="AU427" s="80"/>
      <c r="AV427" s="80"/>
      <c r="AW427" s="80"/>
      <c r="AX427" s="76"/>
      <c r="AY427" s="76"/>
      <c r="AZ427" s="76"/>
      <c r="BA427" s="76"/>
      <c r="BB427" s="76"/>
      <c r="BC427" s="76"/>
    </row>
    <row r="428" customFormat="false" ht="14.4" hidden="false" customHeight="false" outlineLevel="0" collapsed="false">
      <c r="A428" s="76"/>
      <c r="B428" s="0"/>
      <c r="C428" s="77"/>
      <c r="D428" s="0"/>
      <c r="E428" s="0"/>
      <c r="G428" s="0"/>
      <c r="H428" s="0"/>
      <c r="I428" s="0"/>
      <c r="K428" s="0"/>
      <c r="L428" s="0"/>
      <c r="M428" s="0"/>
      <c r="O428" s="0"/>
      <c r="P428" s="0"/>
      <c r="Q428" s="0"/>
      <c r="S428" s="0"/>
      <c r="T428" s="0"/>
      <c r="U428" s="0"/>
      <c r="V428" s="78"/>
      <c r="Y428" s="77"/>
      <c r="AG428" s="76"/>
      <c r="AH428" s="76"/>
      <c r="AI428" s="76"/>
      <c r="AJ428" s="79" t="n">
        <f aca="true">IF(B428&gt;0,OFFSET(RiseSet!$C$4,$B428-RiseSet!$B$4,0),0)</f>
        <v>0</v>
      </c>
      <c r="AK428" s="79" t="n">
        <f aca="true">IF(B428&gt;0,OFFSET(RiseSet!$C$4,$B428-RiseSet!$B$4,1),0)</f>
        <v>0</v>
      </c>
      <c r="AL428" s="76"/>
      <c r="AM428" s="79"/>
      <c r="AN428" s="76"/>
      <c r="AO428" s="76"/>
      <c r="AP428" s="76"/>
      <c r="AQ428" s="76"/>
      <c r="AR428" s="80"/>
      <c r="AS428" s="80"/>
      <c r="AT428" s="80"/>
      <c r="AU428" s="80"/>
      <c r="AV428" s="80"/>
      <c r="AW428" s="80"/>
      <c r="AX428" s="76"/>
      <c r="AY428" s="76"/>
      <c r="AZ428" s="76"/>
      <c r="BA428" s="76"/>
      <c r="BB428" s="76"/>
      <c r="BC428" s="76"/>
    </row>
    <row r="429" customFormat="false" ht="14.4" hidden="false" customHeight="false" outlineLevel="0" collapsed="false">
      <c r="A429" s="76"/>
      <c r="B429" s="0"/>
      <c r="C429" s="77"/>
      <c r="D429" s="0"/>
      <c r="E429" s="0"/>
      <c r="G429" s="0"/>
      <c r="H429" s="0"/>
      <c r="I429" s="0"/>
      <c r="K429" s="0"/>
      <c r="L429" s="0"/>
      <c r="M429" s="0"/>
      <c r="O429" s="0"/>
      <c r="P429" s="0"/>
      <c r="Q429" s="0"/>
      <c r="S429" s="0"/>
      <c r="T429" s="0"/>
      <c r="U429" s="0"/>
      <c r="V429" s="78"/>
      <c r="Y429" s="77"/>
      <c r="AG429" s="76"/>
      <c r="AH429" s="76"/>
      <c r="AI429" s="76"/>
      <c r="AJ429" s="79" t="n">
        <f aca="true">IF(B429&gt;0,OFFSET(RiseSet!$C$4,$B429-RiseSet!$B$4,0),0)</f>
        <v>0</v>
      </c>
      <c r="AK429" s="79" t="n">
        <f aca="true">IF(B429&gt;0,OFFSET(RiseSet!$C$4,$B429-RiseSet!$B$4,1),0)</f>
        <v>0</v>
      </c>
      <c r="AL429" s="76"/>
      <c r="AM429" s="79"/>
      <c r="AN429" s="76"/>
      <c r="AO429" s="76"/>
      <c r="AP429" s="76"/>
      <c r="AQ429" s="76"/>
      <c r="AR429" s="80"/>
      <c r="AS429" s="80"/>
      <c r="AT429" s="80"/>
      <c r="AU429" s="80"/>
      <c r="AV429" s="80"/>
      <c r="AW429" s="80"/>
      <c r="AX429" s="76"/>
      <c r="AY429" s="76"/>
      <c r="AZ429" s="76"/>
      <c r="BA429" s="76"/>
      <c r="BB429" s="76"/>
      <c r="BC429" s="76"/>
    </row>
    <row r="430" customFormat="false" ht="14.4" hidden="false" customHeight="false" outlineLevel="0" collapsed="false">
      <c r="A430" s="76"/>
      <c r="B430" s="0"/>
      <c r="C430" s="77"/>
      <c r="D430" s="0"/>
      <c r="E430" s="0"/>
      <c r="G430" s="0"/>
      <c r="H430" s="0"/>
      <c r="I430" s="0"/>
      <c r="K430" s="0"/>
      <c r="L430" s="0"/>
      <c r="M430" s="0"/>
      <c r="O430" s="0"/>
      <c r="P430" s="0"/>
      <c r="Q430" s="0"/>
      <c r="S430" s="0"/>
      <c r="T430" s="0"/>
      <c r="U430" s="0"/>
      <c r="V430" s="78"/>
      <c r="Y430" s="77"/>
      <c r="AG430" s="76"/>
      <c r="AH430" s="76"/>
      <c r="AI430" s="76"/>
      <c r="AJ430" s="79" t="n">
        <f aca="true">IF(B430&gt;0,OFFSET(RiseSet!$C$4,$B430-RiseSet!$B$4,0),0)</f>
        <v>0</v>
      </c>
      <c r="AK430" s="79" t="n">
        <f aca="true">IF(B430&gt;0,OFFSET(RiseSet!$C$4,$B430-RiseSet!$B$4,1),0)</f>
        <v>0</v>
      </c>
      <c r="AL430" s="76"/>
      <c r="AM430" s="79"/>
      <c r="AN430" s="76"/>
      <c r="AO430" s="76"/>
      <c r="AP430" s="76"/>
      <c r="AQ430" s="76"/>
      <c r="AR430" s="80"/>
      <c r="AS430" s="80"/>
      <c r="AT430" s="80"/>
      <c r="AU430" s="80"/>
      <c r="AV430" s="80"/>
      <c r="AW430" s="80"/>
      <c r="AX430" s="76"/>
      <c r="AY430" s="76"/>
      <c r="AZ430" s="76"/>
      <c r="BA430" s="76"/>
      <c r="BB430" s="76"/>
      <c r="BC430" s="76"/>
    </row>
    <row r="431" customFormat="false" ht="14.4" hidden="false" customHeight="false" outlineLevel="0" collapsed="false">
      <c r="A431" s="76"/>
      <c r="B431" s="0"/>
      <c r="C431" s="77"/>
      <c r="D431" s="0"/>
      <c r="E431" s="0"/>
      <c r="G431" s="0"/>
      <c r="H431" s="0"/>
      <c r="I431" s="0"/>
      <c r="K431" s="0"/>
      <c r="L431" s="0"/>
      <c r="M431" s="0"/>
      <c r="O431" s="0"/>
      <c r="P431" s="0"/>
      <c r="Q431" s="0"/>
      <c r="S431" s="0"/>
      <c r="T431" s="0"/>
      <c r="U431" s="0"/>
      <c r="V431" s="78"/>
      <c r="Y431" s="77"/>
      <c r="AG431" s="76"/>
      <c r="AH431" s="76"/>
      <c r="AI431" s="76"/>
      <c r="AJ431" s="79" t="n">
        <f aca="true">IF(B431&gt;0,OFFSET(RiseSet!$C$4,$B431-RiseSet!$B$4,0),0)</f>
        <v>0</v>
      </c>
      <c r="AK431" s="79" t="n">
        <f aca="true">IF(B431&gt;0,OFFSET(RiseSet!$C$4,$B431-RiseSet!$B$4,1),0)</f>
        <v>0</v>
      </c>
      <c r="AL431" s="76"/>
      <c r="AM431" s="79"/>
      <c r="AN431" s="76"/>
      <c r="AO431" s="76"/>
      <c r="AP431" s="76"/>
      <c r="AQ431" s="76"/>
      <c r="AR431" s="80"/>
      <c r="AS431" s="80"/>
      <c r="AT431" s="80"/>
      <c r="AU431" s="80"/>
      <c r="AV431" s="80"/>
      <c r="AW431" s="80"/>
      <c r="AX431" s="76"/>
      <c r="AY431" s="76"/>
      <c r="AZ431" s="76"/>
      <c r="BA431" s="76"/>
      <c r="BB431" s="76"/>
      <c r="BC431" s="76"/>
    </row>
    <row r="432" customFormat="false" ht="14.4" hidden="false" customHeight="false" outlineLevel="0" collapsed="false">
      <c r="A432" s="76"/>
      <c r="B432" s="0"/>
      <c r="C432" s="77"/>
      <c r="D432" s="0"/>
      <c r="E432" s="0"/>
      <c r="G432" s="0"/>
      <c r="H432" s="0"/>
      <c r="I432" s="0"/>
      <c r="K432" s="0"/>
      <c r="L432" s="0"/>
      <c r="M432" s="0"/>
      <c r="O432" s="0"/>
      <c r="P432" s="0"/>
      <c r="Q432" s="0"/>
      <c r="S432" s="0"/>
      <c r="T432" s="0"/>
      <c r="U432" s="0"/>
      <c r="V432" s="78"/>
      <c r="Y432" s="77"/>
      <c r="AG432" s="76"/>
      <c r="AH432" s="76"/>
      <c r="AI432" s="76"/>
      <c r="AJ432" s="79" t="n">
        <f aca="true">IF(B432&gt;0,OFFSET(RiseSet!$C$4,$B432-RiseSet!$B$4,0),0)</f>
        <v>0</v>
      </c>
      <c r="AK432" s="79" t="n">
        <f aca="true">IF(B432&gt;0,OFFSET(RiseSet!$C$4,$B432-RiseSet!$B$4,1),0)</f>
        <v>0</v>
      </c>
      <c r="AL432" s="76"/>
      <c r="AM432" s="79"/>
      <c r="AN432" s="76"/>
      <c r="AO432" s="76"/>
      <c r="AP432" s="76"/>
      <c r="AQ432" s="76"/>
      <c r="AR432" s="80"/>
      <c r="AS432" s="80"/>
      <c r="AT432" s="80"/>
      <c r="AU432" s="80"/>
      <c r="AV432" s="80"/>
      <c r="AW432" s="80"/>
      <c r="AX432" s="76"/>
      <c r="AY432" s="76"/>
      <c r="AZ432" s="76"/>
      <c r="BA432" s="76"/>
      <c r="BB432" s="76"/>
      <c r="BC432" s="76"/>
    </row>
    <row r="433" customFormat="false" ht="14.4" hidden="false" customHeight="false" outlineLevel="0" collapsed="false">
      <c r="A433" s="76"/>
      <c r="B433" s="0"/>
      <c r="C433" s="77"/>
      <c r="D433" s="0"/>
      <c r="E433" s="0"/>
      <c r="G433" s="0"/>
      <c r="H433" s="0"/>
      <c r="I433" s="0"/>
      <c r="K433" s="0"/>
      <c r="L433" s="0"/>
      <c r="M433" s="0"/>
      <c r="O433" s="0"/>
      <c r="P433" s="0"/>
      <c r="Q433" s="0"/>
      <c r="S433" s="0"/>
      <c r="T433" s="0"/>
      <c r="U433" s="0"/>
      <c r="V433" s="78"/>
      <c r="Y433" s="77"/>
      <c r="AG433" s="76"/>
      <c r="AH433" s="76"/>
      <c r="AI433" s="76"/>
      <c r="AJ433" s="79" t="n">
        <f aca="true">IF(B433&gt;0,OFFSET(RiseSet!$C$4,$B433-RiseSet!$B$4,0),0)</f>
        <v>0</v>
      </c>
      <c r="AK433" s="79" t="n">
        <f aca="true">IF(B433&gt;0,OFFSET(RiseSet!$C$4,$B433-RiseSet!$B$4,1),0)</f>
        <v>0</v>
      </c>
      <c r="AL433" s="76"/>
      <c r="AM433" s="79"/>
      <c r="AN433" s="76"/>
      <c r="AO433" s="76"/>
      <c r="AP433" s="76"/>
      <c r="AQ433" s="76"/>
      <c r="AR433" s="80"/>
      <c r="AS433" s="80"/>
      <c r="AT433" s="80"/>
      <c r="AU433" s="80"/>
      <c r="AV433" s="80"/>
      <c r="AW433" s="80"/>
      <c r="AX433" s="76"/>
      <c r="AY433" s="76"/>
      <c r="AZ433" s="76"/>
      <c r="BA433" s="76"/>
      <c r="BB433" s="76"/>
      <c r="BC433" s="76"/>
    </row>
    <row r="434" customFormat="false" ht="14.4" hidden="false" customHeight="false" outlineLevel="0" collapsed="false">
      <c r="A434" s="76"/>
      <c r="B434" s="0"/>
      <c r="C434" s="77"/>
      <c r="D434" s="0"/>
      <c r="E434" s="0"/>
      <c r="G434" s="0"/>
      <c r="H434" s="0"/>
      <c r="I434" s="0"/>
      <c r="K434" s="0"/>
      <c r="L434" s="0"/>
      <c r="M434" s="0"/>
      <c r="O434" s="0"/>
      <c r="P434" s="0"/>
      <c r="Q434" s="0"/>
      <c r="S434" s="0"/>
      <c r="T434" s="0"/>
      <c r="U434" s="0"/>
      <c r="V434" s="78"/>
      <c r="Y434" s="77"/>
      <c r="AG434" s="76"/>
      <c r="AH434" s="76"/>
      <c r="AI434" s="76"/>
      <c r="AJ434" s="79" t="n">
        <f aca="true">IF(B434&gt;0,OFFSET(RiseSet!$C$4,$B434-RiseSet!$B$4,0),0)</f>
        <v>0</v>
      </c>
      <c r="AK434" s="79" t="n">
        <f aca="true">IF(B434&gt;0,OFFSET(RiseSet!$C$4,$B434-RiseSet!$B$4,1),0)</f>
        <v>0</v>
      </c>
      <c r="AL434" s="76"/>
      <c r="AM434" s="79"/>
      <c r="AN434" s="76"/>
      <c r="AO434" s="76"/>
      <c r="AP434" s="76"/>
      <c r="AQ434" s="76"/>
      <c r="AR434" s="80"/>
      <c r="AS434" s="80"/>
      <c r="AT434" s="80"/>
      <c r="AU434" s="80"/>
      <c r="AV434" s="80"/>
      <c r="AW434" s="80"/>
      <c r="AX434" s="76"/>
      <c r="AY434" s="76"/>
      <c r="AZ434" s="76"/>
      <c r="BA434" s="76"/>
      <c r="BB434" s="76"/>
      <c r="BC434" s="76"/>
    </row>
    <row r="435" customFormat="false" ht="14.4" hidden="false" customHeight="false" outlineLevel="0" collapsed="false">
      <c r="A435" s="76"/>
      <c r="B435" s="0"/>
      <c r="C435" s="77"/>
      <c r="D435" s="0"/>
      <c r="E435" s="0"/>
      <c r="G435" s="0"/>
      <c r="H435" s="0"/>
      <c r="I435" s="0"/>
      <c r="K435" s="0"/>
      <c r="L435" s="0"/>
      <c r="M435" s="0"/>
      <c r="O435" s="0"/>
      <c r="P435" s="0"/>
      <c r="Q435" s="0"/>
      <c r="S435" s="0"/>
      <c r="T435" s="0"/>
      <c r="U435" s="0"/>
      <c r="V435" s="78"/>
      <c r="Y435" s="77"/>
      <c r="AG435" s="76"/>
      <c r="AH435" s="76"/>
      <c r="AI435" s="76"/>
      <c r="AJ435" s="79" t="n">
        <f aca="true">IF(B435&gt;0,OFFSET(RiseSet!$C$4,$B435-RiseSet!$B$4,0),0)</f>
        <v>0</v>
      </c>
      <c r="AK435" s="79" t="n">
        <f aca="true">IF(B435&gt;0,OFFSET(RiseSet!$C$4,$B435-RiseSet!$B$4,1),0)</f>
        <v>0</v>
      </c>
      <c r="AL435" s="76"/>
      <c r="AM435" s="79"/>
      <c r="AN435" s="76"/>
      <c r="AO435" s="76"/>
      <c r="AP435" s="76"/>
      <c r="AQ435" s="76"/>
      <c r="AR435" s="80"/>
      <c r="AS435" s="80"/>
      <c r="AT435" s="80"/>
      <c r="AU435" s="80"/>
      <c r="AV435" s="80"/>
      <c r="AW435" s="80"/>
      <c r="AX435" s="76"/>
      <c r="AY435" s="76"/>
      <c r="AZ435" s="76"/>
      <c r="BA435" s="76"/>
      <c r="BB435" s="76"/>
      <c r="BC435" s="76"/>
    </row>
    <row r="436" customFormat="false" ht="14.4" hidden="false" customHeight="false" outlineLevel="0" collapsed="false">
      <c r="A436" s="76"/>
      <c r="B436" s="0"/>
      <c r="C436" s="77"/>
      <c r="D436" s="0"/>
      <c r="E436" s="0"/>
      <c r="G436" s="0"/>
      <c r="H436" s="0"/>
      <c r="I436" s="0"/>
      <c r="K436" s="0"/>
      <c r="L436" s="0"/>
      <c r="M436" s="0"/>
      <c r="O436" s="0"/>
      <c r="P436" s="0"/>
      <c r="Q436" s="0"/>
      <c r="S436" s="0"/>
      <c r="T436" s="0"/>
      <c r="U436" s="0"/>
      <c r="V436" s="78"/>
      <c r="Y436" s="77"/>
      <c r="AG436" s="76"/>
      <c r="AH436" s="76"/>
      <c r="AI436" s="76"/>
      <c r="AJ436" s="79" t="n">
        <f aca="true">IF(B436&gt;0,OFFSET(RiseSet!$C$4,$B436-RiseSet!$B$4,0),0)</f>
        <v>0</v>
      </c>
      <c r="AK436" s="79" t="n">
        <f aca="true">IF(B436&gt;0,OFFSET(RiseSet!$C$4,$B436-RiseSet!$B$4,1),0)</f>
        <v>0</v>
      </c>
      <c r="AL436" s="76"/>
      <c r="AM436" s="79"/>
      <c r="AN436" s="76"/>
      <c r="AO436" s="76"/>
      <c r="AP436" s="76"/>
      <c r="AQ436" s="76"/>
      <c r="AR436" s="80"/>
      <c r="AS436" s="80"/>
      <c r="AT436" s="80"/>
      <c r="AU436" s="80"/>
      <c r="AV436" s="80"/>
      <c r="AW436" s="80"/>
      <c r="AX436" s="76"/>
      <c r="AY436" s="76"/>
      <c r="AZ436" s="76"/>
      <c r="BA436" s="76"/>
      <c r="BB436" s="76"/>
      <c r="BC436" s="76"/>
    </row>
    <row r="437" customFormat="false" ht="14.4" hidden="false" customHeight="false" outlineLevel="0" collapsed="false">
      <c r="A437" s="76"/>
      <c r="B437" s="0"/>
      <c r="C437" s="77"/>
      <c r="D437" s="0"/>
      <c r="E437" s="0"/>
      <c r="G437" s="0"/>
      <c r="H437" s="0"/>
      <c r="I437" s="0"/>
      <c r="K437" s="0"/>
      <c r="L437" s="0"/>
      <c r="M437" s="0"/>
      <c r="O437" s="0"/>
      <c r="P437" s="0"/>
      <c r="Q437" s="0"/>
      <c r="S437" s="0"/>
      <c r="T437" s="0"/>
      <c r="U437" s="0"/>
      <c r="V437" s="78"/>
      <c r="Y437" s="77"/>
      <c r="AG437" s="76"/>
      <c r="AH437" s="76"/>
      <c r="AI437" s="76"/>
      <c r="AJ437" s="79" t="n">
        <f aca="true">IF(B437&gt;0,OFFSET(RiseSet!$C$4,$B437-RiseSet!$B$4,0),0)</f>
        <v>0</v>
      </c>
      <c r="AK437" s="79" t="n">
        <f aca="true">IF(B437&gt;0,OFFSET(RiseSet!$C$4,$B437-RiseSet!$B$4,1),0)</f>
        <v>0</v>
      </c>
      <c r="AL437" s="76"/>
      <c r="AM437" s="79"/>
      <c r="AN437" s="76"/>
      <c r="AO437" s="76"/>
      <c r="AP437" s="76"/>
      <c r="AQ437" s="76"/>
      <c r="AR437" s="80"/>
      <c r="AS437" s="80"/>
      <c r="AT437" s="80"/>
      <c r="AU437" s="80"/>
      <c r="AV437" s="80"/>
      <c r="AW437" s="80"/>
      <c r="AX437" s="76"/>
      <c r="AY437" s="76"/>
      <c r="AZ437" s="76"/>
      <c r="BA437" s="76"/>
      <c r="BB437" s="76"/>
      <c r="BC437" s="76"/>
    </row>
    <row r="438" customFormat="false" ht="14.4" hidden="false" customHeight="false" outlineLevel="0" collapsed="false">
      <c r="A438" s="76"/>
      <c r="B438" s="0"/>
      <c r="C438" s="77"/>
      <c r="D438" s="0"/>
      <c r="E438" s="0"/>
      <c r="G438" s="0"/>
      <c r="H438" s="0"/>
      <c r="I438" s="0"/>
      <c r="K438" s="0"/>
      <c r="L438" s="0"/>
      <c r="M438" s="0"/>
      <c r="O438" s="0"/>
      <c r="P438" s="0"/>
      <c r="Q438" s="0"/>
      <c r="S438" s="0"/>
      <c r="T438" s="0"/>
      <c r="U438" s="0"/>
      <c r="V438" s="78"/>
      <c r="Y438" s="77"/>
      <c r="AG438" s="76"/>
      <c r="AH438" s="76"/>
      <c r="AI438" s="76"/>
      <c r="AJ438" s="79" t="n">
        <f aca="true">IF(B438&gt;0,OFFSET(RiseSet!$C$4,$B438-RiseSet!$B$4,0),0)</f>
        <v>0</v>
      </c>
      <c r="AK438" s="79" t="n">
        <f aca="true">IF(B438&gt;0,OFFSET(RiseSet!$C$4,$B438-RiseSet!$B$4,1),0)</f>
        <v>0</v>
      </c>
      <c r="AL438" s="76"/>
      <c r="AM438" s="79"/>
      <c r="AN438" s="76"/>
      <c r="AO438" s="76"/>
      <c r="AP438" s="76"/>
      <c r="AQ438" s="76"/>
      <c r="AR438" s="80"/>
      <c r="AS438" s="80"/>
      <c r="AT438" s="80"/>
      <c r="AU438" s="80"/>
      <c r="AV438" s="80"/>
      <c r="AW438" s="80"/>
      <c r="AX438" s="76"/>
      <c r="AY438" s="76"/>
      <c r="AZ438" s="76"/>
      <c r="BA438" s="76"/>
      <c r="BB438" s="76"/>
      <c r="BC438" s="76"/>
    </row>
    <row r="439" customFormat="false" ht="14.4" hidden="false" customHeight="false" outlineLevel="0" collapsed="false">
      <c r="A439" s="76"/>
      <c r="B439" s="0"/>
      <c r="C439" s="77"/>
      <c r="D439" s="0"/>
      <c r="E439" s="0"/>
      <c r="G439" s="0"/>
      <c r="H439" s="0"/>
      <c r="I439" s="0"/>
      <c r="K439" s="0"/>
      <c r="L439" s="0"/>
      <c r="M439" s="0"/>
      <c r="O439" s="0"/>
      <c r="P439" s="0"/>
      <c r="Q439" s="0"/>
      <c r="S439" s="0"/>
      <c r="T439" s="0"/>
      <c r="U439" s="0"/>
      <c r="V439" s="78"/>
      <c r="Y439" s="77"/>
      <c r="AG439" s="76"/>
      <c r="AH439" s="76"/>
      <c r="AI439" s="76"/>
      <c r="AJ439" s="79" t="n">
        <f aca="true">IF(B439&gt;0,OFFSET(RiseSet!$C$4,$B439-RiseSet!$B$4,0),0)</f>
        <v>0</v>
      </c>
      <c r="AK439" s="79" t="n">
        <f aca="true">IF(B439&gt;0,OFFSET(RiseSet!$C$4,$B439-RiseSet!$B$4,1),0)</f>
        <v>0</v>
      </c>
      <c r="AL439" s="76"/>
      <c r="AM439" s="79"/>
      <c r="AN439" s="76"/>
      <c r="AO439" s="76"/>
      <c r="AP439" s="76"/>
      <c r="AQ439" s="76"/>
      <c r="AR439" s="80"/>
      <c r="AS439" s="80"/>
      <c r="AT439" s="80"/>
      <c r="AU439" s="80"/>
      <c r="AV439" s="80"/>
      <c r="AW439" s="80"/>
      <c r="AX439" s="76"/>
      <c r="AY439" s="76"/>
      <c r="AZ439" s="76"/>
      <c r="BA439" s="76"/>
      <c r="BB439" s="76"/>
      <c r="BC439" s="76"/>
    </row>
    <row r="440" customFormat="false" ht="14.4" hidden="false" customHeight="false" outlineLevel="0" collapsed="false">
      <c r="A440" s="76"/>
      <c r="B440" s="0"/>
      <c r="C440" s="77"/>
      <c r="D440" s="0"/>
      <c r="E440" s="0"/>
      <c r="G440" s="0"/>
      <c r="H440" s="0"/>
      <c r="I440" s="0"/>
      <c r="K440" s="0"/>
      <c r="L440" s="0"/>
      <c r="M440" s="0"/>
      <c r="O440" s="0"/>
      <c r="P440" s="0"/>
      <c r="Q440" s="0"/>
      <c r="S440" s="0"/>
      <c r="T440" s="0"/>
      <c r="U440" s="0"/>
      <c r="V440" s="78"/>
      <c r="Y440" s="77"/>
      <c r="AG440" s="76"/>
      <c r="AH440" s="76"/>
      <c r="AI440" s="76"/>
      <c r="AJ440" s="79" t="n">
        <f aca="true">IF(B440&gt;0,OFFSET(RiseSet!$C$4,$B440-RiseSet!$B$4,0),0)</f>
        <v>0</v>
      </c>
      <c r="AK440" s="79" t="n">
        <f aca="true">IF(B440&gt;0,OFFSET(RiseSet!$C$4,$B440-RiseSet!$B$4,1),0)</f>
        <v>0</v>
      </c>
      <c r="AL440" s="76"/>
      <c r="AM440" s="79"/>
      <c r="AN440" s="76"/>
      <c r="AO440" s="76"/>
      <c r="AP440" s="76"/>
      <c r="AQ440" s="76"/>
      <c r="AR440" s="80"/>
      <c r="AS440" s="80"/>
      <c r="AT440" s="80"/>
      <c r="AU440" s="80"/>
      <c r="AV440" s="80"/>
      <c r="AW440" s="80"/>
      <c r="AX440" s="76"/>
      <c r="AY440" s="76"/>
      <c r="AZ440" s="76"/>
      <c r="BA440" s="76"/>
      <c r="BB440" s="76"/>
      <c r="BC440" s="76"/>
    </row>
    <row r="441" customFormat="false" ht="14.4" hidden="false" customHeight="false" outlineLevel="0" collapsed="false">
      <c r="A441" s="76"/>
      <c r="B441" s="0"/>
      <c r="C441" s="77"/>
      <c r="D441" s="0"/>
      <c r="E441" s="0"/>
      <c r="G441" s="0"/>
      <c r="H441" s="0"/>
      <c r="I441" s="0"/>
      <c r="K441" s="0"/>
      <c r="L441" s="0"/>
      <c r="M441" s="0"/>
      <c r="O441" s="0"/>
      <c r="P441" s="0"/>
      <c r="Q441" s="0"/>
      <c r="S441" s="0"/>
      <c r="T441" s="0"/>
      <c r="U441" s="0"/>
      <c r="V441" s="78"/>
      <c r="Y441" s="77"/>
      <c r="AG441" s="76"/>
      <c r="AH441" s="76"/>
      <c r="AI441" s="76"/>
      <c r="AJ441" s="79" t="n">
        <f aca="true">IF(B441&gt;0,OFFSET(RiseSet!$C$4,$B441-RiseSet!$B$4,0),0)</f>
        <v>0</v>
      </c>
      <c r="AK441" s="79" t="n">
        <f aca="true">IF(B441&gt;0,OFFSET(RiseSet!$C$4,$B441-RiseSet!$B$4,1),0)</f>
        <v>0</v>
      </c>
      <c r="AL441" s="76"/>
      <c r="AM441" s="79"/>
      <c r="AN441" s="76"/>
      <c r="AO441" s="76"/>
      <c r="AP441" s="76"/>
      <c r="AQ441" s="76"/>
      <c r="AR441" s="80"/>
      <c r="AS441" s="80"/>
      <c r="AT441" s="80"/>
      <c r="AU441" s="80"/>
      <c r="AV441" s="80"/>
      <c r="AW441" s="80"/>
      <c r="AX441" s="76"/>
      <c r="AY441" s="76"/>
      <c r="AZ441" s="76"/>
      <c r="BA441" s="76"/>
      <c r="BB441" s="76"/>
      <c r="BC441" s="76"/>
    </row>
    <row r="442" customFormat="false" ht="14.4" hidden="false" customHeight="false" outlineLevel="0" collapsed="false">
      <c r="A442" s="76"/>
      <c r="B442" s="0"/>
      <c r="C442" s="77"/>
      <c r="D442" s="0"/>
      <c r="E442" s="0"/>
      <c r="G442" s="0"/>
      <c r="H442" s="0"/>
      <c r="I442" s="0"/>
      <c r="K442" s="0"/>
      <c r="L442" s="0"/>
      <c r="M442" s="0"/>
      <c r="O442" s="0"/>
      <c r="P442" s="0"/>
      <c r="Q442" s="0"/>
      <c r="S442" s="0"/>
      <c r="T442" s="0"/>
      <c r="U442" s="0"/>
      <c r="V442" s="78"/>
      <c r="Y442" s="77"/>
      <c r="AG442" s="76"/>
      <c r="AH442" s="76"/>
      <c r="AI442" s="76"/>
      <c r="AJ442" s="79" t="n">
        <f aca="true">IF(B442&gt;0,OFFSET(RiseSet!$C$4,$B442-RiseSet!$B$4,0),0)</f>
        <v>0</v>
      </c>
      <c r="AK442" s="79" t="n">
        <f aca="true">IF(B442&gt;0,OFFSET(RiseSet!$C$4,$B442-RiseSet!$B$4,1),0)</f>
        <v>0</v>
      </c>
      <c r="AL442" s="76"/>
      <c r="AM442" s="79"/>
      <c r="AN442" s="76"/>
      <c r="AO442" s="76"/>
      <c r="AP442" s="76"/>
      <c r="AQ442" s="76"/>
      <c r="AR442" s="80"/>
      <c r="AS442" s="80"/>
      <c r="AT442" s="80"/>
      <c r="AU442" s="80"/>
      <c r="AV442" s="80"/>
      <c r="AW442" s="80"/>
      <c r="AX442" s="76"/>
      <c r="AY442" s="76"/>
      <c r="AZ442" s="76"/>
      <c r="BA442" s="76"/>
      <c r="BB442" s="76"/>
      <c r="BC442" s="76"/>
    </row>
    <row r="443" customFormat="false" ht="14.4" hidden="false" customHeight="false" outlineLevel="0" collapsed="false">
      <c r="A443" s="76"/>
      <c r="B443" s="0"/>
      <c r="C443" s="77"/>
      <c r="D443" s="0"/>
      <c r="E443" s="0"/>
      <c r="G443" s="0"/>
      <c r="H443" s="0"/>
      <c r="I443" s="0"/>
      <c r="K443" s="0"/>
      <c r="L443" s="0"/>
      <c r="M443" s="0"/>
      <c r="O443" s="0"/>
      <c r="P443" s="0"/>
      <c r="Q443" s="0"/>
      <c r="S443" s="0"/>
      <c r="T443" s="0"/>
      <c r="U443" s="0"/>
      <c r="V443" s="78"/>
      <c r="Y443" s="77"/>
      <c r="AG443" s="76"/>
      <c r="AH443" s="76"/>
      <c r="AI443" s="76"/>
      <c r="AJ443" s="79" t="n">
        <f aca="true">IF(B443&gt;0,OFFSET(RiseSet!$C$4,$B443-RiseSet!$B$4,0),0)</f>
        <v>0</v>
      </c>
      <c r="AK443" s="79" t="n">
        <f aca="true">IF(B443&gt;0,OFFSET(RiseSet!$C$4,$B443-RiseSet!$B$4,1),0)</f>
        <v>0</v>
      </c>
      <c r="AL443" s="76"/>
      <c r="AM443" s="79"/>
      <c r="AN443" s="76"/>
      <c r="AO443" s="76"/>
      <c r="AP443" s="76"/>
      <c r="AQ443" s="76"/>
      <c r="AR443" s="80"/>
      <c r="AS443" s="80"/>
      <c r="AT443" s="80"/>
      <c r="AU443" s="80"/>
      <c r="AV443" s="80"/>
      <c r="AW443" s="80"/>
      <c r="AX443" s="76"/>
      <c r="AY443" s="76"/>
      <c r="AZ443" s="76"/>
      <c r="BA443" s="76"/>
      <c r="BB443" s="76"/>
      <c r="BC443" s="76"/>
    </row>
    <row r="444" customFormat="false" ht="14.4" hidden="false" customHeight="false" outlineLevel="0" collapsed="false">
      <c r="A444" s="76"/>
      <c r="B444" s="0"/>
      <c r="C444" s="77"/>
      <c r="D444" s="0"/>
      <c r="E444" s="0"/>
      <c r="G444" s="0"/>
      <c r="H444" s="0"/>
      <c r="I444" s="0"/>
      <c r="K444" s="0"/>
      <c r="L444" s="0"/>
      <c r="M444" s="0"/>
      <c r="O444" s="0"/>
      <c r="P444" s="0"/>
      <c r="Q444" s="0"/>
      <c r="S444" s="0"/>
      <c r="T444" s="0"/>
      <c r="U444" s="0"/>
      <c r="V444" s="78"/>
      <c r="Y444" s="77"/>
      <c r="AG444" s="76"/>
      <c r="AH444" s="76"/>
      <c r="AI444" s="76"/>
      <c r="AJ444" s="79" t="n">
        <f aca="true">IF(B444&gt;0,OFFSET(RiseSet!$C$4,$B444-RiseSet!$B$4,0),0)</f>
        <v>0</v>
      </c>
      <c r="AK444" s="79" t="n">
        <f aca="true">IF(B444&gt;0,OFFSET(RiseSet!$C$4,$B444-RiseSet!$B$4,1),0)</f>
        <v>0</v>
      </c>
      <c r="AL444" s="76"/>
      <c r="AM444" s="79"/>
      <c r="AN444" s="76"/>
      <c r="AO444" s="76"/>
      <c r="AP444" s="76"/>
      <c r="AQ444" s="76"/>
      <c r="AR444" s="80"/>
      <c r="AS444" s="80"/>
      <c r="AT444" s="80"/>
      <c r="AU444" s="80"/>
      <c r="AV444" s="80"/>
      <c r="AW444" s="80"/>
      <c r="AX444" s="76"/>
      <c r="AY444" s="76"/>
      <c r="AZ444" s="76"/>
      <c r="BA444" s="76"/>
      <c r="BB444" s="76"/>
      <c r="BC444" s="76"/>
    </row>
    <row r="445" customFormat="false" ht="14.4" hidden="false" customHeight="false" outlineLevel="0" collapsed="false">
      <c r="A445" s="76"/>
      <c r="B445" s="0"/>
      <c r="C445" s="77"/>
      <c r="D445" s="0"/>
      <c r="E445" s="0"/>
      <c r="G445" s="0"/>
      <c r="H445" s="0"/>
      <c r="I445" s="0"/>
      <c r="K445" s="0"/>
      <c r="L445" s="0"/>
      <c r="M445" s="0"/>
      <c r="O445" s="0"/>
      <c r="P445" s="0"/>
      <c r="Q445" s="0"/>
      <c r="S445" s="0"/>
      <c r="T445" s="0"/>
      <c r="U445" s="0"/>
      <c r="V445" s="78"/>
      <c r="Y445" s="77"/>
      <c r="AG445" s="76"/>
      <c r="AH445" s="76"/>
      <c r="AI445" s="76"/>
      <c r="AJ445" s="79" t="n">
        <f aca="true">IF(B445&gt;0,OFFSET(RiseSet!$C$4,$B445-RiseSet!$B$4,0),0)</f>
        <v>0</v>
      </c>
      <c r="AK445" s="79" t="n">
        <f aca="true">IF(B445&gt;0,OFFSET(RiseSet!$C$4,$B445-RiseSet!$B$4,1),0)</f>
        <v>0</v>
      </c>
      <c r="AL445" s="76"/>
      <c r="AM445" s="79"/>
      <c r="AN445" s="76"/>
      <c r="AO445" s="76"/>
      <c r="AP445" s="76"/>
      <c r="AQ445" s="76"/>
      <c r="AR445" s="80"/>
      <c r="AS445" s="80"/>
      <c r="AT445" s="80"/>
      <c r="AU445" s="80"/>
      <c r="AV445" s="80"/>
      <c r="AW445" s="80"/>
      <c r="AX445" s="76"/>
      <c r="AY445" s="76"/>
      <c r="AZ445" s="76"/>
      <c r="BA445" s="76"/>
      <c r="BB445" s="76"/>
      <c r="BC445" s="76"/>
    </row>
    <row r="446" customFormat="false" ht="14.4" hidden="false" customHeight="false" outlineLevel="0" collapsed="false">
      <c r="A446" s="76"/>
      <c r="B446" s="0"/>
      <c r="C446" s="77"/>
      <c r="D446" s="0"/>
      <c r="E446" s="0"/>
      <c r="G446" s="0"/>
      <c r="H446" s="0"/>
      <c r="I446" s="0"/>
      <c r="K446" s="0"/>
      <c r="L446" s="0"/>
      <c r="M446" s="0"/>
      <c r="O446" s="0"/>
      <c r="P446" s="0"/>
      <c r="Q446" s="0"/>
      <c r="S446" s="0"/>
      <c r="T446" s="0"/>
      <c r="U446" s="0"/>
      <c r="V446" s="78"/>
      <c r="Y446" s="77"/>
      <c r="AG446" s="76"/>
      <c r="AH446" s="76"/>
      <c r="AI446" s="76"/>
      <c r="AJ446" s="79" t="n">
        <f aca="true">IF(B446&gt;0,OFFSET(RiseSet!$C$4,$B446-RiseSet!$B$4,0),0)</f>
        <v>0</v>
      </c>
      <c r="AK446" s="79" t="n">
        <f aca="true">IF(B446&gt;0,OFFSET(RiseSet!$C$4,$B446-RiseSet!$B$4,1),0)</f>
        <v>0</v>
      </c>
      <c r="AL446" s="76"/>
      <c r="AM446" s="79"/>
      <c r="AN446" s="76"/>
      <c r="AO446" s="76"/>
      <c r="AP446" s="76"/>
      <c r="AQ446" s="76"/>
      <c r="AR446" s="80"/>
      <c r="AS446" s="80"/>
      <c r="AT446" s="80"/>
      <c r="AU446" s="80"/>
      <c r="AV446" s="80"/>
      <c r="AW446" s="80"/>
      <c r="AX446" s="76"/>
      <c r="AY446" s="76"/>
      <c r="AZ446" s="76"/>
      <c r="BA446" s="76"/>
      <c r="BB446" s="76"/>
      <c r="BC446" s="76"/>
    </row>
    <row r="447" customFormat="false" ht="14.4" hidden="false" customHeight="false" outlineLevel="0" collapsed="false">
      <c r="A447" s="76"/>
      <c r="B447" s="0"/>
      <c r="C447" s="77"/>
      <c r="D447" s="0"/>
      <c r="E447" s="0"/>
      <c r="G447" s="0"/>
      <c r="H447" s="0"/>
      <c r="I447" s="0"/>
      <c r="K447" s="0"/>
      <c r="L447" s="0"/>
      <c r="M447" s="0"/>
      <c r="O447" s="0"/>
      <c r="P447" s="0"/>
      <c r="Q447" s="0"/>
      <c r="S447" s="0"/>
      <c r="T447" s="0"/>
      <c r="U447" s="0"/>
      <c r="V447" s="78"/>
      <c r="Y447" s="77"/>
      <c r="AG447" s="76"/>
      <c r="AH447" s="76"/>
      <c r="AI447" s="76"/>
      <c r="AJ447" s="79" t="n">
        <f aca="true">IF(B447&gt;0,OFFSET(RiseSet!$C$4,$B447-RiseSet!$B$4,0),0)</f>
        <v>0</v>
      </c>
      <c r="AK447" s="79" t="n">
        <f aca="true">IF(B447&gt;0,OFFSET(RiseSet!$C$4,$B447-RiseSet!$B$4,1),0)</f>
        <v>0</v>
      </c>
      <c r="AL447" s="76"/>
      <c r="AM447" s="79"/>
      <c r="AN447" s="76"/>
      <c r="AO447" s="76"/>
      <c r="AP447" s="76"/>
      <c r="AQ447" s="76"/>
      <c r="AR447" s="80"/>
      <c r="AS447" s="80"/>
      <c r="AT447" s="80"/>
      <c r="AU447" s="80"/>
      <c r="AV447" s="80"/>
      <c r="AW447" s="80"/>
      <c r="AX447" s="76"/>
      <c r="AY447" s="76"/>
      <c r="AZ447" s="76"/>
      <c r="BA447" s="76"/>
      <c r="BB447" s="76"/>
      <c r="BC447" s="76"/>
    </row>
    <row r="448" customFormat="false" ht="14.4" hidden="false" customHeight="false" outlineLevel="0" collapsed="false">
      <c r="A448" s="76"/>
      <c r="B448" s="0"/>
      <c r="C448" s="77"/>
      <c r="D448" s="0"/>
      <c r="E448" s="0"/>
      <c r="G448" s="0"/>
      <c r="H448" s="0"/>
      <c r="I448" s="0"/>
      <c r="K448" s="0"/>
      <c r="L448" s="0"/>
      <c r="M448" s="0"/>
      <c r="O448" s="0"/>
      <c r="P448" s="0"/>
      <c r="Q448" s="0"/>
      <c r="S448" s="0"/>
      <c r="T448" s="0"/>
      <c r="U448" s="0"/>
      <c r="V448" s="78"/>
      <c r="Y448" s="77"/>
      <c r="AG448" s="76"/>
      <c r="AH448" s="76"/>
      <c r="AI448" s="76"/>
      <c r="AJ448" s="79" t="n">
        <f aca="true">IF(B448&gt;0,OFFSET(RiseSet!$C$4,$B448-RiseSet!$B$4,0),0)</f>
        <v>0</v>
      </c>
      <c r="AK448" s="79" t="n">
        <f aca="true">IF(B448&gt;0,OFFSET(RiseSet!$C$4,$B448-RiseSet!$B$4,1),0)</f>
        <v>0</v>
      </c>
      <c r="AL448" s="76"/>
      <c r="AM448" s="79"/>
      <c r="AN448" s="76"/>
      <c r="AO448" s="76"/>
      <c r="AP448" s="76"/>
      <c r="AQ448" s="76"/>
      <c r="AR448" s="80"/>
      <c r="AS448" s="80"/>
      <c r="AT448" s="80"/>
      <c r="AU448" s="80"/>
      <c r="AV448" s="80"/>
      <c r="AW448" s="80"/>
      <c r="AX448" s="76"/>
      <c r="AY448" s="76"/>
      <c r="AZ448" s="76"/>
      <c r="BA448" s="76"/>
      <c r="BB448" s="76"/>
      <c r="BC448" s="76"/>
    </row>
    <row r="449" customFormat="false" ht="14.4" hidden="false" customHeight="false" outlineLevel="0" collapsed="false">
      <c r="A449" s="76"/>
      <c r="B449" s="0"/>
      <c r="C449" s="77"/>
      <c r="D449" s="0"/>
      <c r="E449" s="0"/>
      <c r="G449" s="0"/>
      <c r="H449" s="0"/>
      <c r="I449" s="0"/>
      <c r="K449" s="0"/>
      <c r="L449" s="0"/>
      <c r="M449" s="0"/>
      <c r="O449" s="0"/>
      <c r="P449" s="0"/>
      <c r="Q449" s="0"/>
      <c r="S449" s="0"/>
      <c r="T449" s="0"/>
      <c r="U449" s="0"/>
      <c r="V449" s="78"/>
      <c r="Y449" s="77"/>
      <c r="AG449" s="76"/>
      <c r="AH449" s="76"/>
      <c r="AI449" s="76"/>
      <c r="AJ449" s="79" t="n">
        <f aca="true">IF(B449&gt;0,OFFSET(RiseSet!$C$4,$B449-RiseSet!$B$4,0),0)</f>
        <v>0</v>
      </c>
      <c r="AK449" s="79" t="n">
        <f aca="true">IF(B449&gt;0,OFFSET(RiseSet!$C$4,$B449-RiseSet!$B$4,1),0)</f>
        <v>0</v>
      </c>
      <c r="AL449" s="76"/>
      <c r="AM449" s="79"/>
      <c r="AN449" s="76"/>
      <c r="AO449" s="76"/>
      <c r="AP449" s="76"/>
      <c r="AQ449" s="76"/>
      <c r="AR449" s="80"/>
      <c r="AS449" s="80"/>
      <c r="AT449" s="80"/>
      <c r="AU449" s="80"/>
      <c r="AV449" s="80"/>
      <c r="AW449" s="80"/>
      <c r="AX449" s="76"/>
      <c r="AY449" s="76"/>
      <c r="AZ449" s="76"/>
      <c r="BA449" s="76"/>
      <c r="BB449" s="76"/>
      <c r="BC449" s="76"/>
    </row>
    <row r="450" customFormat="false" ht="14.4" hidden="false" customHeight="false" outlineLevel="0" collapsed="false">
      <c r="A450" s="76"/>
      <c r="B450" s="0"/>
      <c r="C450" s="77"/>
      <c r="D450" s="0"/>
      <c r="E450" s="0"/>
      <c r="G450" s="0"/>
      <c r="H450" s="0"/>
      <c r="I450" s="0"/>
      <c r="K450" s="0"/>
      <c r="L450" s="0"/>
      <c r="M450" s="0"/>
      <c r="O450" s="0"/>
      <c r="P450" s="0"/>
      <c r="Q450" s="0"/>
      <c r="S450" s="0"/>
      <c r="T450" s="0"/>
      <c r="U450" s="0"/>
      <c r="V450" s="78"/>
      <c r="Y450" s="77"/>
      <c r="AG450" s="76"/>
      <c r="AH450" s="76"/>
      <c r="AI450" s="76"/>
      <c r="AJ450" s="79" t="n">
        <f aca="true">IF(B450&gt;0,OFFSET(RiseSet!$C$4,$B450-RiseSet!$B$4,0),0)</f>
        <v>0</v>
      </c>
      <c r="AK450" s="79" t="n">
        <f aca="true">IF(B450&gt;0,OFFSET(RiseSet!$C$4,$B450-RiseSet!$B$4,1),0)</f>
        <v>0</v>
      </c>
      <c r="AL450" s="76"/>
      <c r="AM450" s="79"/>
      <c r="AN450" s="76"/>
      <c r="AO450" s="76"/>
      <c r="AP450" s="76"/>
      <c r="AQ450" s="76"/>
      <c r="AR450" s="80"/>
      <c r="AS450" s="80"/>
      <c r="AT450" s="80"/>
      <c r="AU450" s="80"/>
      <c r="AV450" s="80"/>
      <c r="AW450" s="80"/>
      <c r="AX450" s="76"/>
      <c r="AY450" s="76"/>
      <c r="AZ450" s="76"/>
      <c r="BA450" s="76"/>
      <c r="BB450" s="76"/>
      <c r="BC450" s="76"/>
    </row>
    <row r="451" customFormat="false" ht="14.4" hidden="false" customHeight="false" outlineLevel="0" collapsed="false">
      <c r="A451" s="76"/>
      <c r="B451" s="0"/>
      <c r="C451" s="77"/>
      <c r="D451" s="0"/>
      <c r="E451" s="0"/>
      <c r="G451" s="0"/>
      <c r="H451" s="0"/>
      <c r="I451" s="0"/>
      <c r="K451" s="0"/>
      <c r="L451" s="0"/>
      <c r="M451" s="0"/>
      <c r="O451" s="0"/>
      <c r="P451" s="0"/>
      <c r="Q451" s="0"/>
      <c r="S451" s="0"/>
      <c r="T451" s="0"/>
      <c r="U451" s="0"/>
      <c r="V451" s="78"/>
      <c r="Y451" s="77"/>
      <c r="AG451" s="76"/>
      <c r="AH451" s="76"/>
      <c r="AI451" s="76"/>
      <c r="AJ451" s="79" t="n">
        <f aca="true">IF(B451&gt;0,OFFSET(RiseSet!$C$4,$B451-RiseSet!$B$4,0),0)</f>
        <v>0</v>
      </c>
      <c r="AK451" s="79" t="n">
        <f aca="true">IF(B451&gt;0,OFFSET(RiseSet!$C$4,$B451-RiseSet!$B$4,1),0)</f>
        <v>0</v>
      </c>
      <c r="AL451" s="76"/>
      <c r="AM451" s="79"/>
      <c r="AN451" s="76"/>
      <c r="AO451" s="76"/>
      <c r="AP451" s="76"/>
      <c r="AQ451" s="76"/>
      <c r="AR451" s="80"/>
      <c r="AS451" s="80"/>
      <c r="AT451" s="80"/>
      <c r="AU451" s="80"/>
      <c r="AV451" s="80"/>
      <c r="AW451" s="80"/>
      <c r="AX451" s="76"/>
      <c r="AY451" s="76"/>
      <c r="AZ451" s="76"/>
      <c r="BA451" s="76"/>
      <c r="BB451" s="76"/>
      <c r="BC451" s="76"/>
    </row>
    <row r="452" customFormat="false" ht="14.4" hidden="false" customHeight="false" outlineLevel="0" collapsed="false">
      <c r="A452" s="76"/>
      <c r="B452" s="0"/>
      <c r="C452" s="77"/>
      <c r="D452" s="0"/>
      <c r="E452" s="0"/>
      <c r="G452" s="0"/>
      <c r="H452" s="0"/>
      <c r="I452" s="0"/>
      <c r="K452" s="0"/>
      <c r="L452" s="0"/>
      <c r="M452" s="0"/>
      <c r="O452" s="0"/>
      <c r="P452" s="0"/>
      <c r="Q452" s="0"/>
      <c r="S452" s="0"/>
      <c r="T452" s="0"/>
      <c r="U452" s="0"/>
      <c r="V452" s="78"/>
      <c r="Y452" s="77"/>
      <c r="AG452" s="76"/>
      <c r="AH452" s="76"/>
      <c r="AI452" s="76"/>
      <c r="AJ452" s="79" t="n">
        <f aca="true">IF(B452&gt;0,OFFSET(RiseSet!$C$4,$B452-RiseSet!$B$4,0),0)</f>
        <v>0</v>
      </c>
      <c r="AK452" s="79" t="n">
        <f aca="true">IF(B452&gt;0,OFFSET(RiseSet!$C$4,$B452-RiseSet!$B$4,1),0)</f>
        <v>0</v>
      </c>
      <c r="AL452" s="76"/>
      <c r="AM452" s="79"/>
      <c r="AN452" s="76"/>
      <c r="AO452" s="76"/>
      <c r="AP452" s="76"/>
      <c r="AQ452" s="76"/>
      <c r="AR452" s="80"/>
      <c r="AS452" s="80"/>
      <c r="AT452" s="80"/>
      <c r="AU452" s="80"/>
      <c r="AV452" s="80"/>
      <c r="AW452" s="80"/>
      <c r="AX452" s="76"/>
      <c r="AY452" s="76"/>
      <c r="AZ452" s="76"/>
      <c r="BA452" s="76"/>
      <c r="BB452" s="76"/>
      <c r="BC452" s="76"/>
    </row>
    <row r="453" customFormat="false" ht="14.4" hidden="false" customHeight="false" outlineLevel="0" collapsed="false">
      <c r="A453" s="76"/>
      <c r="B453" s="0"/>
      <c r="C453" s="77"/>
      <c r="D453" s="0"/>
      <c r="E453" s="0"/>
      <c r="G453" s="0"/>
      <c r="H453" s="0"/>
      <c r="I453" s="0"/>
      <c r="K453" s="0"/>
      <c r="L453" s="0"/>
      <c r="M453" s="0"/>
      <c r="O453" s="0"/>
      <c r="P453" s="0"/>
      <c r="Q453" s="0"/>
      <c r="S453" s="0"/>
      <c r="T453" s="0"/>
      <c r="U453" s="0"/>
      <c r="V453" s="78"/>
      <c r="Y453" s="77"/>
      <c r="AG453" s="76"/>
      <c r="AH453" s="76"/>
      <c r="AI453" s="76"/>
      <c r="AJ453" s="79" t="n">
        <f aca="true">IF(B453&gt;0,OFFSET(RiseSet!$C$4,$B453-RiseSet!$B$4,0),0)</f>
        <v>0</v>
      </c>
      <c r="AK453" s="79" t="n">
        <f aca="true">IF(B453&gt;0,OFFSET(RiseSet!$C$4,$B453-RiseSet!$B$4,1),0)</f>
        <v>0</v>
      </c>
      <c r="AL453" s="76"/>
      <c r="AM453" s="79"/>
      <c r="AN453" s="76"/>
      <c r="AO453" s="76"/>
      <c r="AP453" s="76"/>
      <c r="AQ453" s="76"/>
      <c r="AR453" s="80"/>
      <c r="AS453" s="80"/>
      <c r="AT453" s="80"/>
      <c r="AU453" s="80"/>
      <c r="AV453" s="80"/>
      <c r="AW453" s="80"/>
      <c r="AX453" s="76"/>
      <c r="AY453" s="76"/>
      <c r="AZ453" s="76"/>
      <c r="BA453" s="76"/>
      <c r="BB453" s="76"/>
      <c r="BC453" s="76"/>
    </row>
    <row r="454" customFormat="false" ht="14.4" hidden="false" customHeight="false" outlineLevel="0" collapsed="false">
      <c r="A454" s="76"/>
      <c r="B454" s="0"/>
      <c r="C454" s="77"/>
      <c r="D454" s="0"/>
      <c r="E454" s="0"/>
      <c r="G454" s="0"/>
      <c r="H454" s="0"/>
      <c r="I454" s="0"/>
      <c r="K454" s="0"/>
      <c r="L454" s="0"/>
      <c r="M454" s="0"/>
      <c r="O454" s="0"/>
      <c r="P454" s="0"/>
      <c r="Q454" s="0"/>
      <c r="S454" s="0"/>
      <c r="T454" s="0"/>
      <c r="U454" s="0"/>
      <c r="V454" s="78"/>
      <c r="Y454" s="77"/>
      <c r="AG454" s="76"/>
      <c r="AH454" s="76"/>
      <c r="AI454" s="76"/>
      <c r="AJ454" s="79" t="n">
        <f aca="true">IF(B454&gt;0,OFFSET(RiseSet!$C$4,$B454-RiseSet!$B$4,0),0)</f>
        <v>0</v>
      </c>
      <c r="AK454" s="79" t="n">
        <f aca="true">IF(B454&gt;0,OFFSET(RiseSet!$C$4,$B454-RiseSet!$B$4,1),0)</f>
        <v>0</v>
      </c>
      <c r="AL454" s="76"/>
      <c r="AM454" s="79"/>
      <c r="AN454" s="76"/>
      <c r="AO454" s="76"/>
      <c r="AP454" s="76"/>
      <c r="AQ454" s="76"/>
      <c r="AR454" s="80"/>
      <c r="AS454" s="80"/>
      <c r="AT454" s="80"/>
      <c r="AU454" s="80"/>
      <c r="AV454" s="80"/>
      <c r="AW454" s="80"/>
      <c r="AX454" s="76"/>
      <c r="AY454" s="76"/>
      <c r="AZ454" s="76"/>
      <c r="BA454" s="76"/>
      <c r="BB454" s="76"/>
      <c r="BC454" s="76"/>
    </row>
    <row r="455" customFormat="false" ht="14.4" hidden="false" customHeight="false" outlineLevel="0" collapsed="false">
      <c r="A455" s="76"/>
      <c r="B455" s="0"/>
      <c r="C455" s="77"/>
      <c r="D455" s="0"/>
      <c r="E455" s="0"/>
      <c r="G455" s="0"/>
      <c r="H455" s="0"/>
      <c r="I455" s="0"/>
      <c r="K455" s="0"/>
      <c r="L455" s="0"/>
      <c r="M455" s="0"/>
      <c r="O455" s="0"/>
      <c r="P455" s="0"/>
      <c r="Q455" s="0"/>
      <c r="S455" s="0"/>
      <c r="T455" s="0"/>
      <c r="U455" s="0"/>
      <c r="V455" s="78"/>
      <c r="Y455" s="77"/>
      <c r="AG455" s="76"/>
      <c r="AH455" s="76"/>
      <c r="AI455" s="76"/>
      <c r="AJ455" s="79" t="n">
        <f aca="true">IF(B455&gt;0,OFFSET(RiseSet!$C$4,$B455-RiseSet!$B$4,0),0)</f>
        <v>0</v>
      </c>
      <c r="AK455" s="79" t="n">
        <f aca="true">IF(B455&gt;0,OFFSET(RiseSet!$C$4,$B455-RiseSet!$B$4,1),0)</f>
        <v>0</v>
      </c>
      <c r="AL455" s="76"/>
      <c r="AM455" s="79"/>
      <c r="AN455" s="76"/>
      <c r="AO455" s="76"/>
      <c r="AP455" s="76"/>
      <c r="AQ455" s="76"/>
      <c r="AR455" s="80"/>
      <c r="AS455" s="80"/>
      <c r="AT455" s="80"/>
      <c r="AU455" s="80"/>
      <c r="AV455" s="80"/>
      <c r="AW455" s="80"/>
      <c r="AX455" s="76"/>
      <c r="AY455" s="76"/>
      <c r="AZ455" s="76"/>
      <c r="BA455" s="76"/>
      <c r="BB455" s="76"/>
      <c r="BC455" s="76"/>
    </row>
    <row r="456" customFormat="false" ht="14.4" hidden="false" customHeight="false" outlineLevel="0" collapsed="false">
      <c r="A456" s="76"/>
      <c r="B456" s="0"/>
      <c r="C456" s="77"/>
      <c r="D456" s="0"/>
      <c r="E456" s="0"/>
      <c r="G456" s="0"/>
      <c r="H456" s="0"/>
      <c r="I456" s="0"/>
      <c r="K456" s="0"/>
      <c r="L456" s="0"/>
      <c r="M456" s="0"/>
      <c r="O456" s="0"/>
      <c r="P456" s="0"/>
      <c r="Q456" s="0"/>
      <c r="S456" s="0"/>
      <c r="T456" s="0"/>
      <c r="U456" s="0"/>
      <c r="V456" s="78"/>
      <c r="Y456" s="77"/>
      <c r="AG456" s="76"/>
      <c r="AH456" s="76"/>
      <c r="AI456" s="76"/>
      <c r="AJ456" s="79" t="n">
        <f aca="true">IF(B456&gt;0,OFFSET(RiseSet!$C$4,$B456-RiseSet!$B$4,0),0)</f>
        <v>0</v>
      </c>
      <c r="AK456" s="79" t="n">
        <f aca="true">IF(B456&gt;0,OFFSET(RiseSet!$C$4,$B456-RiseSet!$B$4,1),0)</f>
        <v>0</v>
      </c>
      <c r="AL456" s="76"/>
      <c r="AM456" s="79"/>
      <c r="AN456" s="76"/>
      <c r="AO456" s="76"/>
      <c r="AP456" s="76"/>
      <c r="AQ456" s="76"/>
      <c r="AR456" s="80"/>
      <c r="AS456" s="80"/>
      <c r="AT456" s="80"/>
      <c r="AU456" s="80"/>
      <c r="AV456" s="80"/>
      <c r="AW456" s="80"/>
      <c r="AX456" s="76"/>
      <c r="AY456" s="76"/>
      <c r="AZ456" s="76"/>
      <c r="BA456" s="76"/>
      <c r="BB456" s="76"/>
      <c r="BC456" s="76"/>
    </row>
    <row r="457" customFormat="false" ht="14.4" hidden="false" customHeight="false" outlineLevel="0" collapsed="false">
      <c r="A457" s="76"/>
      <c r="B457" s="0"/>
      <c r="C457" s="77"/>
      <c r="D457" s="0"/>
      <c r="E457" s="0"/>
      <c r="G457" s="0"/>
      <c r="H457" s="0"/>
      <c r="I457" s="0"/>
      <c r="K457" s="0"/>
      <c r="L457" s="0"/>
      <c r="M457" s="0"/>
      <c r="O457" s="0"/>
      <c r="P457" s="0"/>
      <c r="Q457" s="0"/>
      <c r="S457" s="0"/>
      <c r="T457" s="0"/>
      <c r="U457" s="0"/>
      <c r="V457" s="78"/>
      <c r="Y457" s="77"/>
      <c r="AG457" s="76"/>
      <c r="AH457" s="76"/>
      <c r="AI457" s="76"/>
      <c r="AJ457" s="79" t="n">
        <f aca="true">IF(B457&gt;0,OFFSET(RiseSet!$C$4,$B457-RiseSet!$B$4,0),0)</f>
        <v>0</v>
      </c>
      <c r="AK457" s="79" t="n">
        <f aca="true">IF(B457&gt;0,OFFSET(RiseSet!$C$4,$B457-RiseSet!$B$4,1),0)</f>
        <v>0</v>
      </c>
      <c r="AL457" s="76"/>
      <c r="AM457" s="79"/>
      <c r="AN457" s="76"/>
      <c r="AO457" s="76"/>
      <c r="AP457" s="76"/>
      <c r="AQ457" s="76"/>
      <c r="AR457" s="80"/>
      <c r="AS457" s="80"/>
      <c r="AT457" s="80"/>
      <c r="AU457" s="80"/>
      <c r="AV457" s="80"/>
      <c r="AW457" s="80"/>
      <c r="AX457" s="76"/>
      <c r="AY457" s="76"/>
      <c r="AZ457" s="76"/>
      <c r="BA457" s="76"/>
      <c r="BB457" s="76"/>
      <c r="BC457" s="76"/>
    </row>
    <row r="458" customFormat="false" ht="14.4" hidden="false" customHeight="false" outlineLevel="0" collapsed="false">
      <c r="A458" s="76"/>
      <c r="B458" s="0"/>
      <c r="C458" s="77"/>
      <c r="D458" s="0"/>
      <c r="E458" s="0"/>
      <c r="G458" s="0"/>
      <c r="H458" s="0"/>
      <c r="I458" s="0"/>
      <c r="K458" s="0"/>
      <c r="L458" s="0"/>
      <c r="M458" s="0"/>
      <c r="O458" s="0"/>
      <c r="P458" s="0"/>
      <c r="Q458" s="0"/>
      <c r="S458" s="0"/>
      <c r="T458" s="0"/>
      <c r="U458" s="0"/>
      <c r="V458" s="78"/>
      <c r="Y458" s="77"/>
      <c r="AG458" s="76"/>
      <c r="AH458" s="76"/>
      <c r="AI458" s="76"/>
      <c r="AJ458" s="79" t="n">
        <f aca="true">IF(B458&gt;0,OFFSET(RiseSet!$C$4,$B458-RiseSet!$B$4,0),0)</f>
        <v>0</v>
      </c>
      <c r="AK458" s="79" t="n">
        <f aca="true">IF(B458&gt;0,OFFSET(RiseSet!$C$4,$B458-RiseSet!$B$4,1),0)</f>
        <v>0</v>
      </c>
      <c r="AL458" s="76"/>
      <c r="AM458" s="79"/>
      <c r="AN458" s="76"/>
      <c r="AO458" s="76"/>
      <c r="AP458" s="76"/>
      <c r="AQ458" s="76"/>
      <c r="AR458" s="80"/>
      <c r="AS458" s="80"/>
      <c r="AT458" s="80"/>
      <c r="AU458" s="80"/>
      <c r="AV458" s="80"/>
      <c r="AW458" s="80"/>
      <c r="AX458" s="76"/>
      <c r="AY458" s="76"/>
      <c r="AZ458" s="76"/>
      <c r="BA458" s="76"/>
      <c r="BB458" s="76"/>
      <c r="BC458" s="76"/>
    </row>
    <row r="459" customFormat="false" ht="14.4" hidden="false" customHeight="false" outlineLevel="0" collapsed="false">
      <c r="A459" s="76"/>
      <c r="B459" s="0"/>
      <c r="C459" s="77"/>
      <c r="D459" s="0"/>
      <c r="E459" s="0"/>
      <c r="G459" s="0"/>
      <c r="H459" s="0"/>
      <c r="I459" s="0"/>
      <c r="K459" s="0"/>
      <c r="L459" s="0"/>
      <c r="M459" s="0"/>
      <c r="O459" s="0"/>
      <c r="P459" s="0"/>
      <c r="Q459" s="0"/>
      <c r="S459" s="0"/>
      <c r="T459" s="0"/>
      <c r="U459" s="0"/>
      <c r="V459" s="78"/>
      <c r="Y459" s="77"/>
      <c r="AG459" s="76"/>
      <c r="AH459" s="76"/>
      <c r="AI459" s="76"/>
      <c r="AJ459" s="79" t="n">
        <f aca="true">IF(B459&gt;0,OFFSET(RiseSet!$C$4,$B459-RiseSet!$B$4,0),0)</f>
        <v>0</v>
      </c>
      <c r="AK459" s="79" t="n">
        <f aca="true">IF(B459&gt;0,OFFSET(RiseSet!$C$4,$B459-RiseSet!$B$4,1),0)</f>
        <v>0</v>
      </c>
      <c r="AL459" s="76"/>
      <c r="AM459" s="79"/>
      <c r="AN459" s="76"/>
      <c r="AO459" s="76"/>
      <c r="AP459" s="76"/>
      <c r="AQ459" s="76"/>
      <c r="AR459" s="80"/>
      <c r="AS459" s="80"/>
      <c r="AT459" s="80"/>
      <c r="AU459" s="80"/>
      <c r="AV459" s="80"/>
      <c r="AW459" s="80"/>
      <c r="AX459" s="76"/>
      <c r="AY459" s="76"/>
      <c r="AZ459" s="76"/>
      <c r="BA459" s="76"/>
      <c r="BB459" s="76"/>
      <c r="BC459" s="76"/>
    </row>
    <row r="460" customFormat="false" ht="14.4" hidden="false" customHeight="false" outlineLevel="0" collapsed="false">
      <c r="A460" s="76"/>
      <c r="B460" s="0"/>
      <c r="C460" s="77"/>
      <c r="D460" s="0"/>
      <c r="E460" s="0"/>
      <c r="G460" s="0"/>
      <c r="H460" s="0"/>
      <c r="I460" s="0"/>
      <c r="K460" s="0"/>
      <c r="L460" s="0"/>
      <c r="M460" s="0"/>
      <c r="O460" s="0"/>
      <c r="P460" s="0"/>
      <c r="Q460" s="0"/>
      <c r="S460" s="0"/>
      <c r="T460" s="0"/>
      <c r="U460" s="0"/>
      <c r="V460" s="78"/>
      <c r="Y460" s="77"/>
      <c r="AG460" s="76"/>
      <c r="AH460" s="76"/>
      <c r="AI460" s="76"/>
      <c r="AJ460" s="79" t="n">
        <f aca="true">IF(B460&gt;0,OFFSET(RiseSet!$C$4,$B460-RiseSet!$B$4,0),0)</f>
        <v>0</v>
      </c>
      <c r="AK460" s="79" t="n">
        <f aca="true">IF(B460&gt;0,OFFSET(RiseSet!$C$4,$B460-RiseSet!$B$4,1),0)</f>
        <v>0</v>
      </c>
      <c r="AL460" s="76"/>
      <c r="AM460" s="79"/>
      <c r="AN460" s="76"/>
      <c r="AO460" s="76"/>
      <c r="AP460" s="76"/>
      <c r="AQ460" s="76"/>
      <c r="AR460" s="80"/>
      <c r="AS460" s="80"/>
      <c r="AT460" s="80"/>
      <c r="AU460" s="80"/>
      <c r="AV460" s="80"/>
      <c r="AW460" s="80"/>
      <c r="AX460" s="76"/>
      <c r="AY460" s="76"/>
      <c r="AZ460" s="76"/>
      <c r="BA460" s="76"/>
      <c r="BB460" s="76"/>
      <c r="BC460" s="76"/>
    </row>
    <row r="461" customFormat="false" ht="14.4" hidden="false" customHeight="false" outlineLevel="0" collapsed="false">
      <c r="A461" s="76"/>
      <c r="B461" s="0"/>
      <c r="C461" s="77"/>
      <c r="D461" s="0"/>
      <c r="E461" s="0"/>
      <c r="G461" s="0"/>
      <c r="H461" s="0"/>
      <c r="I461" s="0"/>
      <c r="K461" s="0"/>
      <c r="L461" s="0"/>
      <c r="M461" s="0"/>
      <c r="O461" s="0"/>
      <c r="P461" s="0"/>
      <c r="Q461" s="0"/>
      <c r="S461" s="0"/>
      <c r="T461" s="0"/>
      <c r="U461" s="0"/>
      <c r="V461" s="78"/>
      <c r="Y461" s="77"/>
      <c r="AG461" s="76"/>
      <c r="AH461" s="76"/>
      <c r="AI461" s="76"/>
      <c r="AJ461" s="79" t="n">
        <f aca="true">IF(B461&gt;0,OFFSET(RiseSet!$C$4,$B461-RiseSet!$B$4,0),0)</f>
        <v>0</v>
      </c>
      <c r="AK461" s="79" t="n">
        <f aca="true">IF(B461&gt;0,OFFSET(RiseSet!$C$4,$B461-RiseSet!$B$4,1),0)</f>
        <v>0</v>
      </c>
      <c r="AL461" s="76"/>
      <c r="AM461" s="79"/>
      <c r="AN461" s="76"/>
      <c r="AO461" s="76"/>
      <c r="AP461" s="76"/>
      <c r="AQ461" s="76"/>
      <c r="AR461" s="80"/>
      <c r="AS461" s="80"/>
      <c r="AT461" s="80"/>
      <c r="AU461" s="80"/>
      <c r="AV461" s="80"/>
      <c r="AW461" s="80"/>
      <c r="AX461" s="76"/>
      <c r="AY461" s="76"/>
      <c r="AZ461" s="76"/>
      <c r="BA461" s="76"/>
      <c r="BB461" s="76"/>
      <c r="BC461" s="76"/>
    </row>
    <row r="462" customFormat="false" ht="14.4" hidden="false" customHeight="false" outlineLevel="0" collapsed="false">
      <c r="A462" s="76"/>
      <c r="B462" s="0"/>
      <c r="C462" s="77"/>
      <c r="D462" s="0"/>
      <c r="E462" s="0"/>
      <c r="G462" s="0"/>
      <c r="H462" s="0"/>
      <c r="I462" s="0"/>
      <c r="K462" s="0"/>
      <c r="L462" s="0"/>
      <c r="M462" s="0"/>
      <c r="O462" s="0"/>
      <c r="P462" s="0"/>
      <c r="Q462" s="0"/>
      <c r="S462" s="0"/>
      <c r="T462" s="0"/>
      <c r="U462" s="0"/>
      <c r="V462" s="78"/>
      <c r="Y462" s="77"/>
      <c r="AG462" s="76"/>
      <c r="AH462" s="76"/>
      <c r="AI462" s="76"/>
      <c r="AJ462" s="79" t="n">
        <f aca="true">IF(B462&gt;0,OFFSET(RiseSet!$C$4,$B462-RiseSet!$B$4,0),0)</f>
        <v>0</v>
      </c>
      <c r="AK462" s="79" t="n">
        <f aca="true">IF(B462&gt;0,OFFSET(RiseSet!$C$4,$B462-RiseSet!$B$4,1),0)</f>
        <v>0</v>
      </c>
      <c r="AL462" s="76"/>
      <c r="AM462" s="79"/>
      <c r="AN462" s="76"/>
      <c r="AO462" s="76"/>
      <c r="AP462" s="76"/>
      <c r="AQ462" s="76"/>
      <c r="AR462" s="80"/>
      <c r="AS462" s="80"/>
      <c r="AT462" s="80"/>
      <c r="AU462" s="80"/>
      <c r="AV462" s="80"/>
      <c r="AW462" s="80"/>
      <c r="AX462" s="76"/>
      <c r="AY462" s="76"/>
      <c r="AZ462" s="76"/>
      <c r="BA462" s="76"/>
      <c r="BB462" s="76"/>
      <c r="BC462" s="76"/>
    </row>
    <row r="463" customFormat="false" ht="14.4" hidden="false" customHeight="false" outlineLevel="0" collapsed="false">
      <c r="A463" s="76"/>
      <c r="B463" s="0"/>
      <c r="C463" s="77"/>
      <c r="D463" s="0"/>
      <c r="E463" s="0"/>
      <c r="G463" s="0"/>
      <c r="H463" s="0"/>
      <c r="I463" s="0"/>
      <c r="K463" s="0"/>
      <c r="L463" s="0"/>
      <c r="M463" s="0"/>
      <c r="O463" s="0"/>
      <c r="P463" s="0"/>
      <c r="Q463" s="0"/>
      <c r="S463" s="0"/>
      <c r="T463" s="0"/>
      <c r="U463" s="0"/>
      <c r="V463" s="78"/>
      <c r="Y463" s="77"/>
      <c r="AG463" s="76"/>
      <c r="AH463" s="76"/>
      <c r="AI463" s="76"/>
      <c r="AJ463" s="79" t="n">
        <f aca="true">IF(B463&gt;0,OFFSET(RiseSet!$C$4,$B463-RiseSet!$B$4,0),0)</f>
        <v>0</v>
      </c>
      <c r="AK463" s="79" t="n">
        <f aca="true">IF(B463&gt;0,OFFSET(RiseSet!$C$4,$B463-RiseSet!$B$4,1),0)</f>
        <v>0</v>
      </c>
      <c r="AL463" s="76"/>
      <c r="AM463" s="79"/>
      <c r="AN463" s="76"/>
      <c r="AO463" s="76"/>
      <c r="AP463" s="76"/>
      <c r="AQ463" s="76"/>
      <c r="AR463" s="80"/>
      <c r="AS463" s="80"/>
      <c r="AT463" s="80"/>
      <c r="AU463" s="80"/>
      <c r="AV463" s="80"/>
      <c r="AW463" s="80"/>
      <c r="AX463" s="76"/>
      <c r="AY463" s="76"/>
      <c r="AZ463" s="76"/>
      <c r="BA463" s="76"/>
      <c r="BB463" s="76"/>
      <c r="BC463" s="76"/>
    </row>
    <row r="464" customFormat="false" ht="14.4" hidden="false" customHeight="false" outlineLevel="0" collapsed="false">
      <c r="A464" s="76"/>
      <c r="B464" s="0"/>
      <c r="C464" s="77"/>
      <c r="D464" s="0"/>
      <c r="E464" s="0"/>
      <c r="G464" s="0"/>
      <c r="H464" s="0"/>
      <c r="I464" s="0"/>
      <c r="K464" s="0"/>
      <c r="L464" s="0"/>
      <c r="M464" s="0"/>
      <c r="O464" s="0"/>
      <c r="P464" s="0"/>
      <c r="Q464" s="0"/>
      <c r="S464" s="0"/>
      <c r="T464" s="0"/>
      <c r="U464" s="0"/>
      <c r="V464" s="78"/>
      <c r="Y464" s="77"/>
      <c r="AG464" s="76"/>
      <c r="AH464" s="76"/>
      <c r="AI464" s="76"/>
      <c r="AJ464" s="79" t="n">
        <f aca="true">IF(B464&gt;0,OFFSET(RiseSet!$C$4,$B464-RiseSet!$B$4,0),0)</f>
        <v>0</v>
      </c>
      <c r="AK464" s="79" t="n">
        <f aca="true">IF(B464&gt;0,OFFSET(RiseSet!$C$4,$B464-RiseSet!$B$4,1),0)</f>
        <v>0</v>
      </c>
      <c r="AL464" s="76"/>
      <c r="AM464" s="79"/>
      <c r="AN464" s="76"/>
      <c r="AO464" s="76"/>
      <c r="AP464" s="76"/>
      <c r="AQ464" s="76"/>
      <c r="AR464" s="80"/>
      <c r="AS464" s="80"/>
      <c r="AT464" s="80"/>
      <c r="AU464" s="80"/>
      <c r="AV464" s="80"/>
      <c r="AW464" s="80"/>
      <c r="AX464" s="76"/>
      <c r="AY464" s="76"/>
      <c r="AZ464" s="76"/>
      <c r="BA464" s="76"/>
      <c r="BB464" s="76"/>
      <c r="BC464" s="76"/>
    </row>
    <row r="465" customFormat="false" ht="14.4" hidden="false" customHeight="false" outlineLevel="0" collapsed="false">
      <c r="A465" s="76"/>
      <c r="B465" s="0"/>
      <c r="C465" s="77"/>
      <c r="D465" s="0"/>
      <c r="E465" s="0"/>
      <c r="G465" s="0"/>
      <c r="H465" s="0"/>
      <c r="I465" s="0"/>
      <c r="K465" s="0"/>
      <c r="L465" s="0"/>
      <c r="M465" s="0"/>
      <c r="O465" s="0"/>
      <c r="P465" s="0"/>
      <c r="Q465" s="0"/>
      <c r="S465" s="0"/>
      <c r="T465" s="0"/>
      <c r="U465" s="0"/>
      <c r="V465" s="78"/>
      <c r="Y465" s="77"/>
      <c r="AG465" s="76"/>
      <c r="AH465" s="76"/>
      <c r="AI465" s="76"/>
      <c r="AJ465" s="79" t="n">
        <f aca="true">IF(B465&gt;0,OFFSET(RiseSet!$C$4,$B465-RiseSet!$B$4,0),0)</f>
        <v>0</v>
      </c>
      <c r="AK465" s="79" t="n">
        <f aca="true">IF(B465&gt;0,OFFSET(RiseSet!$C$4,$B465-RiseSet!$B$4,1),0)</f>
        <v>0</v>
      </c>
      <c r="AL465" s="76"/>
      <c r="AM465" s="79"/>
      <c r="AN465" s="76"/>
      <c r="AO465" s="76"/>
      <c r="AP465" s="76"/>
      <c r="AQ465" s="76"/>
      <c r="AR465" s="80"/>
      <c r="AS465" s="80"/>
      <c r="AT465" s="80"/>
      <c r="AU465" s="80"/>
      <c r="AV465" s="80"/>
      <c r="AW465" s="80"/>
      <c r="AX465" s="76"/>
      <c r="AY465" s="76"/>
      <c r="AZ465" s="76"/>
      <c r="BA465" s="76"/>
      <c r="BB465" s="76"/>
      <c r="BC465" s="76"/>
    </row>
    <row r="466" customFormat="false" ht="14.4" hidden="false" customHeight="false" outlineLevel="0" collapsed="false">
      <c r="A466" s="76"/>
      <c r="B466" s="0"/>
      <c r="C466" s="77"/>
      <c r="D466" s="0"/>
      <c r="E466" s="0"/>
      <c r="G466" s="0"/>
      <c r="H466" s="0"/>
      <c r="I466" s="0"/>
      <c r="K466" s="0"/>
      <c r="L466" s="0"/>
      <c r="M466" s="0"/>
      <c r="O466" s="0"/>
      <c r="P466" s="0"/>
      <c r="Q466" s="0"/>
      <c r="S466" s="0"/>
      <c r="T466" s="0"/>
      <c r="U466" s="0"/>
      <c r="V466" s="78"/>
      <c r="Y466" s="77"/>
      <c r="AG466" s="76"/>
      <c r="AH466" s="76"/>
      <c r="AI466" s="76"/>
      <c r="AJ466" s="79" t="n">
        <f aca="true">IF(B466&gt;0,OFFSET(RiseSet!$C$4,$B466-RiseSet!$B$4,0),0)</f>
        <v>0</v>
      </c>
      <c r="AK466" s="79" t="n">
        <f aca="true">IF(B466&gt;0,OFFSET(RiseSet!$C$4,$B466-RiseSet!$B$4,1),0)</f>
        <v>0</v>
      </c>
      <c r="AL466" s="76"/>
      <c r="AM466" s="79"/>
      <c r="AN466" s="76"/>
      <c r="AO466" s="76"/>
      <c r="AP466" s="76"/>
      <c r="AQ466" s="76"/>
      <c r="AR466" s="80"/>
      <c r="AS466" s="80"/>
      <c r="AT466" s="80"/>
      <c r="AU466" s="80"/>
      <c r="AV466" s="80"/>
      <c r="AW466" s="80"/>
      <c r="AX466" s="76"/>
      <c r="AY466" s="76"/>
      <c r="AZ466" s="76"/>
      <c r="BA466" s="76"/>
      <c r="BB466" s="76"/>
      <c r="BC466" s="76"/>
    </row>
    <row r="467" customFormat="false" ht="14.4" hidden="false" customHeight="false" outlineLevel="0" collapsed="false">
      <c r="A467" s="76"/>
      <c r="B467" s="0"/>
      <c r="C467" s="77"/>
      <c r="D467" s="0"/>
      <c r="E467" s="0"/>
      <c r="G467" s="0"/>
      <c r="H467" s="0"/>
      <c r="I467" s="0"/>
      <c r="K467" s="0"/>
      <c r="L467" s="0"/>
      <c r="M467" s="0"/>
      <c r="O467" s="0"/>
      <c r="P467" s="0"/>
      <c r="Q467" s="0"/>
      <c r="S467" s="0"/>
      <c r="T467" s="0"/>
      <c r="U467" s="0"/>
      <c r="V467" s="78"/>
      <c r="Y467" s="77"/>
      <c r="AG467" s="76"/>
      <c r="AH467" s="76"/>
      <c r="AI467" s="76"/>
      <c r="AJ467" s="79" t="n">
        <f aca="true">IF(B467&gt;0,OFFSET(RiseSet!$C$4,$B467-RiseSet!$B$4,0),0)</f>
        <v>0</v>
      </c>
      <c r="AK467" s="79" t="n">
        <f aca="true">IF(B467&gt;0,OFFSET(RiseSet!$C$4,$B467-RiseSet!$B$4,1),0)</f>
        <v>0</v>
      </c>
      <c r="AL467" s="76"/>
      <c r="AM467" s="79"/>
      <c r="AN467" s="76"/>
      <c r="AO467" s="76"/>
      <c r="AP467" s="76"/>
      <c r="AQ467" s="76"/>
      <c r="AR467" s="80"/>
      <c r="AS467" s="80"/>
      <c r="AT467" s="80"/>
      <c r="AU467" s="80"/>
      <c r="AV467" s="80"/>
      <c r="AW467" s="80"/>
      <c r="AX467" s="76"/>
      <c r="AY467" s="76"/>
      <c r="AZ467" s="76"/>
      <c r="BA467" s="76"/>
      <c r="BB467" s="76"/>
      <c r="BC467" s="76"/>
    </row>
    <row r="468" customFormat="false" ht="14.4" hidden="false" customHeight="false" outlineLevel="0" collapsed="false">
      <c r="A468" s="76"/>
      <c r="B468" s="0"/>
      <c r="C468" s="77"/>
      <c r="D468" s="0"/>
      <c r="E468" s="0"/>
      <c r="G468" s="0"/>
      <c r="H468" s="0"/>
      <c r="I468" s="0"/>
      <c r="K468" s="0"/>
      <c r="L468" s="0"/>
      <c r="M468" s="0"/>
      <c r="O468" s="0"/>
      <c r="P468" s="0"/>
      <c r="Q468" s="0"/>
      <c r="S468" s="0"/>
      <c r="T468" s="0"/>
      <c r="U468" s="0"/>
      <c r="V468" s="78"/>
      <c r="Y468" s="77"/>
      <c r="AG468" s="76"/>
      <c r="AH468" s="76"/>
      <c r="AI468" s="76"/>
      <c r="AJ468" s="79" t="n">
        <f aca="true">IF(B468&gt;0,OFFSET(RiseSet!$C$4,$B468-RiseSet!$B$4,0),0)</f>
        <v>0</v>
      </c>
      <c r="AK468" s="79" t="n">
        <f aca="true">IF(B468&gt;0,OFFSET(RiseSet!$C$4,$B468-RiseSet!$B$4,1),0)</f>
        <v>0</v>
      </c>
      <c r="AL468" s="76"/>
      <c r="AM468" s="79"/>
      <c r="AN468" s="76"/>
      <c r="AO468" s="76"/>
      <c r="AP468" s="76"/>
      <c r="AQ468" s="76"/>
      <c r="AR468" s="80"/>
      <c r="AS468" s="80"/>
      <c r="AT468" s="80"/>
      <c r="AU468" s="80"/>
      <c r="AV468" s="80"/>
      <c r="AW468" s="80"/>
      <c r="AX468" s="76"/>
      <c r="AY468" s="76"/>
      <c r="AZ468" s="76"/>
      <c r="BA468" s="76"/>
      <c r="BB468" s="76"/>
      <c r="BC468" s="76"/>
    </row>
    <row r="469" customFormat="false" ht="14.4" hidden="false" customHeight="false" outlineLevel="0" collapsed="false">
      <c r="A469" s="76"/>
      <c r="B469" s="0"/>
      <c r="C469" s="77"/>
      <c r="D469" s="0"/>
      <c r="E469" s="0"/>
      <c r="G469" s="0"/>
      <c r="H469" s="0"/>
      <c r="I469" s="0"/>
      <c r="K469" s="0"/>
      <c r="L469" s="0"/>
      <c r="M469" s="0"/>
      <c r="O469" s="0"/>
      <c r="P469" s="0"/>
      <c r="Q469" s="0"/>
      <c r="S469" s="0"/>
      <c r="T469" s="0"/>
      <c r="U469" s="0"/>
      <c r="V469" s="78"/>
      <c r="Y469" s="77"/>
      <c r="AG469" s="76"/>
      <c r="AH469" s="76"/>
      <c r="AI469" s="76"/>
      <c r="AJ469" s="79" t="n">
        <f aca="true">IF(B469&gt;0,OFFSET(RiseSet!$C$4,$B469-RiseSet!$B$4,0),0)</f>
        <v>0</v>
      </c>
      <c r="AK469" s="79" t="n">
        <f aca="true">IF(B469&gt;0,OFFSET(RiseSet!$C$4,$B469-RiseSet!$B$4,1),0)</f>
        <v>0</v>
      </c>
      <c r="AL469" s="76"/>
      <c r="AM469" s="79"/>
      <c r="AN469" s="76"/>
      <c r="AO469" s="76"/>
      <c r="AP469" s="76"/>
      <c r="AQ469" s="76"/>
      <c r="AR469" s="80"/>
      <c r="AS469" s="80"/>
      <c r="AT469" s="80"/>
      <c r="AU469" s="80"/>
      <c r="AV469" s="80"/>
      <c r="AW469" s="80"/>
      <c r="AX469" s="76"/>
      <c r="AY469" s="76"/>
      <c r="AZ469" s="76"/>
      <c r="BA469" s="76"/>
      <c r="BB469" s="76"/>
      <c r="BC469" s="76"/>
    </row>
    <row r="470" customFormat="false" ht="14.4" hidden="false" customHeight="false" outlineLevel="0" collapsed="false">
      <c r="A470" s="76"/>
      <c r="B470" s="0"/>
      <c r="C470" s="77"/>
      <c r="D470" s="0"/>
      <c r="E470" s="0"/>
      <c r="G470" s="0"/>
      <c r="H470" s="0"/>
      <c r="I470" s="0"/>
      <c r="K470" s="0"/>
      <c r="L470" s="0"/>
      <c r="M470" s="0"/>
      <c r="O470" s="0"/>
      <c r="P470" s="0"/>
      <c r="Q470" s="0"/>
      <c r="S470" s="0"/>
      <c r="T470" s="0"/>
      <c r="U470" s="0"/>
      <c r="V470" s="78"/>
      <c r="Y470" s="77"/>
      <c r="AG470" s="76"/>
      <c r="AH470" s="76"/>
      <c r="AI470" s="76"/>
      <c r="AJ470" s="79" t="n">
        <f aca="true">IF(B470&gt;0,OFFSET(RiseSet!$C$4,$B470-RiseSet!$B$4,0),0)</f>
        <v>0</v>
      </c>
      <c r="AK470" s="79" t="n">
        <f aca="true">IF(B470&gt;0,OFFSET(RiseSet!$C$4,$B470-RiseSet!$B$4,1),0)</f>
        <v>0</v>
      </c>
      <c r="AL470" s="76"/>
      <c r="AM470" s="79"/>
      <c r="AN470" s="76"/>
      <c r="AO470" s="76"/>
      <c r="AP470" s="76"/>
      <c r="AQ470" s="76"/>
      <c r="AR470" s="80"/>
      <c r="AS470" s="80"/>
      <c r="AT470" s="80"/>
      <c r="AU470" s="80"/>
      <c r="AV470" s="80"/>
      <c r="AW470" s="80"/>
      <c r="AX470" s="76"/>
      <c r="AY470" s="76"/>
      <c r="AZ470" s="76"/>
      <c r="BA470" s="76"/>
      <c r="BB470" s="76"/>
      <c r="BC470" s="76"/>
    </row>
    <row r="471" customFormat="false" ht="14.4" hidden="false" customHeight="false" outlineLevel="0" collapsed="false">
      <c r="A471" s="76"/>
      <c r="B471" s="0"/>
      <c r="C471" s="77"/>
      <c r="D471" s="0"/>
      <c r="E471" s="0"/>
      <c r="G471" s="0"/>
      <c r="H471" s="0"/>
      <c r="I471" s="0"/>
      <c r="K471" s="0"/>
      <c r="L471" s="0"/>
      <c r="M471" s="0"/>
      <c r="O471" s="0"/>
      <c r="P471" s="0"/>
      <c r="Q471" s="0"/>
      <c r="S471" s="0"/>
      <c r="T471" s="0"/>
      <c r="U471" s="0"/>
      <c r="V471" s="78"/>
      <c r="Y471" s="77"/>
      <c r="AG471" s="76"/>
      <c r="AH471" s="76"/>
      <c r="AI471" s="76"/>
      <c r="AJ471" s="79" t="n">
        <f aca="true">IF(B471&gt;0,OFFSET(RiseSet!$C$4,$B471-RiseSet!$B$4,0),0)</f>
        <v>0</v>
      </c>
      <c r="AK471" s="79" t="n">
        <f aca="true">IF(B471&gt;0,OFFSET(RiseSet!$C$4,$B471-RiseSet!$B$4,1),0)</f>
        <v>0</v>
      </c>
      <c r="AL471" s="76"/>
      <c r="AM471" s="79"/>
      <c r="AN471" s="76"/>
      <c r="AO471" s="76"/>
      <c r="AP471" s="76"/>
      <c r="AQ471" s="76"/>
      <c r="AR471" s="80"/>
      <c r="AS471" s="80"/>
      <c r="AT471" s="80"/>
      <c r="AU471" s="80"/>
      <c r="AV471" s="80"/>
      <c r="AW471" s="80"/>
      <c r="AX471" s="76"/>
      <c r="AY471" s="76"/>
      <c r="AZ471" s="76"/>
      <c r="BA471" s="76"/>
      <c r="BB471" s="76"/>
      <c r="BC471" s="76"/>
    </row>
    <row r="472" customFormat="false" ht="14.4" hidden="false" customHeight="false" outlineLevel="0" collapsed="false">
      <c r="A472" s="76"/>
      <c r="B472" s="0"/>
      <c r="C472" s="77"/>
      <c r="D472" s="0"/>
      <c r="E472" s="0"/>
      <c r="G472" s="0"/>
      <c r="H472" s="0"/>
      <c r="I472" s="0"/>
      <c r="K472" s="0"/>
      <c r="L472" s="0"/>
      <c r="M472" s="0"/>
      <c r="O472" s="0"/>
      <c r="P472" s="0"/>
      <c r="Q472" s="0"/>
      <c r="S472" s="0"/>
      <c r="T472" s="0"/>
      <c r="U472" s="0"/>
      <c r="V472" s="78"/>
      <c r="Y472" s="77"/>
      <c r="AG472" s="76"/>
      <c r="AH472" s="76"/>
      <c r="AI472" s="76"/>
      <c r="AJ472" s="79" t="n">
        <f aca="true">IF(B472&gt;0,OFFSET(RiseSet!$C$4,$B472-RiseSet!$B$4,0),0)</f>
        <v>0</v>
      </c>
      <c r="AK472" s="79" t="n">
        <f aca="true">IF(B472&gt;0,OFFSET(RiseSet!$C$4,$B472-RiseSet!$B$4,1),0)</f>
        <v>0</v>
      </c>
      <c r="AL472" s="76"/>
      <c r="AM472" s="79"/>
      <c r="AN472" s="76"/>
      <c r="AO472" s="76"/>
      <c r="AP472" s="76"/>
      <c r="AQ472" s="76"/>
      <c r="AR472" s="80"/>
      <c r="AS472" s="80"/>
      <c r="AT472" s="80"/>
      <c r="AU472" s="80"/>
      <c r="AV472" s="80"/>
      <c r="AW472" s="80"/>
      <c r="AX472" s="76"/>
      <c r="AY472" s="76"/>
      <c r="AZ472" s="76"/>
      <c r="BA472" s="76"/>
      <c r="BB472" s="76"/>
      <c r="BC472" s="76"/>
    </row>
    <row r="473" customFormat="false" ht="14.4" hidden="false" customHeight="false" outlineLevel="0" collapsed="false">
      <c r="A473" s="76"/>
      <c r="B473" s="0"/>
      <c r="C473" s="77"/>
      <c r="D473" s="0"/>
      <c r="E473" s="0"/>
      <c r="G473" s="0"/>
      <c r="H473" s="0"/>
      <c r="I473" s="0"/>
      <c r="K473" s="0"/>
      <c r="L473" s="0"/>
      <c r="M473" s="0"/>
      <c r="O473" s="0"/>
      <c r="P473" s="0"/>
      <c r="Q473" s="0"/>
      <c r="S473" s="0"/>
      <c r="T473" s="0"/>
      <c r="U473" s="0"/>
      <c r="V473" s="78"/>
      <c r="Y473" s="77"/>
      <c r="AG473" s="76"/>
      <c r="AH473" s="76"/>
      <c r="AI473" s="76"/>
      <c r="AJ473" s="79" t="n">
        <f aca="true">IF(B473&gt;0,OFFSET(RiseSet!$C$4,$B473-RiseSet!$B$4,0),0)</f>
        <v>0</v>
      </c>
      <c r="AK473" s="79" t="n">
        <f aca="true">IF(B473&gt;0,OFFSET(RiseSet!$C$4,$B473-RiseSet!$B$4,1),0)</f>
        <v>0</v>
      </c>
      <c r="AL473" s="76"/>
      <c r="AM473" s="79"/>
      <c r="AN473" s="76"/>
      <c r="AO473" s="76"/>
      <c r="AP473" s="76"/>
      <c r="AQ473" s="76"/>
      <c r="AR473" s="80"/>
      <c r="AS473" s="80"/>
      <c r="AT473" s="80"/>
      <c r="AU473" s="80"/>
      <c r="AV473" s="80"/>
      <c r="AW473" s="80"/>
      <c r="AX473" s="76"/>
      <c r="AY473" s="76"/>
      <c r="AZ473" s="76"/>
      <c r="BA473" s="76"/>
      <c r="BB473" s="76"/>
      <c r="BC473" s="76"/>
    </row>
    <row r="474" customFormat="false" ht="14.4" hidden="false" customHeight="false" outlineLevel="0" collapsed="false">
      <c r="A474" s="76"/>
      <c r="B474" s="0"/>
      <c r="C474" s="77"/>
      <c r="D474" s="0"/>
      <c r="E474" s="0"/>
      <c r="G474" s="0"/>
      <c r="H474" s="0"/>
      <c r="I474" s="0"/>
      <c r="K474" s="0"/>
      <c r="L474" s="0"/>
      <c r="M474" s="0"/>
      <c r="O474" s="0"/>
      <c r="P474" s="0"/>
      <c r="Q474" s="0"/>
      <c r="S474" s="0"/>
      <c r="T474" s="0"/>
      <c r="U474" s="0"/>
      <c r="V474" s="78"/>
      <c r="Y474" s="77"/>
      <c r="AG474" s="76"/>
      <c r="AH474" s="76"/>
      <c r="AI474" s="76"/>
      <c r="AJ474" s="79" t="n">
        <f aca="true">IF(B474&gt;0,OFFSET(RiseSet!$C$4,$B474-RiseSet!$B$4,0),0)</f>
        <v>0</v>
      </c>
      <c r="AK474" s="79" t="n">
        <f aca="true">IF(B474&gt;0,OFFSET(RiseSet!$C$4,$B474-RiseSet!$B$4,1),0)</f>
        <v>0</v>
      </c>
      <c r="AL474" s="76"/>
      <c r="AM474" s="79"/>
      <c r="AN474" s="76"/>
      <c r="AO474" s="76"/>
      <c r="AP474" s="76"/>
      <c r="AQ474" s="76"/>
      <c r="AR474" s="80"/>
      <c r="AS474" s="80"/>
      <c r="AT474" s="80"/>
      <c r="AU474" s="80"/>
      <c r="AV474" s="80"/>
      <c r="AW474" s="80"/>
      <c r="AX474" s="76"/>
      <c r="AY474" s="76"/>
      <c r="AZ474" s="76"/>
      <c r="BA474" s="76"/>
      <c r="BB474" s="76"/>
      <c r="BC474" s="76"/>
    </row>
    <row r="475" customFormat="false" ht="14.4" hidden="false" customHeight="false" outlineLevel="0" collapsed="false">
      <c r="A475" s="76"/>
      <c r="B475" s="0"/>
      <c r="C475" s="77"/>
      <c r="D475" s="0"/>
      <c r="E475" s="0"/>
      <c r="G475" s="0"/>
      <c r="H475" s="0"/>
      <c r="I475" s="0"/>
      <c r="K475" s="0"/>
      <c r="L475" s="0"/>
      <c r="M475" s="0"/>
      <c r="O475" s="0"/>
      <c r="P475" s="0"/>
      <c r="Q475" s="0"/>
      <c r="S475" s="0"/>
      <c r="T475" s="0"/>
      <c r="U475" s="0"/>
      <c r="V475" s="78"/>
      <c r="Y475" s="77"/>
      <c r="AG475" s="76"/>
      <c r="AH475" s="76"/>
      <c r="AI475" s="76"/>
      <c r="AJ475" s="79" t="n">
        <f aca="true">IF(B475&gt;0,OFFSET(RiseSet!$C$4,$B475-RiseSet!$B$4,0),0)</f>
        <v>0</v>
      </c>
      <c r="AK475" s="79" t="n">
        <f aca="true">IF(B475&gt;0,OFFSET(RiseSet!$C$4,$B475-RiseSet!$B$4,1),0)</f>
        <v>0</v>
      </c>
      <c r="AL475" s="76"/>
      <c r="AM475" s="79"/>
      <c r="AN475" s="76"/>
      <c r="AO475" s="76"/>
      <c r="AP475" s="76"/>
      <c r="AQ475" s="76"/>
      <c r="AR475" s="80"/>
      <c r="AS475" s="80"/>
      <c r="AT475" s="80"/>
      <c r="AU475" s="80"/>
      <c r="AV475" s="80"/>
      <c r="AW475" s="80"/>
      <c r="AX475" s="76"/>
      <c r="AY475" s="76"/>
      <c r="AZ475" s="76"/>
      <c r="BA475" s="76"/>
      <c r="BB475" s="76"/>
      <c r="BC475" s="76"/>
    </row>
    <row r="476" customFormat="false" ht="14.4" hidden="false" customHeight="false" outlineLevel="0" collapsed="false">
      <c r="A476" s="76"/>
      <c r="B476" s="0"/>
      <c r="C476" s="77"/>
      <c r="D476" s="0"/>
      <c r="E476" s="0"/>
      <c r="G476" s="0"/>
      <c r="H476" s="0"/>
      <c r="I476" s="0"/>
      <c r="K476" s="0"/>
      <c r="L476" s="0"/>
      <c r="M476" s="0"/>
      <c r="O476" s="0"/>
      <c r="P476" s="0"/>
      <c r="Q476" s="0"/>
      <c r="S476" s="0"/>
      <c r="T476" s="0"/>
      <c r="U476" s="0"/>
      <c r="V476" s="78"/>
      <c r="Y476" s="77"/>
      <c r="AG476" s="76"/>
      <c r="AH476" s="76"/>
      <c r="AI476" s="76"/>
      <c r="AJ476" s="79" t="n">
        <f aca="true">IF(B476&gt;0,OFFSET(RiseSet!$C$4,$B476-RiseSet!$B$4,0),0)</f>
        <v>0</v>
      </c>
      <c r="AK476" s="79" t="n">
        <f aca="true">IF(B476&gt;0,OFFSET(RiseSet!$C$4,$B476-RiseSet!$B$4,1),0)</f>
        <v>0</v>
      </c>
      <c r="AL476" s="76"/>
      <c r="AM476" s="79"/>
      <c r="AN476" s="76"/>
      <c r="AO476" s="76"/>
      <c r="AP476" s="76"/>
      <c r="AQ476" s="76"/>
      <c r="AR476" s="80"/>
      <c r="AS476" s="80"/>
      <c r="AT476" s="80"/>
      <c r="AU476" s="80"/>
      <c r="AV476" s="80"/>
      <c r="AW476" s="80"/>
      <c r="AX476" s="76"/>
      <c r="AY476" s="76"/>
      <c r="AZ476" s="76"/>
      <c r="BA476" s="76"/>
      <c r="BB476" s="76"/>
      <c r="BC476" s="76"/>
    </row>
    <row r="477" customFormat="false" ht="14.4" hidden="false" customHeight="false" outlineLevel="0" collapsed="false">
      <c r="A477" s="76"/>
      <c r="B477" s="0"/>
      <c r="C477" s="77"/>
      <c r="D477" s="0"/>
      <c r="E477" s="0"/>
      <c r="G477" s="0"/>
      <c r="H477" s="0"/>
      <c r="I477" s="0"/>
      <c r="K477" s="0"/>
      <c r="L477" s="0"/>
      <c r="M477" s="0"/>
      <c r="O477" s="0"/>
      <c r="P477" s="0"/>
      <c r="Q477" s="0"/>
      <c r="S477" s="0"/>
      <c r="T477" s="0"/>
      <c r="U477" s="0"/>
      <c r="V477" s="78"/>
      <c r="Y477" s="77"/>
      <c r="AG477" s="76"/>
      <c r="AH477" s="76"/>
      <c r="AI477" s="76"/>
      <c r="AJ477" s="79" t="n">
        <f aca="true">IF(B477&gt;0,OFFSET(RiseSet!$C$4,$B477-RiseSet!$B$4,0),0)</f>
        <v>0</v>
      </c>
      <c r="AK477" s="79" t="n">
        <f aca="true">IF(B477&gt;0,OFFSET(RiseSet!$C$4,$B477-RiseSet!$B$4,1),0)</f>
        <v>0</v>
      </c>
      <c r="AL477" s="76"/>
      <c r="AM477" s="79"/>
      <c r="AN477" s="76"/>
      <c r="AO477" s="76"/>
      <c r="AP477" s="76"/>
      <c r="AQ477" s="76"/>
      <c r="AR477" s="80"/>
      <c r="AS477" s="80"/>
      <c r="AT477" s="80"/>
      <c r="AU477" s="80"/>
      <c r="AV477" s="80"/>
      <c r="AW477" s="80"/>
      <c r="AX477" s="76"/>
      <c r="AY477" s="76"/>
      <c r="AZ477" s="76"/>
      <c r="BA477" s="76"/>
      <c r="BB477" s="76"/>
      <c r="BC477" s="76"/>
    </row>
    <row r="478" customFormat="false" ht="14.4" hidden="false" customHeight="false" outlineLevel="0" collapsed="false">
      <c r="A478" s="76"/>
      <c r="B478" s="0"/>
      <c r="C478" s="77"/>
      <c r="D478" s="0"/>
      <c r="E478" s="0"/>
      <c r="G478" s="0"/>
      <c r="H478" s="0"/>
      <c r="I478" s="0"/>
      <c r="K478" s="0"/>
      <c r="L478" s="0"/>
      <c r="M478" s="0"/>
      <c r="O478" s="0"/>
      <c r="P478" s="0"/>
      <c r="Q478" s="0"/>
      <c r="S478" s="0"/>
      <c r="T478" s="0"/>
      <c r="U478" s="0"/>
      <c r="V478" s="78"/>
      <c r="Y478" s="77"/>
      <c r="AG478" s="76"/>
      <c r="AH478" s="76"/>
      <c r="AI478" s="76"/>
      <c r="AJ478" s="79" t="n">
        <f aca="true">IF(B478&gt;0,OFFSET(RiseSet!$C$4,$B478-RiseSet!$B$4,0),0)</f>
        <v>0</v>
      </c>
      <c r="AK478" s="79" t="n">
        <f aca="true">IF(B478&gt;0,OFFSET(RiseSet!$C$4,$B478-RiseSet!$B$4,1),0)</f>
        <v>0</v>
      </c>
      <c r="AL478" s="76"/>
      <c r="AM478" s="79"/>
      <c r="AN478" s="76"/>
      <c r="AO478" s="76"/>
      <c r="AP478" s="76"/>
      <c r="AQ478" s="76"/>
      <c r="AR478" s="80"/>
      <c r="AS478" s="80"/>
      <c r="AT478" s="80"/>
      <c r="AU478" s="80"/>
      <c r="AV478" s="80"/>
      <c r="AW478" s="80"/>
      <c r="AX478" s="76"/>
      <c r="AY478" s="76"/>
      <c r="AZ478" s="76"/>
      <c r="BA478" s="76"/>
      <c r="BB478" s="76"/>
      <c r="BC478" s="76"/>
    </row>
    <row r="479" customFormat="false" ht="14.4" hidden="false" customHeight="false" outlineLevel="0" collapsed="false">
      <c r="A479" s="76"/>
      <c r="B479" s="0"/>
      <c r="C479" s="77"/>
      <c r="D479" s="0"/>
      <c r="E479" s="0"/>
      <c r="G479" s="0"/>
      <c r="H479" s="0"/>
      <c r="I479" s="0"/>
      <c r="K479" s="0"/>
      <c r="L479" s="0"/>
      <c r="M479" s="0"/>
      <c r="O479" s="0"/>
      <c r="P479" s="0"/>
      <c r="Q479" s="0"/>
      <c r="S479" s="0"/>
      <c r="T479" s="0"/>
      <c r="U479" s="0"/>
      <c r="V479" s="78"/>
      <c r="Y479" s="77"/>
      <c r="AG479" s="76"/>
      <c r="AH479" s="76"/>
      <c r="AI479" s="76"/>
      <c r="AJ479" s="79" t="n">
        <f aca="true">IF(B479&gt;0,OFFSET(RiseSet!$C$4,$B479-RiseSet!$B$4,0),0)</f>
        <v>0</v>
      </c>
      <c r="AK479" s="79" t="n">
        <f aca="true">IF(B479&gt;0,OFFSET(RiseSet!$C$4,$B479-RiseSet!$B$4,1),0)</f>
        <v>0</v>
      </c>
      <c r="AL479" s="76"/>
      <c r="AM479" s="79"/>
      <c r="AN479" s="76"/>
      <c r="AO479" s="76"/>
      <c r="AP479" s="76"/>
      <c r="AQ479" s="76"/>
      <c r="AR479" s="80"/>
      <c r="AS479" s="80"/>
      <c r="AT479" s="80"/>
      <c r="AU479" s="80"/>
      <c r="AV479" s="80"/>
      <c r="AW479" s="80"/>
      <c r="AX479" s="76"/>
      <c r="AY479" s="76"/>
      <c r="AZ479" s="76"/>
      <c r="BA479" s="76"/>
      <c r="BB479" s="76"/>
      <c r="BC479" s="76"/>
    </row>
    <row r="480" customFormat="false" ht="14.4" hidden="false" customHeight="false" outlineLevel="0" collapsed="false">
      <c r="A480" s="76"/>
      <c r="B480" s="0"/>
      <c r="C480" s="77"/>
      <c r="D480" s="0"/>
      <c r="E480" s="0"/>
      <c r="G480" s="0"/>
      <c r="H480" s="0"/>
      <c r="I480" s="0"/>
      <c r="K480" s="0"/>
      <c r="L480" s="0"/>
      <c r="M480" s="0"/>
      <c r="O480" s="0"/>
      <c r="P480" s="0"/>
      <c r="Q480" s="0"/>
      <c r="S480" s="0"/>
      <c r="T480" s="0"/>
      <c r="U480" s="0"/>
      <c r="V480" s="78"/>
      <c r="Y480" s="77"/>
      <c r="AG480" s="76"/>
      <c r="AH480" s="76"/>
      <c r="AI480" s="76"/>
      <c r="AJ480" s="79" t="n">
        <f aca="true">IF(B480&gt;0,OFFSET(RiseSet!$C$4,$B480-RiseSet!$B$4,0),0)</f>
        <v>0</v>
      </c>
      <c r="AK480" s="79" t="n">
        <f aca="true">IF(B480&gt;0,OFFSET(RiseSet!$C$4,$B480-RiseSet!$B$4,1),0)</f>
        <v>0</v>
      </c>
      <c r="AL480" s="76"/>
      <c r="AM480" s="79"/>
      <c r="AN480" s="76"/>
      <c r="AO480" s="76"/>
      <c r="AP480" s="76"/>
      <c r="AQ480" s="76"/>
      <c r="AR480" s="80"/>
      <c r="AS480" s="80"/>
      <c r="AT480" s="80"/>
      <c r="AU480" s="80"/>
      <c r="AV480" s="80"/>
      <c r="AW480" s="80"/>
      <c r="AX480" s="76"/>
      <c r="AY480" s="76"/>
      <c r="AZ480" s="76"/>
      <c r="BA480" s="76"/>
      <c r="BB480" s="76"/>
      <c r="BC480" s="76"/>
    </row>
    <row r="481" customFormat="false" ht="14.4" hidden="false" customHeight="false" outlineLevel="0" collapsed="false">
      <c r="A481" s="76"/>
      <c r="B481" s="0"/>
      <c r="C481" s="77"/>
      <c r="D481" s="0"/>
      <c r="E481" s="0"/>
      <c r="G481" s="0"/>
      <c r="H481" s="0"/>
      <c r="I481" s="0"/>
      <c r="K481" s="0"/>
      <c r="L481" s="0"/>
      <c r="M481" s="0"/>
      <c r="O481" s="0"/>
      <c r="P481" s="0"/>
      <c r="Q481" s="0"/>
      <c r="S481" s="0"/>
      <c r="T481" s="0"/>
      <c r="U481" s="0"/>
      <c r="V481" s="78"/>
      <c r="Y481" s="77"/>
      <c r="AG481" s="76"/>
      <c r="AH481" s="76"/>
      <c r="AI481" s="76"/>
      <c r="AJ481" s="79" t="n">
        <f aca="true">IF(B481&gt;0,OFFSET(RiseSet!$C$4,$B481-RiseSet!$B$4,0),0)</f>
        <v>0</v>
      </c>
      <c r="AK481" s="79" t="n">
        <f aca="true">IF(B481&gt;0,OFFSET(RiseSet!$C$4,$B481-RiseSet!$B$4,1),0)</f>
        <v>0</v>
      </c>
      <c r="AL481" s="76"/>
      <c r="AM481" s="79"/>
      <c r="AN481" s="76"/>
      <c r="AO481" s="76"/>
      <c r="AP481" s="76"/>
      <c r="AQ481" s="76"/>
      <c r="AR481" s="80"/>
      <c r="AS481" s="80"/>
      <c r="AT481" s="80"/>
      <c r="AU481" s="80"/>
      <c r="AV481" s="80"/>
      <c r="AW481" s="80"/>
      <c r="AX481" s="76"/>
      <c r="AY481" s="76"/>
      <c r="AZ481" s="76"/>
      <c r="BA481" s="76"/>
      <c r="BB481" s="76"/>
      <c r="BC481" s="76"/>
    </row>
    <row r="482" customFormat="false" ht="14.4" hidden="false" customHeight="false" outlineLevel="0" collapsed="false">
      <c r="A482" s="76"/>
      <c r="B482" s="0"/>
      <c r="C482" s="77"/>
      <c r="D482" s="0"/>
      <c r="E482" s="0"/>
      <c r="G482" s="0"/>
      <c r="H482" s="0"/>
      <c r="I482" s="0"/>
      <c r="K482" s="0"/>
      <c r="L482" s="0"/>
      <c r="M482" s="0"/>
      <c r="O482" s="0"/>
      <c r="P482" s="0"/>
      <c r="Q482" s="0"/>
      <c r="S482" s="0"/>
      <c r="T482" s="0"/>
      <c r="U482" s="0"/>
      <c r="V482" s="78"/>
      <c r="Y482" s="77"/>
      <c r="AG482" s="76"/>
      <c r="AH482" s="76"/>
      <c r="AI482" s="76"/>
      <c r="AJ482" s="79" t="n">
        <f aca="true">IF(B482&gt;0,OFFSET(RiseSet!$C$4,$B482-RiseSet!$B$4,0),0)</f>
        <v>0</v>
      </c>
      <c r="AK482" s="79" t="n">
        <f aca="true">IF(B482&gt;0,OFFSET(RiseSet!$C$4,$B482-RiseSet!$B$4,1),0)</f>
        <v>0</v>
      </c>
      <c r="AL482" s="76"/>
      <c r="AM482" s="79"/>
      <c r="AN482" s="76"/>
      <c r="AO482" s="76"/>
      <c r="AP482" s="76"/>
      <c r="AQ482" s="76"/>
      <c r="AR482" s="80"/>
      <c r="AS482" s="80"/>
      <c r="AT482" s="80"/>
      <c r="AU482" s="80"/>
      <c r="AV482" s="80"/>
      <c r="AW482" s="80"/>
      <c r="AX482" s="76"/>
      <c r="AY482" s="76"/>
      <c r="AZ482" s="76"/>
      <c r="BA482" s="76"/>
      <c r="BB482" s="76"/>
      <c r="BC482" s="76"/>
    </row>
    <row r="483" customFormat="false" ht="14.4" hidden="false" customHeight="false" outlineLevel="0" collapsed="false">
      <c r="A483" s="76"/>
      <c r="B483" s="0"/>
      <c r="C483" s="77"/>
      <c r="D483" s="0"/>
      <c r="E483" s="0"/>
      <c r="G483" s="0"/>
      <c r="H483" s="0"/>
      <c r="I483" s="0"/>
      <c r="K483" s="0"/>
      <c r="L483" s="0"/>
      <c r="M483" s="0"/>
      <c r="O483" s="0"/>
      <c r="P483" s="0"/>
      <c r="Q483" s="0"/>
      <c r="S483" s="0"/>
      <c r="T483" s="0"/>
      <c r="U483" s="0"/>
      <c r="V483" s="78"/>
      <c r="Y483" s="77"/>
      <c r="AG483" s="76"/>
      <c r="AH483" s="76"/>
      <c r="AI483" s="76"/>
      <c r="AJ483" s="79" t="n">
        <f aca="true">IF(B483&gt;0,OFFSET(RiseSet!$C$4,$B483-RiseSet!$B$4,0),0)</f>
        <v>0</v>
      </c>
      <c r="AK483" s="79" t="n">
        <f aca="true">IF(B483&gt;0,OFFSET(RiseSet!$C$4,$B483-RiseSet!$B$4,1),0)</f>
        <v>0</v>
      </c>
      <c r="AL483" s="76"/>
      <c r="AM483" s="79"/>
      <c r="AN483" s="76"/>
      <c r="AO483" s="76"/>
      <c r="AP483" s="76"/>
      <c r="AQ483" s="76"/>
      <c r="AR483" s="80"/>
      <c r="AS483" s="80"/>
      <c r="AT483" s="80"/>
      <c r="AU483" s="80"/>
      <c r="AV483" s="80"/>
      <c r="AW483" s="80"/>
      <c r="AX483" s="76"/>
      <c r="AY483" s="76"/>
      <c r="AZ483" s="76"/>
      <c r="BA483" s="76"/>
      <c r="BB483" s="76"/>
      <c r="BC483" s="76"/>
    </row>
    <row r="484" customFormat="false" ht="14.4" hidden="false" customHeight="false" outlineLevel="0" collapsed="false">
      <c r="A484" s="76"/>
      <c r="B484" s="0"/>
      <c r="C484" s="77"/>
      <c r="D484" s="0"/>
      <c r="E484" s="0"/>
      <c r="G484" s="0"/>
      <c r="H484" s="0"/>
      <c r="I484" s="0"/>
      <c r="K484" s="0"/>
      <c r="L484" s="0"/>
      <c r="M484" s="0"/>
      <c r="O484" s="0"/>
      <c r="P484" s="0"/>
      <c r="Q484" s="0"/>
      <c r="S484" s="0"/>
      <c r="T484" s="0"/>
      <c r="U484" s="0"/>
      <c r="V484" s="78"/>
      <c r="Y484" s="77"/>
      <c r="AG484" s="76"/>
      <c r="AH484" s="76"/>
      <c r="AI484" s="76"/>
      <c r="AJ484" s="79" t="n">
        <f aca="true">IF(B484&gt;0,OFFSET(RiseSet!$C$4,$B484-RiseSet!$B$4,0),0)</f>
        <v>0</v>
      </c>
      <c r="AK484" s="79" t="n">
        <f aca="true">IF(B484&gt;0,OFFSET(RiseSet!$C$4,$B484-RiseSet!$B$4,1),0)</f>
        <v>0</v>
      </c>
      <c r="AL484" s="76"/>
      <c r="AM484" s="79"/>
      <c r="AN484" s="76"/>
      <c r="AO484" s="76"/>
      <c r="AP484" s="76"/>
      <c r="AQ484" s="76"/>
      <c r="AR484" s="80"/>
      <c r="AS484" s="80"/>
      <c r="AT484" s="80"/>
      <c r="AU484" s="80"/>
      <c r="AV484" s="80"/>
      <c r="AW484" s="80"/>
      <c r="AX484" s="76"/>
      <c r="AY484" s="76"/>
      <c r="AZ484" s="76"/>
      <c r="BA484" s="76"/>
      <c r="BB484" s="76"/>
      <c r="BC484" s="76"/>
    </row>
    <row r="485" customFormat="false" ht="14.4" hidden="false" customHeight="false" outlineLevel="0" collapsed="false">
      <c r="A485" s="76"/>
      <c r="B485" s="0"/>
      <c r="C485" s="77"/>
      <c r="D485" s="0"/>
      <c r="E485" s="0"/>
      <c r="G485" s="0"/>
      <c r="H485" s="0"/>
      <c r="I485" s="0"/>
      <c r="K485" s="0"/>
      <c r="L485" s="0"/>
      <c r="M485" s="0"/>
      <c r="O485" s="0"/>
      <c r="P485" s="0"/>
      <c r="Q485" s="0"/>
      <c r="S485" s="0"/>
      <c r="T485" s="0"/>
      <c r="U485" s="0"/>
      <c r="V485" s="78"/>
      <c r="Y485" s="77"/>
      <c r="AG485" s="76"/>
      <c r="AH485" s="76"/>
      <c r="AI485" s="76"/>
      <c r="AJ485" s="79" t="n">
        <f aca="true">IF(B485&gt;0,OFFSET(RiseSet!$C$4,$B485-RiseSet!$B$4,0),0)</f>
        <v>0</v>
      </c>
      <c r="AK485" s="79" t="n">
        <f aca="true">IF(B485&gt;0,OFFSET(RiseSet!$C$4,$B485-RiseSet!$B$4,1),0)</f>
        <v>0</v>
      </c>
      <c r="AL485" s="76"/>
      <c r="AM485" s="79"/>
      <c r="AN485" s="76"/>
      <c r="AO485" s="76"/>
      <c r="AP485" s="76"/>
      <c r="AQ485" s="76"/>
      <c r="AR485" s="80"/>
      <c r="AS485" s="80"/>
      <c r="AT485" s="80"/>
      <c r="AU485" s="80"/>
      <c r="AV485" s="80"/>
      <c r="AW485" s="80"/>
      <c r="AX485" s="76"/>
      <c r="AY485" s="76"/>
      <c r="AZ485" s="76"/>
      <c r="BA485" s="76"/>
      <c r="BB485" s="76"/>
      <c r="BC485" s="76"/>
    </row>
    <row r="486" customFormat="false" ht="14.4" hidden="false" customHeight="false" outlineLevel="0" collapsed="false">
      <c r="A486" s="76"/>
      <c r="B486" s="0"/>
      <c r="C486" s="77"/>
      <c r="D486" s="0"/>
      <c r="E486" s="0"/>
      <c r="G486" s="0"/>
      <c r="H486" s="0"/>
      <c r="I486" s="0"/>
      <c r="K486" s="0"/>
      <c r="L486" s="0"/>
      <c r="M486" s="0"/>
      <c r="O486" s="0"/>
      <c r="P486" s="0"/>
      <c r="Q486" s="0"/>
      <c r="S486" s="0"/>
      <c r="T486" s="0"/>
      <c r="U486" s="0"/>
      <c r="V486" s="78"/>
      <c r="Y486" s="77"/>
      <c r="AG486" s="76"/>
      <c r="AH486" s="76"/>
      <c r="AI486" s="76"/>
      <c r="AJ486" s="79" t="n">
        <f aca="true">IF(B486&gt;0,OFFSET(RiseSet!$C$4,$B486-RiseSet!$B$4,0),0)</f>
        <v>0</v>
      </c>
      <c r="AK486" s="79" t="n">
        <f aca="true">IF(B486&gt;0,OFFSET(RiseSet!$C$4,$B486-RiseSet!$B$4,1),0)</f>
        <v>0</v>
      </c>
      <c r="AL486" s="76"/>
      <c r="AM486" s="79"/>
      <c r="AN486" s="76"/>
      <c r="AO486" s="76"/>
      <c r="AP486" s="76"/>
      <c r="AQ486" s="76"/>
      <c r="AR486" s="80"/>
      <c r="AS486" s="80"/>
      <c r="AT486" s="80"/>
      <c r="AU486" s="80"/>
      <c r="AV486" s="80"/>
      <c r="AW486" s="80"/>
      <c r="AX486" s="76"/>
      <c r="AY486" s="76"/>
      <c r="AZ486" s="76"/>
      <c r="BA486" s="76"/>
      <c r="BB486" s="76"/>
      <c r="BC486" s="76"/>
    </row>
    <row r="487" customFormat="false" ht="14.4" hidden="false" customHeight="false" outlineLevel="0" collapsed="false">
      <c r="A487" s="76"/>
      <c r="B487" s="0"/>
      <c r="C487" s="77"/>
      <c r="D487" s="0"/>
      <c r="E487" s="0"/>
      <c r="G487" s="0"/>
      <c r="H487" s="0"/>
      <c r="I487" s="0"/>
      <c r="K487" s="0"/>
      <c r="L487" s="0"/>
      <c r="M487" s="0"/>
      <c r="O487" s="0"/>
      <c r="P487" s="0"/>
      <c r="Q487" s="0"/>
      <c r="S487" s="0"/>
      <c r="T487" s="0"/>
      <c r="U487" s="0"/>
      <c r="V487" s="78"/>
      <c r="Y487" s="77"/>
      <c r="AG487" s="76"/>
      <c r="AH487" s="76"/>
      <c r="AI487" s="76"/>
      <c r="AJ487" s="79" t="n">
        <f aca="true">IF(B487&gt;0,OFFSET(RiseSet!$C$4,$B487-RiseSet!$B$4,0),0)</f>
        <v>0</v>
      </c>
      <c r="AK487" s="79" t="n">
        <f aca="true">IF(B487&gt;0,OFFSET(RiseSet!$C$4,$B487-RiseSet!$B$4,1),0)</f>
        <v>0</v>
      </c>
      <c r="AL487" s="76"/>
      <c r="AM487" s="79"/>
      <c r="AN487" s="76"/>
      <c r="AO487" s="76"/>
      <c r="AP487" s="76"/>
      <c r="AQ487" s="76"/>
      <c r="AR487" s="80"/>
      <c r="AS487" s="80"/>
      <c r="AT487" s="80"/>
      <c r="AU487" s="80"/>
      <c r="AV487" s="80"/>
      <c r="AW487" s="80"/>
      <c r="AX487" s="76"/>
      <c r="AY487" s="76"/>
      <c r="AZ487" s="76"/>
      <c r="BA487" s="76"/>
      <c r="BB487" s="76"/>
      <c r="BC487" s="76"/>
    </row>
    <row r="488" customFormat="false" ht="14.4" hidden="false" customHeight="false" outlineLevel="0" collapsed="false">
      <c r="A488" s="76"/>
      <c r="B488" s="0"/>
      <c r="C488" s="77"/>
      <c r="D488" s="0"/>
      <c r="E488" s="0"/>
      <c r="G488" s="0"/>
      <c r="H488" s="0"/>
      <c r="I488" s="0"/>
      <c r="K488" s="0"/>
      <c r="L488" s="0"/>
      <c r="M488" s="0"/>
      <c r="O488" s="0"/>
      <c r="P488" s="0"/>
      <c r="Q488" s="0"/>
      <c r="S488" s="0"/>
      <c r="T488" s="0"/>
      <c r="U488" s="0"/>
      <c r="V488" s="78"/>
      <c r="Y488" s="77"/>
      <c r="AG488" s="76"/>
      <c r="AH488" s="76"/>
      <c r="AI488" s="76"/>
      <c r="AJ488" s="79" t="n">
        <f aca="true">IF(B488&gt;0,OFFSET(RiseSet!$C$4,$B488-RiseSet!$B$4,0),0)</f>
        <v>0</v>
      </c>
      <c r="AK488" s="79" t="n">
        <f aca="true">IF(B488&gt;0,OFFSET(RiseSet!$C$4,$B488-RiseSet!$B$4,1),0)</f>
        <v>0</v>
      </c>
      <c r="AL488" s="76"/>
      <c r="AM488" s="79"/>
      <c r="AN488" s="76"/>
      <c r="AO488" s="76"/>
      <c r="AP488" s="76"/>
      <c r="AQ488" s="76"/>
      <c r="AR488" s="80"/>
      <c r="AS488" s="80"/>
      <c r="AT488" s="80"/>
      <c r="AU488" s="80"/>
      <c r="AV488" s="80"/>
      <c r="AW488" s="80"/>
      <c r="AX488" s="76"/>
      <c r="AY488" s="76"/>
      <c r="AZ488" s="76"/>
      <c r="BA488" s="76"/>
      <c r="BB488" s="76"/>
      <c r="BC488" s="76"/>
    </row>
    <row r="489" customFormat="false" ht="14.4" hidden="false" customHeight="false" outlineLevel="0" collapsed="false">
      <c r="A489" s="76"/>
      <c r="B489" s="0"/>
      <c r="C489" s="77"/>
      <c r="D489" s="0"/>
      <c r="E489" s="0"/>
      <c r="G489" s="0"/>
      <c r="H489" s="0"/>
      <c r="I489" s="0"/>
      <c r="K489" s="0"/>
      <c r="L489" s="0"/>
      <c r="M489" s="0"/>
      <c r="O489" s="0"/>
      <c r="P489" s="0"/>
      <c r="Q489" s="0"/>
      <c r="S489" s="0"/>
      <c r="T489" s="0"/>
      <c r="U489" s="0"/>
      <c r="V489" s="78"/>
      <c r="Y489" s="77"/>
      <c r="AG489" s="76"/>
      <c r="AH489" s="76"/>
      <c r="AI489" s="76"/>
      <c r="AJ489" s="79" t="n">
        <f aca="true">IF(B489&gt;0,OFFSET(RiseSet!$C$4,$B489-RiseSet!$B$4,0),0)</f>
        <v>0</v>
      </c>
      <c r="AK489" s="79" t="n">
        <f aca="true">IF(B489&gt;0,OFFSET(RiseSet!$C$4,$B489-RiseSet!$B$4,1),0)</f>
        <v>0</v>
      </c>
      <c r="AL489" s="76"/>
      <c r="AM489" s="79"/>
      <c r="AN489" s="76"/>
      <c r="AO489" s="76"/>
      <c r="AP489" s="76"/>
      <c r="AQ489" s="76"/>
      <c r="AR489" s="80"/>
      <c r="AS489" s="80"/>
      <c r="AT489" s="80"/>
      <c r="AU489" s="80"/>
      <c r="AV489" s="80"/>
      <c r="AW489" s="80"/>
      <c r="AX489" s="76"/>
      <c r="AY489" s="76"/>
      <c r="AZ489" s="76"/>
      <c r="BA489" s="76"/>
      <c r="BB489" s="76"/>
      <c r="BC489" s="76"/>
    </row>
    <row r="490" customFormat="false" ht="14.4" hidden="false" customHeight="false" outlineLevel="0" collapsed="false">
      <c r="A490" s="76"/>
      <c r="B490" s="0"/>
      <c r="C490" s="77"/>
      <c r="D490" s="0"/>
      <c r="E490" s="0"/>
      <c r="G490" s="0"/>
      <c r="H490" s="0"/>
      <c r="I490" s="0"/>
      <c r="K490" s="0"/>
      <c r="L490" s="0"/>
      <c r="M490" s="0"/>
      <c r="O490" s="0"/>
      <c r="P490" s="0"/>
      <c r="Q490" s="0"/>
      <c r="S490" s="0"/>
      <c r="T490" s="0"/>
      <c r="U490" s="0"/>
      <c r="V490" s="78"/>
      <c r="Y490" s="77"/>
      <c r="AG490" s="76"/>
      <c r="AH490" s="76"/>
      <c r="AI490" s="76"/>
      <c r="AJ490" s="79" t="n">
        <f aca="true">IF(B490&gt;0,OFFSET(RiseSet!$C$4,$B490-RiseSet!$B$4,0),0)</f>
        <v>0</v>
      </c>
      <c r="AK490" s="79" t="n">
        <f aca="true">IF(B490&gt;0,OFFSET(RiseSet!$C$4,$B490-RiseSet!$B$4,1),0)</f>
        <v>0</v>
      </c>
      <c r="AL490" s="76"/>
      <c r="AM490" s="79"/>
      <c r="AN490" s="76"/>
      <c r="AO490" s="76"/>
      <c r="AP490" s="76"/>
      <c r="AQ490" s="76"/>
      <c r="AR490" s="80"/>
      <c r="AS490" s="80"/>
      <c r="AT490" s="80"/>
      <c r="AU490" s="80"/>
      <c r="AV490" s="80"/>
      <c r="AW490" s="80"/>
      <c r="AX490" s="76"/>
      <c r="AY490" s="76"/>
      <c r="AZ490" s="76"/>
      <c r="BA490" s="76"/>
      <c r="BB490" s="76"/>
      <c r="BC490" s="76"/>
    </row>
    <row r="491" customFormat="false" ht="14.4" hidden="false" customHeight="false" outlineLevel="0" collapsed="false">
      <c r="A491" s="76"/>
      <c r="B491" s="0"/>
      <c r="C491" s="77"/>
      <c r="D491" s="0"/>
      <c r="E491" s="0"/>
      <c r="G491" s="0"/>
      <c r="H491" s="0"/>
      <c r="I491" s="0"/>
      <c r="K491" s="0"/>
      <c r="L491" s="0"/>
      <c r="M491" s="0"/>
      <c r="O491" s="0"/>
      <c r="P491" s="0"/>
      <c r="Q491" s="0"/>
      <c r="S491" s="0"/>
      <c r="T491" s="0"/>
      <c r="U491" s="0"/>
      <c r="V491" s="78"/>
      <c r="Y491" s="77"/>
      <c r="AG491" s="76"/>
      <c r="AH491" s="76"/>
      <c r="AI491" s="76"/>
      <c r="AJ491" s="79" t="n">
        <f aca="true">IF(B491&gt;0,OFFSET(RiseSet!$C$4,$B491-RiseSet!$B$4,0),0)</f>
        <v>0</v>
      </c>
      <c r="AK491" s="79" t="n">
        <f aca="true">IF(B491&gt;0,OFFSET(RiseSet!$C$4,$B491-RiseSet!$B$4,1),0)</f>
        <v>0</v>
      </c>
      <c r="AL491" s="76"/>
      <c r="AM491" s="79"/>
      <c r="AN491" s="76"/>
      <c r="AO491" s="76"/>
      <c r="AP491" s="76"/>
      <c r="AQ491" s="76"/>
      <c r="AR491" s="80"/>
      <c r="AS491" s="80"/>
      <c r="AT491" s="80"/>
      <c r="AU491" s="80"/>
      <c r="AV491" s="80"/>
      <c r="AW491" s="80"/>
      <c r="AX491" s="76"/>
      <c r="AY491" s="76"/>
      <c r="AZ491" s="76"/>
      <c r="BA491" s="76"/>
      <c r="BB491" s="76"/>
      <c r="BC491" s="76"/>
    </row>
    <row r="492" customFormat="false" ht="14.4" hidden="false" customHeight="false" outlineLevel="0" collapsed="false">
      <c r="A492" s="76"/>
      <c r="B492" s="0"/>
      <c r="C492" s="77"/>
      <c r="D492" s="0"/>
      <c r="E492" s="0"/>
      <c r="G492" s="0"/>
      <c r="H492" s="0"/>
      <c r="I492" s="0"/>
      <c r="K492" s="0"/>
      <c r="L492" s="0"/>
      <c r="M492" s="0"/>
      <c r="O492" s="0"/>
      <c r="P492" s="0"/>
      <c r="Q492" s="0"/>
      <c r="S492" s="0"/>
      <c r="T492" s="0"/>
      <c r="U492" s="0"/>
      <c r="V492" s="78"/>
      <c r="Y492" s="77"/>
      <c r="AG492" s="76"/>
      <c r="AH492" s="76"/>
      <c r="AI492" s="76"/>
      <c r="AJ492" s="79" t="n">
        <f aca="true">IF(B492&gt;0,OFFSET(RiseSet!$C$4,$B492-RiseSet!$B$4,0),0)</f>
        <v>0</v>
      </c>
      <c r="AK492" s="79" t="n">
        <f aca="true">IF(B492&gt;0,OFFSET(RiseSet!$C$4,$B492-RiseSet!$B$4,1),0)</f>
        <v>0</v>
      </c>
      <c r="AL492" s="76"/>
      <c r="AM492" s="79"/>
      <c r="AN492" s="76"/>
      <c r="AO492" s="76"/>
      <c r="AP492" s="76"/>
      <c r="AQ492" s="76"/>
      <c r="AR492" s="80"/>
      <c r="AS492" s="80"/>
      <c r="AT492" s="80"/>
      <c r="AU492" s="80"/>
      <c r="AV492" s="80"/>
      <c r="AW492" s="80"/>
      <c r="AX492" s="76"/>
      <c r="AY492" s="76"/>
      <c r="AZ492" s="76"/>
      <c r="BA492" s="76"/>
      <c r="BB492" s="76"/>
      <c r="BC492" s="76"/>
    </row>
    <row r="493" customFormat="false" ht="14.4" hidden="false" customHeight="false" outlineLevel="0" collapsed="false">
      <c r="A493" s="76"/>
      <c r="B493" s="0"/>
      <c r="C493" s="77"/>
      <c r="D493" s="0"/>
      <c r="E493" s="0"/>
      <c r="G493" s="0"/>
      <c r="H493" s="0"/>
      <c r="I493" s="0"/>
      <c r="K493" s="0"/>
      <c r="L493" s="0"/>
      <c r="M493" s="0"/>
      <c r="O493" s="0"/>
      <c r="P493" s="0"/>
      <c r="Q493" s="0"/>
      <c r="S493" s="0"/>
      <c r="T493" s="0"/>
      <c r="U493" s="0"/>
      <c r="V493" s="78"/>
      <c r="Y493" s="77"/>
      <c r="AG493" s="76"/>
      <c r="AH493" s="76"/>
      <c r="AI493" s="76"/>
      <c r="AJ493" s="79" t="n">
        <f aca="true">IF(B493&gt;0,OFFSET(RiseSet!$C$4,$B493-RiseSet!$B$4,0),0)</f>
        <v>0</v>
      </c>
      <c r="AK493" s="79" t="n">
        <f aca="true">IF(B493&gt;0,OFFSET(RiseSet!$C$4,$B493-RiseSet!$B$4,1),0)</f>
        <v>0</v>
      </c>
      <c r="AL493" s="76"/>
      <c r="AM493" s="79"/>
      <c r="AN493" s="76"/>
      <c r="AO493" s="76"/>
      <c r="AP493" s="76"/>
      <c r="AQ493" s="76"/>
      <c r="AR493" s="80"/>
      <c r="AS493" s="80"/>
      <c r="AT493" s="80"/>
      <c r="AU493" s="80"/>
      <c r="AV493" s="80"/>
      <c r="AW493" s="80"/>
      <c r="AX493" s="76"/>
      <c r="AY493" s="76"/>
      <c r="AZ493" s="76"/>
      <c r="BA493" s="76"/>
      <c r="BB493" s="76"/>
      <c r="BC493" s="76"/>
    </row>
    <row r="494" customFormat="false" ht="14.4" hidden="false" customHeight="false" outlineLevel="0" collapsed="false">
      <c r="A494" s="76"/>
      <c r="B494" s="0"/>
      <c r="C494" s="77"/>
      <c r="D494" s="0"/>
      <c r="E494" s="0"/>
      <c r="G494" s="0"/>
      <c r="H494" s="0"/>
      <c r="I494" s="0"/>
      <c r="K494" s="0"/>
      <c r="L494" s="0"/>
      <c r="M494" s="0"/>
      <c r="O494" s="0"/>
      <c r="P494" s="0"/>
      <c r="Q494" s="0"/>
      <c r="S494" s="0"/>
      <c r="T494" s="0"/>
      <c r="U494" s="0"/>
      <c r="V494" s="78"/>
      <c r="Y494" s="77"/>
      <c r="AG494" s="76"/>
      <c r="AH494" s="76"/>
      <c r="AI494" s="76"/>
      <c r="AJ494" s="79" t="n">
        <f aca="true">IF(B494&gt;0,OFFSET(RiseSet!$C$4,$B494-RiseSet!$B$4,0),0)</f>
        <v>0</v>
      </c>
      <c r="AK494" s="79" t="n">
        <f aca="true">IF(B494&gt;0,OFFSET(RiseSet!$C$4,$B494-RiseSet!$B$4,1),0)</f>
        <v>0</v>
      </c>
      <c r="AL494" s="76"/>
      <c r="AM494" s="79"/>
      <c r="AN494" s="76"/>
      <c r="AO494" s="76"/>
      <c r="AP494" s="76"/>
      <c r="AQ494" s="76"/>
      <c r="AR494" s="80"/>
      <c r="AS494" s="80"/>
      <c r="AT494" s="80"/>
      <c r="AU494" s="80"/>
      <c r="AV494" s="80"/>
      <c r="AW494" s="80"/>
      <c r="AX494" s="76"/>
      <c r="AY494" s="76"/>
      <c r="AZ494" s="76"/>
      <c r="BA494" s="76"/>
      <c r="BB494" s="76"/>
      <c r="BC494" s="76"/>
    </row>
    <row r="495" customFormat="false" ht="14.4" hidden="false" customHeight="false" outlineLevel="0" collapsed="false">
      <c r="A495" s="76"/>
      <c r="B495" s="0"/>
      <c r="C495" s="77"/>
      <c r="D495" s="0"/>
      <c r="E495" s="0"/>
      <c r="G495" s="0"/>
      <c r="H495" s="0"/>
      <c r="I495" s="0"/>
      <c r="K495" s="0"/>
      <c r="L495" s="0"/>
      <c r="M495" s="0"/>
      <c r="O495" s="0"/>
      <c r="P495" s="0"/>
      <c r="Q495" s="0"/>
      <c r="S495" s="0"/>
      <c r="T495" s="0"/>
      <c r="U495" s="0"/>
      <c r="V495" s="78"/>
      <c r="Y495" s="77"/>
      <c r="AG495" s="76"/>
      <c r="AH495" s="76"/>
      <c r="AI495" s="76"/>
      <c r="AJ495" s="79" t="n">
        <f aca="true">IF(B495&gt;0,OFFSET(RiseSet!$C$4,$B495-RiseSet!$B$4,0),0)</f>
        <v>0</v>
      </c>
      <c r="AK495" s="79" t="n">
        <f aca="true">IF(B495&gt;0,OFFSET(RiseSet!$C$4,$B495-RiseSet!$B$4,1),0)</f>
        <v>0</v>
      </c>
      <c r="AL495" s="76"/>
      <c r="AM495" s="79"/>
      <c r="AN495" s="76"/>
      <c r="AO495" s="76"/>
      <c r="AP495" s="76"/>
      <c r="AQ495" s="76"/>
      <c r="AR495" s="80"/>
      <c r="AS495" s="80"/>
      <c r="AT495" s="80"/>
      <c r="AU495" s="80"/>
      <c r="AV495" s="80"/>
      <c r="AW495" s="80"/>
      <c r="AX495" s="76"/>
      <c r="AY495" s="76"/>
      <c r="AZ495" s="76"/>
      <c r="BA495" s="76"/>
      <c r="BB495" s="76"/>
      <c r="BC495" s="76"/>
    </row>
    <row r="496" customFormat="false" ht="14.4" hidden="false" customHeight="false" outlineLevel="0" collapsed="false">
      <c r="A496" s="76"/>
      <c r="B496" s="0"/>
      <c r="C496" s="77"/>
      <c r="D496" s="0"/>
      <c r="E496" s="0"/>
      <c r="G496" s="0"/>
      <c r="H496" s="0"/>
      <c r="I496" s="0"/>
      <c r="K496" s="0"/>
      <c r="L496" s="0"/>
      <c r="M496" s="0"/>
      <c r="O496" s="0"/>
      <c r="P496" s="0"/>
      <c r="Q496" s="0"/>
      <c r="S496" s="0"/>
      <c r="T496" s="0"/>
      <c r="U496" s="0"/>
      <c r="V496" s="78"/>
      <c r="Y496" s="77"/>
      <c r="AG496" s="76"/>
      <c r="AH496" s="76"/>
      <c r="AI496" s="76"/>
      <c r="AJ496" s="79" t="n">
        <f aca="true">IF(B496&gt;0,OFFSET(RiseSet!$C$4,$B496-RiseSet!$B$4,0),0)</f>
        <v>0</v>
      </c>
      <c r="AK496" s="79" t="n">
        <f aca="true">IF(B496&gt;0,OFFSET(RiseSet!$C$4,$B496-RiseSet!$B$4,1),0)</f>
        <v>0</v>
      </c>
      <c r="AL496" s="76"/>
      <c r="AM496" s="79"/>
      <c r="AN496" s="76"/>
      <c r="AO496" s="76"/>
      <c r="AP496" s="76"/>
      <c r="AQ496" s="76"/>
      <c r="AR496" s="80"/>
      <c r="AS496" s="80"/>
      <c r="AT496" s="80"/>
      <c r="AU496" s="80"/>
      <c r="AV496" s="80"/>
      <c r="AW496" s="80"/>
      <c r="AX496" s="76"/>
      <c r="AY496" s="76"/>
      <c r="AZ496" s="76"/>
      <c r="BA496" s="76"/>
      <c r="BB496" s="76"/>
      <c r="BC496" s="76"/>
    </row>
    <row r="497" customFormat="false" ht="14.4" hidden="false" customHeight="false" outlineLevel="0" collapsed="false">
      <c r="A497" s="76"/>
      <c r="B497" s="0"/>
      <c r="C497" s="77"/>
      <c r="D497" s="0"/>
      <c r="E497" s="0"/>
      <c r="G497" s="0"/>
      <c r="H497" s="0"/>
      <c r="I497" s="0"/>
      <c r="K497" s="0"/>
      <c r="L497" s="0"/>
      <c r="M497" s="0"/>
      <c r="O497" s="0"/>
      <c r="P497" s="0"/>
      <c r="Q497" s="0"/>
      <c r="S497" s="0"/>
      <c r="T497" s="0"/>
      <c r="U497" s="0"/>
      <c r="V497" s="78"/>
      <c r="Y497" s="77"/>
      <c r="AG497" s="76"/>
      <c r="AH497" s="76"/>
      <c r="AI497" s="76"/>
      <c r="AJ497" s="79" t="n">
        <f aca="true">IF(B497&gt;0,OFFSET(RiseSet!$C$4,$B497-RiseSet!$B$4,0),0)</f>
        <v>0</v>
      </c>
      <c r="AK497" s="79" t="n">
        <f aca="true">IF(B497&gt;0,OFFSET(RiseSet!$C$4,$B497-RiseSet!$B$4,1),0)</f>
        <v>0</v>
      </c>
      <c r="AL497" s="76"/>
      <c r="AM497" s="79"/>
      <c r="AN497" s="76"/>
      <c r="AO497" s="76"/>
      <c r="AP497" s="76"/>
      <c r="AQ497" s="76"/>
      <c r="AR497" s="80"/>
      <c r="AS497" s="80"/>
      <c r="AT497" s="80"/>
      <c r="AU497" s="80"/>
      <c r="AV497" s="80"/>
      <c r="AW497" s="80"/>
      <c r="AX497" s="76"/>
      <c r="AY497" s="76"/>
      <c r="AZ497" s="76"/>
      <c r="BA497" s="76"/>
      <c r="BB497" s="76"/>
      <c r="BC497" s="76"/>
    </row>
    <row r="498" customFormat="false" ht="14.4" hidden="false" customHeight="false" outlineLevel="0" collapsed="false">
      <c r="A498" s="76"/>
      <c r="B498" s="0"/>
      <c r="C498" s="77"/>
      <c r="D498" s="0"/>
      <c r="E498" s="0"/>
      <c r="G498" s="0"/>
      <c r="H498" s="0"/>
      <c r="I498" s="0"/>
      <c r="K498" s="0"/>
      <c r="L498" s="0"/>
      <c r="M498" s="0"/>
      <c r="O498" s="0"/>
      <c r="P498" s="0"/>
      <c r="Q498" s="0"/>
      <c r="S498" s="0"/>
      <c r="T498" s="0"/>
      <c r="U498" s="0"/>
      <c r="V498" s="78"/>
      <c r="Y498" s="77"/>
      <c r="AG498" s="76"/>
      <c r="AH498" s="76"/>
      <c r="AI498" s="76"/>
      <c r="AJ498" s="79" t="n">
        <f aca="true">IF(B498&gt;0,OFFSET(RiseSet!$C$4,$B498-RiseSet!$B$4,0),0)</f>
        <v>0</v>
      </c>
      <c r="AK498" s="79" t="n">
        <f aca="true">IF(B498&gt;0,OFFSET(RiseSet!$C$4,$B498-RiseSet!$B$4,1),0)</f>
        <v>0</v>
      </c>
      <c r="AL498" s="76"/>
      <c r="AM498" s="79"/>
      <c r="AN498" s="76"/>
      <c r="AO498" s="76"/>
      <c r="AP498" s="76"/>
      <c r="AQ498" s="76"/>
      <c r="AR498" s="80"/>
      <c r="AS498" s="80"/>
      <c r="AT498" s="80"/>
      <c r="AU498" s="80"/>
      <c r="AV498" s="80"/>
      <c r="AW498" s="80"/>
      <c r="AX498" s="76"/>
      <c r="AY498" s="76"/>
      <c r="AZ498" s="76"/>
      <c r="BA498" s="76"/>
      <c r="BB498" s="76"/>
      <c r="BC498" s="76"/>
    </row>
    <row r="499" customFormat="false" ht="14.4" hidden="false" customHeight="false" outlineLevel="0" collapsed="false">
      <c r="A499" s="76"/>
      <c r="B499" s="0"/>
      <c r="C499" s="77"/>
      <c r="D499" s="0"/>
      <c r="E499" s="0"/>
      <c r="G499" s="0"/>
      <c r="H499" s="0"/>
      <c r="I499" s="0"/>
      <c r="K499" s="0"/>
      <c r="L499" s="0"/>
      <c r="M499" s="0"/>
      <c r="O499" s="0"/>
      <c r="P499" s="0"/>
      <c r="Q499" s="0"/>
      <c r="S499" s="0"/>
      <c r="T499" s="0"/>
      <c r="U499" s="0"/>
      <c r="V499" s="78"/>
      <c r="Y499" s="77"/>
      <c r="AG499" s="76"/>
      <c r="AH499" s="76"/>
      <c r="AI499" s="76"/>
      <c r="AJ499" s="79" t="n">
        <f aca="true">IF(B499&gt;0,OFFSET(RiseSet!$C$4,$B499-RiseSet!$B$4,0),0)</f>
        <v>0</v>
      </c>
      <c r="AK499" s="79" t="n">
        <f aca="true">IF(B499&gt;0,OFFSET(RiseSet!$C$4,$B499-RiseSet!$B$4,1),0)</f>
        <v>0</v>
      </c>
      <c r="AL499" s="76"/>
      <c r="AM499" s="79"/>
      <c r="AN499" s="76"/>
      <c r="AO499" s="76"/>
      <c r="AP499" s="76"/>
      <c r="AQ499" s="76"/>
      <c r="AR499" s="80"/>
      <c r="AS499" s="80"/>
      <c r="AT499" s="80"/>
      <c r="AU499" s="80"/>
      <c r="AV499" s="80"/>
      <c r="AW499" s="80"/>
      <c r="AX499" s="76"/>
      <c r="AY499" s="76"/>
      <c r="AZ499" s="76"/>
      <c r="BA499" s="76"/>
      <c r="BB499" s="76"/>
      <c r="BC499" s="76"/>
    </row>
    <row r="500" customFormat="false" ht="14.4" hidden="false" customHeight="false" outlineLevel="0" collapsed="false">
      <c r="A500" s="76"/>
      <c r="B500" s="0"/>
      <c r="C500" s="77"/>
      <c r="D500" s="0"/>
      <c r="E500" s="0"/>
      <c r="G500" s="0"/>
      <c r="H500" s="0"/>
      <c r="I500" s="0"/>
      <c r="K500" s="0"/>
      <c r="L500" s="0"/>
      <c r="M500" s="0"/>
      <c r="O500" s="0"/>
      <c r="P500" s="0"/>
      <c r="Q500" s="0"/>
      <c r="S500" s="0"/>
      <c r="T500" s="0"/>
      <c r="U500" s="0"/>
      <c r="V500" s="78"/>
      <c r="Y500" s="77"/>
      <c r="AG500" s="76"/>
      <c r="AH500" s="76"/>
      <c r="AI500" s="76"/>
      <c r="AJ500" s="79" t="n">
        <f aca="true">IF(B500&gt;0,OFFSET(RiseSet!$C$4,$B500-RiseSet!$B$4,0),0)</f>
        <v>0</v>
      </c>
      <c r="AK500" s="79" t="n">
        <f aca="true">IF(B500&gt;0,OFFSET(RiseSet!$C$4,$B500-RiseSet!$B$4,1),0)</f>
        <v>0</v>
      </c>
      <c r="AL500" s="76"/>
      <c r="AM500" s="79"/>
      <c r="AN500" s="76"/>
      <c r="AO500" s="76"/>
      <c r="AP500" s="76"/>
      <c r="AQ500" s="76"/>
      <c r="AR500" s="80"/>
      <c r="AS500" s="80"/>
      <c r="AT500" s="80"/>
      <c r="AU500" s="80"/>
      <c r="AV500" s="80"/>
      <c r="AW500" s="80"/>
      <c r="AX500" s="76"/>
      <c r="AY500" s="76"/>
      <c r="AZ500" s="76"/>
      <c r="BA500" s="76"/>
      <c r="BB500" s="76"/>
      <c r="BC500" s="76"/>
    </row>
    <row r="501" customFormat="false" ht="14.4" hidden="false" customHeight="false" outlineLevel="0" collapsed="false">
      <c r="A501" s="76"/>
      <c r="B501" s="0"/>
      <c r="C501" s="77"/>
      <c r="D501" s="0"/>
      <c r="E501" s="0"/>
      <c r="G501" s="0"/>
      <c r="H501" s="0"/>
      <c r="I501" s="0"/>
      <c r="K501" s="0"/>
      <c r="L501" s="0"/>
      <c r="M501" s="0"/>
      <c r="O501" s="0"/>
      <c r="P501" s="0"/>
      <c r="Q501" s="0"/>
      <c r="S501" s="0"/>
      <c r="T501" s="0"/>
      <c r="U501" s="0"/>
      <c r="V501" s="78"/>
      <c r="Y501" s="77"/>
      <c r="AG501" s="76"/>
      <c r="AH501" s="76"/>
      <c r="AI501" s="76"/>
      <c r="AJ501" s="79" t="n">
        <f aca="true">IF(B501&gt;0,OFFSET(RiseSet!$C$4,$B501-RiseSet!$B$4,0),0)</f>
        <v>0</v>
      </c>
      <c r="AK501" s="79" t="n">
        <f aca="true">IF(B501&gt;0,OFFSET(RiseSet!$C$4,$B501-RiseSet!$B$4,1),0)</f>
        <v>0</v>
      </c>
      <c r="AL501" s="76"/>
      <c r="AM501" s="79"/>
      <c r="AN501" s="76"/>
      <c r="AO501" s="76"/>
      <c r="AP501" s="76"/>
      <c r="AQ501" s="76"/>
      <c r="AR501" s="80"/>
      <c r="AS501" s="80"/>
      <c r="AT501" s="80"/>
      <c r="AU501" s="80"/>
      <c r="AV501" s="80"/>
      <c r="AW501" s="80"/>
      <c r="AX501" s="76"/>
      <c r="AY501" s="76"/>
      <c r="AZ501" s="76"/>
      <c r="BA501" s="76"/>
      <c r="BB501" s="76"/>
      <c r="BC501" s="76"/>
    </row>
    <row r="502" customFormat="false" ht="14.4" hidden="false" customHeight="false" outlineLevel="0" collapsed="false">
      <c r="A502" s="76"/>
      <c r="B502" s="0"/>
      <c r="C502" s="77"/>
      <c r="D502" s="0"/>
      <c r="E502" s="0"/>
      <c r="G502" s="0"/>
      <c r="H502" s="0"/>
      <c r="I502" s="0"/>
      <c r="K502" s="0"/>
      <c r="L502" s="0"/>
      <c r="M502" s="0"/>
      <c r="O502" s="0"/>
      <c r="P502" s="0"/>
      <c r="Q502" s="0"/>
      <c r="S502" s="0"/>
      <c r="T502" s="0"/>
      <c r="U502" s="0"/>
      <c r="V502" s="78"/>
      <c r="Y502" s="77"/>
      <c r="AG502" s="76"/>
      <c r="AH502" s="76"/>
      <c r="AI502" s="76"/>
      <c r="AJ502" s="79" t="n">
        <f aca="true">IF(B502&gt;0,OFFSET(RiseSet!$C$4,$B502-RiseSet!$B$4,0),0)</f>
        <v>0</v>
      </c>
      <c r="AK502" s="79" t="n">
        <f aca="true">IF(B502&gt;0,OFFSET(RiseSet!$C$4,$B502-RiseSet!$B$4,1),0)</f>
        <v>0</v>
      </c>
      <c r="AL502" s="76"/>
      <c r="AM502" s="79"/>
      <c r="AN502" s="76"/>
      <c r="AO502" s="76"/>
      <c r="AP502" s="76"/>
      <c r="AQ502" s="76"/>
      <c r="AR502" s="80"/>
      <c r="AS502" s="80"/>
      <c r="AT502" s="80"/>
      <c r="AU502" s="80"/>
      <c r="AV502" s="80"/>
      <c r="AW502" s="80"/>
      <c r="AX502" s="76"/>
      <c r="AY502" s="76"/>
      <c r="AZ502" s="76"/>
      <c r="BA502" s="76"/>
      <c r="BB502" s="76"/>
      <c r="BC502" s="76"/>
    </row>
    <row r="503" customFormat="false" ht="14.4" hidden="false" customHeight="false" outlineLevel="0" collapsed="false">
      <c r="A503" s="76"/>
      <c r="B503" s="0"/>
      <c r="C503" s="77"/>
      <c r="D503" s="0"/>
      <c r="E503" s="0"/>
      <c r="G503" s="0"/>
      <c r="H503" s="0"/>
      <c r="I503" s="0"/>
      <c r="K503" s="0"/>
      <c r="L503" s="0"/>
      <c r="M503" s="0"/>
      <c r="O503" s="0"/>
      <c r="P503" s="0"/>
      <c r="Q503" s="0"/>
      <c r="S503" s="0"/>
      <c r="T503" s="0"/>
      <c r="U503" s="0"/>
      <c r="V503" s="78"/>
      <c r="Y503" s="77"/>
      <c r="AG503" s="76"/>
      <c r="AH503" s="76"/>
      <c r="AI503" s="76"/>
      <c r="AJ503" s="79" t="n">
        <f aca="true">IF(B503&gt;0,OFFSET(RiseSet!$C$4,$B503-RiseSet!$B$4,0),0)</f>
        <v>0</v>
      </c>
      <c r="AK503" s="79" t="n">
        <f aca="true">IF(B503&gt;0,OFFSET(RiseSet!$C$4,$B503-RiseSet!$B$4,1),0)</f>
        <v>0</v>
      </c>
      <c r="AL503" s="76"/>
      <c r="AM503" s="79"/>
      <c r="AN503" s="76"/>
      <c r="AO503" s="76"/>
      <c r="AP503" s="76"/>
      <c r="AQ503" s="76"/>
      <c r="AR503" s="80"/>
      <c r="AS503" s="80"/>
      <c r="AT503" s="80"/>
      <c r="AU503" s="80"/>
      <c r="AV503" s="80"/>
      <c r="AW503" s="80"/>
      <c r="AX503" s="76"/>
      <c r="AY503" s="76"/>
      <c r="AZ503" s="76"/>
      <c r="BA503" s="76"/>
      <c r="BB503" s="76"/>
      <c r="BC503" s="76"/>
    </row>
    <row r="504" customFormat="false" ht="14.4" hidden="false" customHeight="false" outlineLevel="0" collapsed="false">
      <c r="A504" s="76"/>
      <c r="B504" s="0"/>
      <c r="C504" s="77"/>
      <c r="D504" s="0"/>
      <c r="E504" s="0"/>
      <c r="G504" s="0"/>
      <c r="H504" s="0"/>
      <c r="I504" s="0"/>
      <c r="K504" s="0"/>
      <c r="L504" s="0"/>
      <c r="M504" s="0"/>
      <c r="O504" s="0"/>
      <c r="P504" s="0"/>
      <c r="Q504" s="0"/>
      <c r="S504" s="0"/>
      <c r="T504" s="0"/>
      <c r="U504" s="0"/>
      <c r="V504" s="78"/>
      <c r="Y504" s="77"/>
      <c r="AG504" s="76"/>
      <c r="AH504" s="76"/>
      <c r="AI504" s="76"/>
      <c r="AJ504" s="79" t="n">
        <f aca="true">IF(B504&gt;0,OFFSET(RiseSet!$C$4,$B504-RiseSet!$B$4,0),0)</f>
        <v>0</v>
      </c>
      <c r="AK504" s="79" t="n">
        <f aca="true">IF(B504&gt;0,OFFSET(RiseSet!$C$4,$B504-RiseSet!$B$4,1),0)</f>
        <v>0</v>
      </c>
      <c r="AL504" s="76"/>
      <c r="AM504" s="79"/>
      <c r="AN504" s="76"/>
      <c r="AO504" s="76"/>
      <c r="AP504" s="76"/>
      <c r="AQ504" s="76"/>
      <c r="AR504" s="80"/>
      <c r="AS504" s="80"/>
      <c r="AT504" s="80"/>
      <c r="AU504" s="80"/>
      <c r="AV504" s="80"/>
      <c r="AW504" s="80"/>
      <c r="AX504" s="76"/>
      <c r="AY504" s="76"/>
      <c r="AZ504" s="76"/>
      <c r="BA504" s="76"/>
      <c r="BB504" s="76"/>
      <c r="BC504" s="76"/>
    </row>
    <row r="505" customFormat="false" ht="14.4" hidden="false" customHeight="false" outlineLevel="0" collapsed="false">
      <c r="A505" s="76"/>
      <c r="B505" s="0"/>
      <c r="C505" s="77"/>
      <c r="D505" s="0"/>
      <c r="E505" s="0"/>
      <c r="G505" s="0"/>
      <c r="H505" s="0"/>
      <c r="I505" s="0"/>
      <c r="K505" s="0"/>
      <c r="L505" s="0"/>
      <c r="M505" s="0"/>
      <c r="O505" s="0"/>
      <c r="P505" s="0"/>
      <c r="Q505" s="0"/>
      <c r="S505" s="0"/>
      <c r="T505" s="0"/>
      <c r="U505" s="0"/>
      <c r="V505" s="78"/>
      <c r="Y505" s="77"/>
      <c r="AG505" s="76"/>
      <c r="AH505" s="76"/>
      <c r="AI505" s="76"/>
      <c r="AJ505" s="79" t="n">
        <f aca="true">IF(B505&gt;0,OFFSET(RiseSet!$C$4,$B505-RiseSet!$B$4,0),0)</f>
        <v>0</v>
      </c>
      <c r="AK505" s="79" t="n">
        <f aca="true">IF(B505&gt;0,OFFSET(RiseSet!$C$4,$B505-RiseSet!$B$4,1),0)</f>
        <v>0</v>
      </c>
      <c r="AL505" s="76"/>
      <c r="AM505" s="79"/>
      <c r="AN505" s="76"/>
      <c r="AO505" s="76"/>
      <c r="AP505" s="76"/>
      <c r="AQ505" s="76"/>
      <c r="AR505" s="80"/>
      <c r="AS505" s="80"/>
      <c r="AT505" s="80"/>
      <c r="AU505" s="80"/>
      <c r="AV505" s="80"/>
      <c r="AW505" s="80"/>
      <c r="AX505" s="76"/>
      <c r="AY505" s="76"/>
      <c r="AZ505" s="76"/>
      <c r="BA505" s="76"/>
      <c r="BB505" s="76"/>
      <c r="BC505" s="76"/>
    </row>
    <row r="506" customFormat="false" ht="14.4" hidden="false" customHeight="false" outlineLevel="0" collapsed="false">
      <c r="A506" s="76"/>
      <c r="B506" s="0"/>
      <c r="C506" s="77"/>
      <c r="D506" s="0"/>
      <c r="E506" s="0"/>
      <c r="G506" s="0"/>
      <c r="H506" s="0"/>
      <c r="I506" s="0"/>
      <c r="K506" s="0"/>
      <c r="L506" s="0"/>
      <c r="M506" s="0"/>
      <c r="O506" s="0"/>
      <c r="P506" s="0"/>
      <c r="Q506" s="0"/>
      <c r="S506" s="0"/>
      <c r="T506" s="0"/>
      <c r="U506" s="0"/>
      <c r="V506" s="78"/>
      <c r="Y506" s="77"/>
      <c r="AG506" s="76"/>
      <c r="AH506" s="76"/>
      <c r="AI506" s="76"/>
      <c r="AJ506" s="79" t="n">
        <f aca="true">IF(B506&gt;0,OFFSET(RiseSet!$C$4,$B506-RiseSet!$B$4,0),0)</f>
        <v>0</v>
      </c>
      <c r="AK506" s="79" t="n">
        <f aca="true">IF(B506&gt;0,OFFSET(RiseSet!$C$4,$B506-RiseSet!$B$4,1),0)</f>
        <v>0</v>
      </c>
      <c r="AL506" s="76"/>
      <c r="AM506" s="79"/>
      <c r="AN506" s="76"/>
      <c r="AO506" s="76"/>
      <c r="AP506" s="76"/>
      <c r="AQ506" s="76"/>
      <c r="AR506" s="80"/>
      <c r="AS506" s="80"/>
      <c r="AT506" s="80"/>
      <c r="AU506" s="80"/>
      <c r="AV506" s="80"/>
      <c r="AW506" s="80"/>
      <c r="AX506" s="76"/>
      <c r="AY506" s="76"/>
      <c r="AZ506" s="76"/>
      <c r="BA506" s="76"/>
      <c r="BB506" s="76"/>
      <c r="BC506" s="76"/>
    </row>
    <row r="507" customFormat="false" ht="14.4" hidden="false" customHeight="false" outlineLevel="0" collapsed="false">
      <c r="A507" s="76"/>
      <c r="B507" s="0"/>
      <c r="C507" s="77"/>
      <c r="D507" s="0"/>
      <c r="E507" s="0"/>
      <c r="G507" s="0"/>
      <c r="H507" s="0"/>
      <c r="I507" s="0"/>
      <c r="K507" s="0"/>
      <c r="L507" s="0"/>
      <c r="M507" s="0"/>
      <c r="O507" s="0"/>
      <c r="P507" s="0"/>
      <c r="Q507" s="0"/>
      <c r="S507" s="0"/>
      <c r="T507" s="0"/>
      <c r="U507" s="0"/>
      <c r="V507" s="78"/>
      <c r="Y507" s="77"/>
      <c r="AG507" s="76"/>
      <c r="AH507" s="76"/>
      <c r="AI507" s="76"/>
      <c r="AJ507" s="79" t="n">
        <f aca="true">IF(B507&gt;0,OFFSET(RiseSet!$C$4,$B507-RiseSet!$B$4,0),0)</f>
        <v>0</v>
      </c>
      <c r="AK507" s="79" t="n">
        <f aca="true">IF(B507&gt;0,OFFSET(RiseSet!$C$4,$B507-RiseSet!$B$4,1),0)</f>
        <v>0</v>
      </c>
      <c r="AL507" s="76"/>
      <c r="AM507" s="79"/>
      <c r="AN507" s="76"/>
      <c r="AO507" s="76"/>
      <c r="AP507" s="76"/>
      <c r="AQ507" s="76"/>
      <c r="AR507" s="80"/>
      <c r="AS507" s="80"/>
      <c r="AT507" s="80"/>
      <c r="AU507" s="80"/>
      <c r="AV507" s="80"/>
      <c r="AW507" s="80"/>
      <c r="AX507" s="76"/>
      <c r="AY507" s="76"/>
      <c r="AZ507" s="76"/>
      <c r="BA507" s="76"/>
      <c r="BB507" s="76"/>
      <c r="BC507" s="76"/>
    </row>
    <row r="508" customFormat="false" ht="14.4" hidden="false" customHeight="false" outlineLevel="0" collapsed="false">
      <c r="A508" s="76"/>
      <c r="B508" s="0"/>
      <c r="C508" s="77"/>
      <c r="D508" s="0"/>
      <c r="E508" s="0"/>
      <c r="G508" s="0"/>
      <c r="H508" s="0"/>
      <c r="I508" s="0"/>
      <c r="K508" s="0"/>
      <c r="L508" s="0"/>
      <c r="M508" s="0"/>
      <c r="O508" s="0"/>
      <c r="P508" s="0"/>
      <c r="Q508" s="0"/>
      <c r="S508" s="0"/>
      <c r="T508" s="0"/>
      <c r="U508" s="0"/>
      <c r="V508" s="78"/>
      <c r="Y508" s="77"/>
      <c r="AG508" s="76"/>
      <c r="AH508" s="76"/>
      <c r="AI508" s="76"/>
      <c r="AJ508" s="79" t="n">
        <f aca="true">IF(B508&gt;0,OFFSET(RiseSet!$C$4,$B508-RiseSet!$B$4,0),0)</f>
        <v>0</v>
      </c>
      <c r="AK508" s="79" t="n">
        <f aca="true">IF(B508&gt;0,OFFSET(RiseSet!$C$4,$B508-RiseSet!$B$4,1),0)</f>
        <v>0</v>
      </c>
      <c r="AL508" s="76"/>
      <c r="AM508" s="79"/>
      <c r="AN508" s="76"/>
      <c r="AO508" s="76"/>
      <c r="AP508" s="76"/>
      <c r="AQ508" s="76"/>
      <c r="AR508" s="80"/>
      <c r="AS508" s="80"/>
      <c r="AT508" s="80"/>
      <c r="AU508" s="80"/>
      <c r="AV508" s="80"/>
      <c r="AW508" s="80"/>
      <c r="AX508" s="76"/>
      <c r="AY508" s="76"/>
      <c r="AZ508" s="76"/>
      <c r="BA508" s="76"/>
      <c r="BB508" s="76"/>
      <c r="BC508" s="76"/>
    </row>
    <row r="509" customFormat="false" ht="14.4" hidden="false" customHeight="false" outlineLevel="0" collapsed="false">
      <c r="A509" s="76"/>
      <c r="B509" s="0"/>
      <c r="C509" s="77"/>
      <c r="D509" s="0"/>
      <c r="E509" s="0"/>
      <c r="G509" s="0"/>
      <c r="H509" s="0"/>
      <c r="I509" s="0"/>
      <c r="K509" s="0"/>
      <c r="L509" s="0"/>
      <c r="M509" s="0"/>
      <c r="O509" s="0"/>
      <c r="P509" s="0"/>
      <c r="Q509" s="0"/>
      <c r="S509" s="0"/>
      <c r="T509" s="0"/>
      <c r="U509" s="0"/>
      <c r="V509" s="78"/>
      <c r="Y509" s="77"/>
      <c r="AG509" s="76"/>
      <c r="AH509" s="76"/>
      <c r="AI509" s="76"/>
      <c r="AJ509" s="79" t="n">
        <f aca="true">IF(B509&gt;0,OFFSET(RiseSet!$C$4,$B509-RiseSet!$B$4,0),0)</f>
        <v>0</v>
      </c>
      <c r="AK509" s="79" t="n">
        <f aca="true">IF(B509&gt;0,OFFSET(RiseSet!$C$4,$B509-RiseSet!$B$4,1),0)</f>
        <v>0</v>
      </c>
      <c r="AL509" s="76"/>
      <c r="AM509" s="79"/>
      <c r="AN509" s="76"/>
      <c r="AO509" s="76"/>
      <c r="AP509" s="76"/>
      <c r="AQ509" s="76"/>
      <c r="AR509" s="80"/>
      <c r="AS509" s="80"/>
      <c r="AT509" s="80"/>
      <c r="AU509" s="80"/>
      <c r="AV509" s="80"/>
      <c r="AW509" s="80"/>
      <c r="AX509" s="76"/>
      <c r="AY509" s="76"/>
      <c r="AZ509" s="76"/>
      <c r="BA509" s="76"/>
      <c r="BB509" s="76"/>
      <c r="BC509" s="76"/>
    </row>
    <row r="510" customFormat="false" ht="14.4" hidden="false" customHeight="false" outlineLevel="0" collapsed="false">
      <c r="A510" s="76"/>
      <c r="B510" s="0"/>
      <c r="C510" s="77"/>
      <c r="D510" s="0"/>
      <c r="E510" s="0"/>
      <c r="G510" s="0"/>
      <c r="H510" s="0"/>
      <c r="I510" s="0"/>
      <c r="K510" s="0"/>
      <c r="L510" s="0"/>
      <c r="M510" s="0"/>
      <c r="O510" s="0"/>
      <c r="P510" s="0"/>
      <c r="Q510" s="0"/>
      <c r="S510" s="0"/>
      <c r="T510" s="0"/>
      <c r="U510" s="0"/>
      <c r="V510" s="78"/>
      <c r="Y510" s="77"/>
      <c r="AG510" s="76"/>
      <c r="AH510" s="76"/>
      <c r="AI510" s="76"/>
      <c r="AJ510" s="79" t="n">
        <f aca="true">IF(B510&gt;0,OFFSET(RiseSet!$C$4,$B510-RiseSet!$B$4,0),0)</f>
        <v>0</v>
      </c>
      <c r="AK510" s="79" t="n">
        <f aca="true">IF(B510&gt;0,OFFSET(RiseSet!$C$4,$B510-RiseSet!$B$4,1),0)</f>
        <v>0</v>
      </c>
      <c r="AL510" s="76"/>
      <c r="AM510" s="79"/>
      <c r="AN510" s="76"/>
      <c r="AO510" s="76"/>
      <c r="AP510" s="76"/>
      <c r="AQ510" s="76"/>
      <c r="AR510" s="80"/>
      <c r="AS510" s="80"/>
      <c r="AT510" s="80"/>
      <c r="AU510" s="80"/>
      <c r="AV510" s="80"/>
      <c r="AW510" s="80"/>
      <c r="AX510" s="76"/>
      <c r="AY510" s="76"/>
      <c r="AZ510" s="76"/>
      <c r="BA510" s="76"/>
      <c r="BB510" s="76"/>
      <c r="BC510" s="76"/>
    </row>
    <row r="511" customFormat="false" ht="14.4" hidden="false" customHeight="false" outlineLevel="0" collapsed="false">
      <c r="A511" s="76"/>
      <c r="B511" s="0"/>
      <c r="C511" s="77"/>
      <c r="D511" s="0"/>
      <c r="E511" s="0"/>
      <c r="G511" s="0"/>
      <c r="H511" s="0"/>
      <c r="I511" s="0"/>
      <c r="K511" s="0"/>
      <c r="L511" s="0"/>
      <c r="M511" s="0"/>
      <c r="O511" s="0"/>
      <c r="P511" s="0"/>
      <c r="Q511" s="0"/>
      <c r="S511" s="0"/>
      <c r="T511" s="0"/>
      <c r="U511" s="0"/>
      <c r="V511" s="78"/>
      <c r="Y511" s="77"/>
      <c r="AG511" s="76"/>
      <c r="AH511" s="76"/>
      <c r="AI511" s="76"/>
      <c r="AJ511" s="79" t="n">
        <f aca="true">IF(B511&gt;0,OFFSET(RiseSet!$C$4,$B511-RiseSet!$B$4,0),0)</f>
        <v>0</v>
      </c>
      <c r="AK511" s="79" t="n">
        <f aca="true">IF(B511&gt;0,OFFSET(RiseSet!$C$4,$B511-RiseSet!$B$4,1),0)</f>
        <v>0</v>
      </c>
      <c r="AL511" s="76"/>
      <c r="AM511" s="79"/>
      <c r="AN511" s="76"/>
      <c r="AO511" s="76"/>
      <c r="AP511" s="76"/>
      <c r="AQ511" s="76"/>
      <c r="AR511" s="80"/>
      <c r="AS511" s="80"/>
      <c r="AT511" s="80"/>
      <c r="AU511" s="80"/>
      <c r="AV511" s="80"/>
      <c r="AW511" s="80"/>
      <c r="AX511" s="76"/>
      <c r="AY511" s="76"/>
      <c r="AZ511" s="76"/>
      <c r="BA511" s="76"/>
      <c r="BB511" s="76"/>
      <c r="BC511" s="76"/>
    </row>
    <row r="512" customFormat="false" ht="14.4" hidden="false" customHeight="false" outlineLevel="0" collapsed="false">
      <c r="A512" s="76"/>
      <c r="B512" s="0"/>
      <c r="C512" s="77"/>
      <c r="D512" s="0"/>
      <c r="E512" s="0"/>
      <c r="G512" s="0"/>
      <c r="H512" s="0"/>
      <c r="I512" s="0"/>
      <c r="K512" s="0"/>
      <c r="L512" s="0"/>
      <c r="M512" s="0"/>
      <c r="O512" s="0"/>
      <c r="P512" s="0"/>
      <c r="Q512" s="0"/>
      <c r="S512" s="0"/>
      <c r="T512" s="0"/>
      <c r="U512" s="0"/>
      <c r="V512" s="78"/>
      <c r="Y512" s="77"/>
      <c r="AG512" s="76"/>
      <c r="AH512" s="76"/>
      <c r="AI512" s="76"/>
      <c r="AJ512" s="79" t="n">
        <f aca="true">IF(B512&gt;0,OFFSET(RiseSet!$C$4,$B512-RiseSet!$B$4,0),0)</f>
        <v>0</v>
      </c>
      <c r="AK512" s="79" t="n">
        <f aca="true">IF(B512&gt;0,OFFSET(RiseSet!$C$4,$B512-RiseSet!$B$4,1),0)</f>
        <v>0</v>
      </c>
      <c r="AL512" s="76"/>
      <c r="AM512" s="79"/>
      <c r="AN512" s="76"/>
      <c r="AO512" s="76"/>
      <c r="AP512" s="76"/>
      <c r="AQ512" s="76"/>
      <c r="AR512" s="80"/>
      <c r="AS512" s="80"/>
      <c r="AT512" s="80"/>
      <c r="AU512" s="80"/>
      <c r="AV512" s="80"/>
      <c r="AW512" s="80"/>
      <c r="AX512" s="76"/>
      <c r="AY512" s="76"/>
      <c r="AZ512" s="76"/>
      <c r="BA512" s="76"/>
      <c r="BB512" s="76"/>
      <c r="BC512" s="76"/>
    </row>
    <row r="513" customFormat="false" ht="14.4" hidden="false" customHeight="false" outlineLevel="0" collapsed="false">
      <c r="A513" s="76"/>
      <c r="B513" s="0"/>
      <c r="C513" s="77"/>
      <c r="D513" s="0"/>
      <c r="E513" s="0"/>
      <c r="G513" s="0"/>
      <c r="H513" s="0"/>
      <c r="I513" s="0"/>
      <c r="K513" s="0"/>
      <c r="L513" s="0"/>
      <c r="M513" s="0"/>
      <c r="O513" s="0"/>
      <c r="P513" s="0"/>
      <c r="Q513" s="0"/>
      <c r="S513" s="0"/>
      <c r="T513" s="0"/>
      <c r="U513" s="0"/>
      <c r="V513" s="78"/>
      <c r="Y513" s="77"/>
      <c r="AG513" s="76"/>
      <c r="AH513" s="76"/>
      <c r="AI513" s="76"/>
      <c r="AJ513" s="79" t="n">
        <f aca="true">IF(B513&gt;0,OFFSET(RiseSet!$C$4,$B513-RiseSet!$B$4,0),0)</f>
        <v>0</v>
      </c>
      <c r="AK513" s="79" t="n">
        <f aca="true">IF(B513&gt;0,OFFSET(RiseSet!$C$4,$B513-RiseSet!$B$4,1),0)</f>
        <v>0</v>
      </c>
      <c r="AL513" s="76"/>
      <c r="AM513" s="79"/>
      <c r="AN513" s="76"/>
      <c r="AO513" s="76"/>
      <c r="AP513" s="76"/>
      <c r="AQ513" s="76"/>
      <c r="AR513" s="80"/>
      <c r="AS513" s="80"/>
      <c r="AT513" s="80"/>
      <c r="AU513" s="80"/>
      <c r="AV513" s="80"/>
      <c r="AW513" s="80"/>
      <c r="AX513" s="76"/>
      <c r="AY513" s="76"/>
      <c r="AZ513" s="76"/>
      <c r="BA513" s="76"/>
      <c r="BB513" s="76"/>
      <c r="BC513" s="76"/>
    </row>
    <row r="514" customFormat="false" ht="14.4" hidden="false" customHeight="false" outlineLevel="0" collapsed="false">
      <c r="A514" s="76"/>
      <c r="B514" s="0"/>
      <c r="C514" s="77"/>
      <c r="D514" s="0"/>
      <c r="E514" s="0"/>
      <c r="G514" s="0"/>
      <c r="H514" s="0"/>
      <c r="I514" s="0"/>
      <c r="K514" s="0"/>
      <c r="L514" s="0"/>
      <c r="M514" s="0"/>
      <c r="O514" s="0"/>
      <c r="P514" s="0"/>
      <c r="Q514" s="0"/>
      <c r="S514" s="0"/>
      <c r="T514" s="0"/>
      <c r="U514" s="0"/>
      <c r="V514" s="78"/>
      <c r="Y514" s="77"/>
      <c r="AG514" s="76"/>
      <c r="AH514" s="76"/>
      <c r="AI514" s="76"/>
      <c r="AJ514" s="79" t="n">
        <f aca="true">IF(B514&gt;0,OFFSET(RiseSet!$C$4,$B514-RiseSet!$B$4,0),0)</f>
        <v>0</v>
      </c>
      <c r="AK514" s="79" t="n">
        <f aca="true">IF(B514&gt;0,OFFSET(RiseSet!$C$4,$B514-RiseSet!$B$4,1),0)</f>
        <v>0</v>
      </c>
      <c r="AL514" s="76"/>
      <c r="AM514" s="79"/>
      <c r="AN514" s="76"/>
      <c r="AO514" s="76"/>
      <c r="AP514" s="76"/>
      <c r="AQ514" s="76"/>
      <c r="AR514" s="80"/>
      <c r="AS514" s="80"/>
      <c r="AT514" s="80"/>
      <c r="AU514" s="80"/>
      <c r="AV514" s="80"/>
      <c r="AW514" s="80"/>
      <c r="AX514" s="76"/>
      <c r="AY514" s="76"/>
      <c r="AZ514" s="76"/>
      <c r="BA514" s="76"/>
      <c r="BB514" s="76"/>
      <c r="BC514" s="76"/>
    </row>
    <row r="515" customFormat="false" ht="14.4" hidden="false" customHeight="false" outlineLevel="0" collapsed="false">
      <c r="A515" s="76"/>
      <c r="B515" s="0"/>
      <c r="C515" s="77"/>
      <c r="D515" s="0"/>
      <c r="E515" s="0"/>
      <c r="G515" s="0"/>
      <c r="H515" s="0"/>
      <c r="I515" s="0"/>
      <c r="K515" s="0"/>
      <c r="L515" s="0"/>
      <c r="M515" s="0"/>
      <c r="O515" s="0"/>
      <c r="P515" s="0"/>
      <c r="Q515" s="0"/>
      <c r="S515" s="0"/>
      <c r="T515" s="0"/>
      <c r="U515" s="0"/>
      <c r="V515" s="78"/>
      <c r="Y515" s="77"/>
      <c r="AG515" s="76"/>
      <c r="AH515" s="76"/>
      <c r="AI515" s="76"/>
      <c r="AJ515" s="79" t="n">
        <f aca="true">IF(B515&gt;0,OFFSET(RiseSet!$C$4,$B515-RiseSet!$B$4,0),0)</f>
        <v>0</v>
      </c>
      <c r="AK515" s="79" t="n">
        <f aca="true">IF(B515&gt;0,OFFSET(RiseSet!$C$4,$B515-RiseSet!$B$4,1),0)</f>
        <v>0</v>
      </c>
      <c r="AL515" s="76"/>
      <c r="AM515" s="79"/>
      <c r="AN515" s="76"/>
      <c r="AO515" s="76"/>
      <c r="AP515" s="76"/>
      <c r="AQ515" s="76"/>
      <c r="AR515" s="80"/>
      <c r="AS515" s="80"/>
      <c r="AT515" s="80"/>
      <c r="AU515" s="80"/>
      <c r="AV515" s="80"/>
      <c r="AW515" s="80"/>
      <c r="AX515" s="76"/>
      <c r="AY515" s="76"/>
      <c r="AZ515" s="76"/>
      <c r="BA515" s="76"/>
      <c r="BB515" s="76"/>
      <c r="BC515" s="76"/>
    </row>
    <row r="516" customFormat="false" ht="14.4" hidden="false" customHeight="false" outlineLevel="0" collapsed="false">
      <c r="A516" s="76"/>
      <c r="B516" s="0"/>
      <c r="C516" s="77"/>
      <c r="D516" s="0"/>
      <c r="E516" s="0"/>
      <c r="G516" s="0"/>
      <c r="H516" s="0"/>
      <c r="I516" s="0"/>
      <c r="K516" s="0"/>
      <c r="L516" s="0"/>
      <c r="M516" s="0"/>
      <c r="O516" s="0"/>
      <c r="P516" s="0"/>
      <c r="Q516" s="0"/>
      <c r="S516" s="0"/>
      <c r="T516" s="0"/>
      <c r="U516" s="0"/>
      <c r="V516" s="78"/>
      <c r="Y516" s="77"/>
      <c r="AG516" s="76"/>
      <c r="AH516" s="76"/>
      <c r="AI516" s="76"/>
      <c r="AJ516" s="79" t="n">
        <f aca="true">IF(B516&gt;0,OFFSET(RiseSet!$C$4,$B516-RiseSet!$B$4,0),0)</f>
        <v>0</v>
      </c>
      <c r="AK516" s="79" t="n">
        <f aca="true">IF(B516&gt;0,OFFSET(RiseSet!$C$4,$B516-RiseSet!$B$4,1),0)</f>
        <v>0</v>
      </c>
      <c r="AL516" s="76"/>
      <c r="AM516" s="79"/>
      <c r="AN516" s="76"/>
      <c r="AO516" s="76"/>
      <c r="AP516" s="76"/>
      <c r="AQ516" s="76"/>
      <c r="AR516" s="80"/>
      <c r="AS516" s="80"/>
      <c r="AT516" s="80"/>
      <c r="AU516" s="80"/>
      <c r="AV516" s="80"/>
      <c r="AW516" s="80"/>
      <c r="AX516" s="76"/>
      <c r="AY516" s="76"/>
      <c r="AZ516" s="76"/>
      <c r="BA516" s="76"/>
      <c r="BB516" s="76"/>
      <c r="BC516" s="76"/>
    </row>
    <row r="517" customFormat="false" ht="14.4" hidden="false" customHeight="false" outlineLevel="0" collapsed="false">
      <c r="A517" s="76"/>
      <c r="B517" s="0"/>
      <c r="C517" s="77"/>
      <c r="D517" s="0"/>
      <c r="E517" s="0"/>
      <c r="G517" s="0"/>
      <c r="H517" s="0"/>
      <c r="I517" s="0"/>
      <c r="K517" s="0"/>
      <c r="L517" s="0"/>
      <c r="M517" s="0"/>
      <c r="O517" s="0"/>
      <c r="P517" s="0"/>
      <c r="Q517" s="0"/>
      <c r="S517" s="0"/>
      <c r="T517" s="0"/>
      <c r="U517" s="0"/>
      <c r="V517" s="78"/>
      <c r="Y517" s="77"/>
      <c r="AG517" s="76"/>
      <c r="AH517" s="76"/>
      <c r="AI517" s="76"/>
      <c r="AJ517" s="79" t="n">
        <f aca="true">IF(B517&gt;0,OFFSET(RiseSet!$C$4,$B517-RiseSet!$B$4,0),0)</f>
        <v>0</v>
      </c>
      <c r="AK517" s="79" t="n">
        <f aca="true">IF(B517&gt;0,OFFSET(RiseSet!$C$4,$B517-RiseSet!$B$4,1),0)</f>
        <v>0</v>
      </c>
      <c r="AL517" s="76"/>
      <c r="AM517" s="79"/>
      <c r="AN517" s="76"/>
      <c r="AO517" s="76"/>
      <c r="AP517" s="76"/>
      <c r="AQ517" s="76"/>
      <c r="AR517" s="80"/>
      <c r="AS517" s="80"/>
      <c r="AT517" s="80"/>
      <c r="AU517" s="80"/>
      <c r="AV517" s="80"/>
      <c r="AW517" s="80"/>
      <c r="AX517" s="76"/>
      <c r="AY517" s="76"/>
      <c r="AZ517" s="76"/>
      <c r="BA517" s="76"/>
      <c r="BB517" s="76"/>
      <c r="BC517" s="76"/>
    </row>
    <row r="518" customFormat="false" ht="14.4" hidden="false" customHeight="false" outlineLevel="0" collapsed="false">
      <c r="A518" s="76"/>
      <c r="B518" s="0"/>
      <c r="C518" s="77"/>
      <c r="D518" s="0"/>
      <c r="E518" s="0"/>
      <c r="G518" s="0"/>
      <c r="H518" s="0"/>
      <c r="I518" s="0"/>
      <c r="K518" s="0"/>
      <c r="L518" s="0"/>
      <c r="M518" s="0"/>
      <c r="O518" s="0"/>
      <c r="P518" s="0"/>
      <c r="Q518" s="0"/>
      <c r="S518" s="0"/>
      <c r="T518" s="0"/>
      <c r="U518" s="0"/>
      <c r="V518" s="78"/>
      <c r="Y518" s="77"/>
      <c r="AG518" s="76"/>
      <c r="AH518" s="76"/>
      <c r="AI518" s="76"/>
      <c r="AJ518" s="79" t="n">
        <f aca="true">IF(B518&gt;0,OFFSET(RiseSet!$C$4,$B518-RiseSet!$B$4,0),0)</f>
        <v>0</v>
      </c>
      <c r="AK518" s="79" t="n">
        <f aca="true">IF(B518&gt;0,OFFSET(RiseSet!$C$4,$B518-RiseSet!$B$4,1),0)</f>
        <v>0</v>
      </c>
      <c r="AL518" s="76"/>
      <c r="AM518" s="79"/>
      <c r="AN518" s="76"/>
      <c r="AO518" s="76"/>
      <c r="AP518" s="76"/>
      <c r="AQ518" s="76"/>
      <c r="AR518" s="80"/>
      <c r="AS518" s="80"/>
      <c r="AT518" s="80"/>
      <c r="AU518" s="80"/>
      <c r="AV518" s="80"/>
      <c r="AW518" s="80"/>
      <c r="AX518" s="76"/>
      <c r="AY518" s="76"/>
      <c r="AZ518" s="76"/>
      <c r="BA518" s="76"/>
      <c r="BB518" s="76"/>
      <c r="BC518" s="76"/>
    </row>
    <row r="519" customFormat="false" ht="14.4" hidden="false" customHeight="false" outlineLevel="0" collapsed="false">
      <c r="A519" s="76"/>
      <c r="B519" s="0"/>
      <c r="C519" s="77"/>
      <c r="D519" s="0"/>
      <c r="E519" s="0"/>
      <c r="G519" s="0"/>
      <c r="H519" s="0"/>
      <c r="I519" s="0"/>
      <c r="K519" s="0"/>
      <c r="L519" s="0"/>
      <c r="M519" s="0"/>
      <c r="O519" s="0"/>
      <c r="P519" s="0"/>
      <c r="Q519" s="0"/>
      <c r="S519" s="0"/>
      <c r="T519" s="0"/>
      <c r="U519" s="0"/>
      <c r="V519" s="78"/>
      <c r="Y519" s="77"/>
      <c r="AG519" s="76"/>
      <c r="AH519" s="76"/>
      <c r="AI519" s="76"/>
      <c r="AJ519" s="79" t="n">
        <f aca="true">IF(B519&gt;0,OFFSET(RiseSet!$C$4,$B519-RiseSet!$B$4,0),0)</f>
        <v>0</v>
      </c>
      <c r="AK519" s="79" t="n">
        <f aca="true">IF(B519&gt;0,OFFSET(RiseSet!$C$4,$B519-RiseSet!$B$4,1),0)</f>
        <v>0</v>
      </c>
      <c r="AL519" s="76"/>
      <c r="AM519" s="79"/>
      <c r="AN519" s="76"/>
      <c r="AO519" s="76"/>
      <c r="AP519" s="76"/>
      <c r="AQ519" s="76"/>
      <c r="AR519" s="80"/>
      <c r="AS519" s="80"/>
      <c r="AT519" s="80"/>
      <c r="AU519" s="80"/>
      <c r="AV519" s="80"/>
      <c r="AW519" s="80"/>
      <c r="AX519" s="76"/>
      <c r="AY519" s="76"/>
      <c r="AZ519" s="76"/>
      <c r="BA519" s="76"/>
      <c r="BB519" s="76"/>
      <c r="BC519" s="76"/>
    </row>
    <row r="520" customFormat="false" ht="14.4" hidden="false" customHeight="false" outlineLevel="0" collapsed="false">
      <c r="A520" s="76"/>
      <c r="B520" s="0"/>
      <c r="C520" s="77"/>
      <c r="D520" s="0"/>
      <c r="E520" s="0"/>
      <c r="G520" s="0"/>
      <c r="H520" s="0"/>
      <c r="I520" s="0"/>
      <c r="K520" s="0"/>
      <c r="L520" s="0"/>
      <c r="M520" s="0"/>
      <c r="O520" s="0"/>
      <c r="P520" s="0"/>
      <c r="Q520" s="0"/>
      <c r="S520" s="0"/>
      <c r="T520" s="0"/>
      <c r="U520" s="0"/>
      <c r="V520" s="78"/>
      <c r="Y520" s="77"/>
      <c r="AG520" s="76"/>
      <c r="AH520" s="76"/>
      <c r="AI520" s="76"/>
      <c r="AJ520" s="79" t="n">
        <f aca="true">IF(B520&gt;0,OFFSET(RiseSet!$C$4,$B520-RiseSet!$B$4,0),0)</f>
        <v>0</v>
      </c>
      <c r="AK520" s="79" t="n">
        <f aca="true">IF(B520&gt;0,OFFSET(RiseSet!$C$4,$B520-RiseSet!$B$4,1),0)</f>
        <v>0</v>
      </c>
      <c r="AL520" s="76"/>
      <c r="AM520" s="79"/>
      <c r="AN520" s="76"/>
      <c r="AO520" s="76"/>
      <c r="AP520" s="76"/>
      <c r="AQ520" s="76"/>
      <c r="AR520" s="80"/>
      <c r="AS520" s="80"/>
      <c r="AT520" s="80"/>
      <c r="AU520" s="80"/>
      <c r="AV520" s="80"/>
      <c r="AW520" s="80"/>
      <c r="AX520" s="76"/>
      <c r="AY520" s="76"/>
      <c r="AZ520" s="76"/>
      <c r="BA520" s="76"/>
      <c r="BB520" s="76"/>
      <c r="BC520" s="76"/>
    </row>
    <row r="521" customFormat="false" ht="14.4" hidden="false" customHeight="false" outlineLevel="0" collapsed="false">
      <c r="A521" s="76"/>
      <c r="B521" s="0"/>
      <c r="C521" s="77"/>
      <c r="D521" s="0"/>
      <c r="E521" s="0"/>
      <c r="G521" s="0"/>
      <c r="H521" s="0"/>
      <c r="I521" s="0"/>
      <c r="K521" s="0"/>
      <c r="L521" s="0"/>
      <c r="M521" s="0"/>
      <c r="O521" s="0"/>
      <c r="P521" s="0"/>
      <c r="Q521" s="0"/>
      <c r="S521" s="0"/>
      <c r="T521" s="0"/>
      <c r="U521" s="0"/>
      <c r="V521" s="78"/>
      <c r="Y521" s="77"/>
      <c r="AG521" s="76"/>
      <c r="AH521" s="76"/>
      <c r="AI521" s="76"/>
      <c r="AJ521" s="79" t="n">
        <f aca="true">IF(B521&gt;0,OFFSET(RiseSet!$C$4,$B521-RiseSet!$B$4,0),0)</f>
        <v>0</v>
      </c>
      <c r="AK521" s="79" t="n">
        <f aca="true">IF(B521&gt;0,OFFSET(RiseSet!$C$4,$B521-RiseSet!$B$4,1),0)</f>
        <v>0</v>
      </c>
      <c r="AL521" s="76"/>
      <c r="AM521" s="79"/>
      <c r="AN521" s="76"/>
      <c r="AO521" s="76"/>
      <c r="AP521" s="76"/>
      <c r="AQ521" s="76"/>
      <c r="AR521" s="80"/>
      <c r="AS521" s="80"/>
      <c r="AT521" s="80"/>
      <c r="AU521" s="80"/>
      <c r="AV521" s="80"/>
      <c r="AW521" s="80"/>
      <c r="AX521" s="76"/>
      <c r="AY521" s="76"/>
      <c r="AZ521" s="76"/>
      <c r="BA521" s="76"/>
      <c r="BB521" s="76"/>
      <c r="BC521" s="76"/>
    </row>
    <row r="522" customFormat="false" ht="14.4" hidden="false" customHeight="false" outlineLevel="0" collapsed="false">
      <c r="A522" s="76"/>
      <c r="B522" s="0"/>
      <c r="C522" s="77"/>
      <c r="D522" s="0"/>
      <c r="E522" s="0"/>
      <c r="G522" s="0"/>
      <c r="H522" s="0"/>
      <c r="I522" s="0"/>
      <c r="K522" s="0"/>
      <c r="L522" s="0"/>
      <c r="M522" s="0"/>
      <c r="O522" s="0"/>
      <c r="P522" s="0"/>
      <c r="Q522" s="0"/>
      <c r="S522" s="0"/>
      <c r="T522" s="0"/>
      <c r="U522" s="0"/>
      <c r="V522" s="78"/>
      <c r="Y522" s="77"/>
      <c r="AG522" s="76"/>
      <c r="AH522" s="76"/>
      <c r="AI522" s="76"/>
      <c r="AJ522" s="79" t="n">
        <f aca="true">IF(B522&gt;0,OFFSET(RiseSet!$C$4,$B522-RiseSet!$B$4,0),0)</f>
        <v>0</v>
      </c>
      <c r="AK522" s="79" t="n">
        <f aca="true">IF(B522&gt;0,OFFSET(RiseSet!$C$4,$B522-RiseSet!$B$4,1),0)</f>
        <v>0</v>
      </c>
      <c r="AL522" s="76"/>
      <c r="AM522" s="79"/>
      <c r="AN522" s="76"/>
      <c r="AO522" s="76"/>
      <c r="AP522" s="76"/>
      <c r="AQ522" s="76"/>
      <c r="AR522" s="80"/>
      <c r="AS522" s="80"/>
      <c r="AT522" s="80"/>
      <c r="AU522" s="80"/>
      <c r="AV522" s="80"/>
      <c r="AW522" s="80"/>
      <c r="AX522" s="76"/>
      <c r="AY522" s="76"/>
      <c r="AZ522" s="76"/>
      <c r="BA522" s="76"/>
      <c r="BB522" s="76"/>
      <c r="BC522" s="76"/>
    </row>
    <row r="523" customFormat="false" ht="14.4" hidden="false" customHeight="false" outlineLevel="0" collapsed="false">
      <c r="A523" s="76"/>
      <c r="B523" s="0"/>
      <c r="C523" s="77"/>
      <c r="D523" s="0"/>
      <c r="E523" s="0"/>
      <c r="G523" s="0"/>
      <c r="H523" s="0"/>
      <c r="I523" s="0"/>
      <c r="K523" s="0"/>
      <c r="L523" s="0"/>
      <c r="M523" s="0"/>
      <c r="O523" s="0"/>
      <c r="P523" s="0"/>
      <c r="Q523" s="0"/>
      <c r="S523" s="0"/>
      <c r="T523" s="0"/>
      <c r="U523" s="0"/>
      <c r="V523" s="78"/>
      <c r="Y523" s="77"/>
      <c r="AG523" s="76"/>
      <c r="AH523" s="76"/>
      <c r="AI523" s="76"/>
      <c r="AJ523" s="79" t="n">
        <f aca="true">IF(B523&gt;0,OFFSET(RiseSet!$C$4,$B523-RiseSet!$B$4,0),0)</f>
        <v>0</v>
      </c>
      <c r="AK523" s="79" t="n">
        <f aca="true">IF(B523&gt;0,OFFSET(RiseSet!$C$4,$B523-RiseSet!$B$4,1),0)</f>
        <v>0</v>
      </c>
      <c r="AL523" s="76"/>
      <c r="AM523" s="79"/>
      <c r="AN523" s="76"/>
      <c r="AO523" s="76"/>
      <c r="AP523" s="76"/>
      <c r="AQ523" s="76"/>
      <c r="AR523" s="80"/>
      <c r="AS523" s="80"/>
      <c r="AT523" s="80"/>
      <c r="AU523" s="80"/>
      <c r="AV523" s="80"/>
      <c r="AW523" s="80"/>
      <c r="AX523" s="76"/>
      <c r="AY523" s="76"/>
      <c r="AZ523" s="76"/>
      <c r="BA523" s="76"/>
      <c r="BB523" s="76"/>
      <c r="BC523" s="76"/>
    </row>
    <row r="524" customFormat="false" ht="14.4" hidden="false" customHeight="false" outlineLevel="0" collapsed="false">
      <c r="A524" s="76"/>
      <c r="B524" s="0"/>
      <c r="C524" s="77"/>
      <c r="D524" s="0"/>
      <c r="E524" s="0"/>
      <c r="G524" s="0"/>
      <c r="H524" s="0"/>
      <c r="I524" s="0"/>
      <c r="K524" s="0"/>
      <c r="L524" s="0"/>
      <c r="M524" s="0"/>
      <c r="O524" s="0"/>
      <c r="P524" s="0"/>
      <c r="Q524" s="0"/>
      <c r="S524" s="0"/>
      <c r="T524" s="0"/>
      <c r="U524" s="0"/>
      <c r="V524" s="78"/>
      <c r="Y524" s="77"/>
      <c r="AG524" s="76"/>
      <c r="AH524" s="76"/>
      <c r="AI524" s="76"/>
      <c r="AJ524" s="79" t="n">
        <f aca="true">IF(B524&gt;0,OFFSET(RiseSet!$C$4,$B524-RiseSet!$B$4,0),0)</f>
        <v>0</v>
      </c>
      <c r="AK524" s="79" t="n">
        <f aca="true">IF(B524&gt;0,OFFSET(RiseSet!$C$4,$B524-RiseSet!$B$4,1),0)</f>
        <v>0</v>
      </c>
      <c r="AL524" s="76"/>
      <c r="AM524" s="79"/>
      <c r="AN524" s="76"/>
      <c r="AO524" s="76"/>
      <c r="AP524" s="76"/>
      <c r="AQ524" s="76"/>
      <c r="AR524" s="80"/>
      <c r="AS524" s="80"/>
      <c r="AT524" s="80"/>
      <c r="AU524" s="80"/>
      <c r="AV524" s="80"/>
      <c r="AW524" s="80"/>
      <c r="AX524" s="76"/>
      <c r="AY524" s="76"/>
      <c r="AZ524" s="76"/>
      <c r="BA524" s="76"/>
      <c r="BB524" s="76"/>
      <c r="BC524" s="76"/>
    </row>
    <row r="525" customFormat="false" ht="14.4" hidden="false" customHeight="false" outlineLevel="0" collapsed="false">
      <c r="A525" s="76"/>
      <c r="B525" s="0"/>
      <c r="C525" s="77"/>
      <c r="D525" s="0"/>
      <c r="E525" s="0"/>
      <c r="G525" s="0"/>
      <c r="H525" s="0"/>
      <c r="I525" s="0"/>
      <c r="K525" s="0"/>
      <c r="L525" s="0"/>
      <c r="M525" s="0"/>
      <c r="O525" s="0"/>
      <c r="P525" s="0"/>
      <c r="Q525" s="0"/>
      <c r="S525" s="0"/>
      <c r="T525" s="0"/>
      <c r="U525" s="0"/>
      <c r="V525" s="78"/>
      <c r="Y525" s="77"/>
      <c r="AG525" s="76"/>
      <c r="AH525" s="76"/>
      <c r="AI525" s="76"/>
      <c r="AJ525" s="79" t="n">
        <f aca="true">IF(B525&gt;0,OFFSET(RiseSet!$C$4,$B525-RiseSet!$B$4,0),0)</f>
        <v>0</v>
      </c>
      <c r="AK525" s="79" t="n">
        <f aca="true">IF(B525&gt;0,OFFSET(RiseSet!$C$4,$B525-RiseSet!$B$4,1),0)</f>
        <v>0</v>
      </c>
      <c r="AL525" s="76"/>
      <c r="AM525" s="79"/>
      <c r="AN525" s="76"/>
      <c r="AO525" s="76"/>
      <c r="AP525" s="76"/>
      <c r="AQ525" s="76"/>
      <c r="AR525" s="80"/>
      <c r="AS525" s="80"/>
      <c r="AT525" s="80"/>
      <c r="AU525" s="80"/>
      <c r="AV525" s="80"/>
      <c r="AW525" s="80"/>
      <c r="AX525" s="76"/>
      <c r="AY525" s="76"/>
      <c r="AZ525" s="76"/>
      <c r="BA525" s="76"/>
      <c r="BB525" s="76"/>
      <c r="BC525" s="76"/>
    </row>
    <row r="526" customFormat="false" ht="14.4" hidden="false" customHeight="false" outlineLevel="0" collapsed="false">
      <c r="A526" s="76"/>
      <c r="B526" s="0"/>
      <c r="C526" s="77"/>
      <c r="D526" s="0"/>
      <c r="E526" s="0"/>
      <c r="G526" s="0"/>
      <c r="H526" s="0"/>
      <c r="I526" s="0"/>
      <c r="K526" s="0"/>
      <c r="L526" s="0"/>
      <c r="M526" s="0"/>
      <c r="O526" s="0"/>
      <c r="P526" s="0"/>
      <c r="Q526" s="0"/>
      <c r="S526" s="0"/>
      <c r="T526" s="0"/>
      <c r="U526" s="0"/>
      <c r="V526" s="78"/>
      <c r="Y526" s="77"/>
      <c r="AG526" s="76"/>
      <c r="AH526" s="76"/>
      <c r="AI526" s="76"/>
      <c r="AJ526" s="79" t="n">
        <f aca="true">IF(B526&gt;0,OFFSET(RiseSet!$C$4,$B526-RiseSet!$B$4,0),0)</f>
        <v>0</v>
      </c>
      <c r="AK526" s="79" t="n">
        <f aca="true">IF(B526&gt;0,OFFSET(RiseSet!$C$4,$B526-RiseSet!$B$4,1),0)</f>
        <v>0</v>
      </c>
      <c r="AL526" s="76"/>
      <c r="AM526" s="79"/>
      <c r="AN526" s="76"/>
      <c r="AO526" s="76"/>
      <c r="AP526" s="76"/>
      <c r="AQ526" s="76"/>
      <c r="AR526" s="80"/>
      <c r="AS526" s="80"/>
      <c r="AT526" s="80"/>
      <c r="AU526" s="80"/>
      <c r="AV526" s="80"/>
      <c r="AW526" s="80"/>
      <c r="AX526" s="76"/>
      <c r="AY526" s="76"/>
      <c r="AZ526" s="76"/>
      <c r="BA526" s="76"/>
      <c r="BB526" s="76"/>
      <c r="BC526" s="76"/>
    </row>
    <row r="527" customFormat="false" ht="14.4" hidden="false" customHeight="false" outlineLevel="0" collapsed="false">
      <c r="A527" s="76"/>
      <c r="B527" s="0"/>
      <c r="C527" s="77"/>
      <c r="D527" s="0"/>
      <c r="E527" s="0"/>
      <c r="G527" s="0"/>
      <c r="H527" s="0"/>
      <c r="I527" s="0"/>
      <c r="K527" s="0"/>
      <c r="L527" s="0"/>
      <c r="M527" s="0"/>
      <c r="O527" s="0"/>
      <c r="P527" s="0"/>
      <c r="Q527" s="0"/>
      <c r="S527" s="0"/>
      <c r="T527" s="0"/>
      <c r="U527" s="0"/>
      <c r="V527" s="78"/>
      <c r="Y527" s="77"/>
      <c r="AG527" s="76"/>
      <c r="AH527" s="76"/>
      <c r="AI527" s="76"/>
      <c r="AJ527" s="79" t="n">
        <f aca="true">IF(B527&gt;0,OFFSET(RiseSet!$C$4,$B527-RiseSet!$B$4,0),0)</f>
        <v>0</v>
      </c>
      <c r="AK527" s="79" t="n">
        <f aca="true">IF(B527&gt;0,OFFSET(RiseSet!$C$4,$B527-RiseSet!$B$4,1),0)</f>
        <v>0</v>
      </c>
      <c r="AL527" s="76"/>
      <c r="AM527" s="79"/>
      <c r="AN527" s="76"/>
      <c r="AO527" s="76"/>
      <c r="AP527" s="76"/>
      <c r="AQ527" s="76"/>
      <c r="AR527" s="80"/>
      <c r="AS527" s="80"/>
      <c r="AT527" s="80"/>
      <c r="AU527" s="80"/>
      <c r="AV527" s="80"/>
      <c r="AW527" s="80"/>
      <c r="AX527" s="76"/>
      <c r="AY527" s="76"/>
      <c r="AZ527" s="76"/>
      <c r="BA527" s="76"/>
      <c r="BB527" s="76"/>
      <c r="BC527" s="76"/>
    </row>
    <row r="528" customFormat="false" ht="14.4" hidden="false" customHeight="false" outlineLevel="0" collapsed="false">
      <c r="A528" s="76"/>
      <c r="B528" s="0"/>
      <c r="C528" s="77"/>
      <c r="D528" s="0"/>
      <c r="E528" s="0"/>
      <c r="G528" s="0"/>
      <c r="H528" s="0"/>
      <c r="I528" s="0"/>
      <c r="K528" s="0"/>
      <c r="L528" s="0"/>
      <c r="M528" s="0"/>
      <c r="O528" s="0"/>
      <c r="P528" s="0"/>
      <c r="Q528" s="0"/>
      <c r="S528" s="0"/>
      <c r="T528" s="0"/>
      <c r="U528" s="0"/>
      <c r="V528" s="78"/>
      <c r="Y528" s="77"/>
      <c r="AG528" s="76"/>
      <c r="AH528" s="76"/>
      <c r="AI528" s="76"/>
      <c r="AJ528" s="79" t="n">
        <f aca="true">IF(B528&gt;0,OFFSET(RiseSet!$C$4,$B528-RiseSet!$B$4,0),0)</f>
        <v>0</v>
      </c>
      <c r="AK528" s="79" t="n">
        <f aca="true">IF(B528&gt;0,OFFSET(RiseSet!$C$4,$B528-RiseSet!$B$4,1),0)</f>
        <v>0</v>
      </c>
      <c r="AL528" s="76"/>
      <c r="AM528" s="79"/>
      <c r="AN528" s="76"/>
      <c r="AO528" s="76"/>
      <c r="AP528" s="76"/>
      <c r="AQ528" s="76"/>
      <c r="AR528" s="80"/>
      <c r="AS528" s="80"/>
      <c r="AT528" s="80"/>
      <c r="AU528" s="80"/>
      <c r="AV528" s="80"/>
      <c r="AW528" s="80"/>
      <c r="AX528" s="76"/>
      <c r="AY528" s="76"/>
      <c r="AZ528" s="76"/>
      <c r="BA528" s="76"/>
      <c r="BB528" s="76"/>
      <c r="BC528" s="76"/>
    </row>
    <row r="529" customFormat="false" ht="14.4" hidden="false" customHeight="false" outlineLevel="0" collapsed="false">
      <c r="A529" s="76"/>
      <c r="B529" s="0"/>
      <c r="C529" s="77"/>
      <c r="D529" s="0"/>
      <c r="E529" s="0"/>
      <c r="G529" s="0"/>
      <c r="H529" s="0"/>
      <c r="I529" s="0"/>
      <c r="K529" s="0"/>
      <c r="L529" s="0"/>
      <c r="M529" s="0"/>
      <c r="O529" s="0"/>
      <c r="P529" s="0"/>
      <c r="Q529" s="0"/>
      <c r="S529" s="0"/>
      <c r="T529" s="0"/>
      <c r="U529" s="0"/>
      <c r="V529" s="78"/>
      <c r="Y529" s="77"/>
      <c r="AG529" s="76"/>
      <c r="AH529" s="76"/>
      <c r="AI529" s="76"/>
      <c r="AJ529" s="79" t="n">
        <f aca="true">IF(B529&gt;0,OFFSET(RiseSet!$C$4,$B529-RiseSet!$B$4,0),0)</f>
        <v>0</v>
      </c>
      <c r="AK529" s="79" t="n">
        <f aca="true">IF(B529&gt;0,OFFSET(RiseSet!$C$4,$B529-RiseSet!$B$4,1),0)</f>
        <v>0</v>
      </c>
      <c r="AL529" s="76"/>
      <c r="AM529" s="79"/>
      <c r="AN529" s="76"/>
      <c r="AO529" s="76"/>
      <c r="AP529" s="76"/>
      <c r="AQ529" s="76"/>
      <c r="AR529" s="80"/>
      <c r="AS529" s="80"/>
      <c r="AT529" s="80"/>
      <c r="AU529" s="80"/>
      <c r="AV529" s="80"/>
      <c r="AW529" s="80"/>
      <c r="AX529" s="76"/>
      <c r="AY529" s="76"/>
      <c r="AZ529" s="76"/>
      <c r="BA529" s="76"/>
      <c r="BB529" s="76"/>
      <c r="BC529" s="76"/>
    </row>
    <row r="530" customFormat="false" ht="14.4" hidden="false" customHeight="false" outlineLevel="0" collapsed="false">
      <c r="A530" s="76"/>
      <c r="B530" s="0"/>
      <c r="C530" s="77"/>
      <c r="D530" s="0"/>
      <c r="E530" s="0"/>
      <c r="G530" s="0"/>
      <c r="H530" s="0"/>
      <c r="I530" s="0"/>
      <c r="K530" s="0"/>
      <c r="L530" s="0"/>
      <c r="M530" s="0"/>
      <c r="O530" s="0"/>
      <c r="P530" s="0"/>
      <c r="Q530" s="0"/>
      <c r="S530" s="0"/>
      <c r="T530" s="0"/>
      <c r="U530" s="0"/>
      <c r="V530" s="78"/>
      <c r="Y530" s="77"/>
      <c r="AG530" s="76"/>
      <c r="AH530" s="76"/>
      <c r="AI530" s="76"/>
      <c r="AJ530" s="79" t="n">
        <f aca="true">IF(B530&gt;0,OFFSET(RiseSet!$C$4,$B530-RiseSet!$B$4,0),0)</f>
        <v>0</v>
      </c>
      <c r="AK530" s="79" t="n">
        <f aca="true">IF(B530&gt;0,OFFSET(RiseSet!$C$4,$B530-RiseSet!$B$4,1),0)</f>
        <v>0</v>
      </c>
      <c r="AL530" s="76"/>
      <c r="AM530" s="79"/>
      <c r="AN530" s="76"/>
      <c r="AO530" s="76"/>
      <c r="AP530" s="76"/>
      <c r="AQ530" s="76"/>
      <c r="AR530" s="80"/>
      <c r="AS530" s="80"/>
      <c r="AT530" s="80"/>
      <c r="AU530" s="80"/>
      <c r="AV530" s="80"/>
      <c r="AW530" s="80"/>
      <c r="AX530" s="76"/>
      <c r="AY530" s="76"/>
      <c r="AZ530" s="76"/>
      <c r="BA530" s="76"/>
      <c r="BB530" s="76"/>
      <c r="BC530" s="76"/>
    </row>
    <row r="531" customFormat="false" ht="14.4" hidden="false" customHeight="false" outlineLevel="0" collapsed="false">
      <c r="A531" s="76"/>
      <c r="B531" s="0"/>
      <c r="C531" s="77"/>
      <c r="D531" s="0"/>
      <c r="E531" s="0"/>
      <c r="G531" s="0"/>
      <c r="H531" s="0"/>
      <c r="I531" s="0"/>
      <c r="K531" s="0"/>
      <c r="L531" s="0"/>
      <c r="M531" s="0"/>
      <c r="O531" s="0"/>
      <c r="P531" s="0"/>
      <c r="Q531" s="0"/>
      <c r="S531" s="0"/>
      <c r="T531" s="0"/>
      <c r="U531" s="0"/>
      <c r="V531" s="78"/>
      <c r="Y531" s="77"/>
      <c r="AG531" s="76"/>
      <c r="AH531" s="76"/>
      <c r="AI531" s="76"/>
      <c r="AJ531" s="79" t="n">
        <f aca="true">IF(B531&gt;0,OFFSET(RiseSet!$C$4,$B531-RiseSet!$B$4,0),0)</f>
        <v>0</v>
      </c>
      <c r="AK531" s="79" t="n">
        <f aca="true">IF(B531&gt;0,OFFSET(RiseSet!$C$4,$B531-RiseSet!$B$4,1),0)</f>
        <v>0</v>
      </c>
      <c r="AL531" s="76"/>
      <c r="AM531" s="79"/>
      <c r="AN531" s="76"/>
      <c r="AO531" s="76"/>
      <c r="AP531" s="76"/>
      <c r="AQ531" s="76"/>
      <c r="AR531" s="80"/>
      <c r="AS531" s="80"/>
      <c r="AT531" s="80"/>
      <c r="AU531" s="80"/>
      <c r="AV531" s="80"/>
      <c r="AW531" s="80"/>
      <c r="AX531" s="76"/>
      <c r="AY531" s="76"/>
      <c r="AZ531" s="76"/>
      <c r="BA531" s="76"/>
      <c r="BB531" s="76"/>
      <c r="BC531" s="76"/>
    </row>
    <row r="532" customFormat="false" ht="14.4" hidden="false" customHeight="false" outlineLevel="0" collapsed="false">
      <c r="A532" s="76"/>
      <c r="B532" s="0"/>
      <c r="C532" s="77"/>
      <c r="D532" s="0"/>
      <c r="E532" s="0"/>
      <c r="G532" s="0"/>
      <c r="H532" s="0"/>
      <c r="I532" s="0"/>
      <c r="K532" s="0"/>
      <c r="L532" s="0"/>
      <c r="M532" s="0"/>
      <c r="O532" s="0"/>
      <c r="P532" s="0"/>
      <c r="Q532" s="0"/>
      <c r="S532" s="0"/>
      <c r="T532" s="0"/>
      <c r="U532" s="0"/>
      <c r="V532" s="78"/>
      <c r="Y532" s="77"/>
      <c r="AG532" s="76"/>
      <c r="AH532" s="76"/>
      <c r="AI532" s="76"/>
      <c r="AJ532" s="79" t="n">
        <f aca="true">IF(B532&gt;0,OFFSET(RiseSet!$C$4,$B532-RiseSet!$B$4,0),0)</f>
        <v>0</v>
      </c>
      <c r="AK532" s="79" t="n">
        <f aca="true">IF(B532&gt;0,OFFSET(RiseSet!$C$4,$B532-RiseSet!$B$4,1),0)</f>
        <v>0</v>
      </c>
      <c r="AL532" s="76"/>
      <c r="AM532" s="79"/>
      <c r="AN532" s="76"/>
      <c r="AO532" s="76"/>
      <c r="AP532" s="76"/>
      <c r="AQ532" s="76"/>
      <c r="AR532" s="80"/>
      <c r="AS532" s="80"/>
      <c r="AT532" s="80"/>
      <c r="AU532" s="80"/>
      <c r="AV532" s="80"/>
      <c r="AW532" s="80"/>
      <c r="AX532" s="76"/>
      <c r="AY532" s="76"/>
      <c r="AZ532" s="76"/>
      <c r="BA532" s="76"/>
      <c r="BB532" s="76"/>
      <c r="BC532" s="76"/>
    </row>
    <row r="533" customFormat="false" ht="14.4" hidden="false" customHeight="false" outlineLevel="0" collapsed="false">
      <c r="A533" s="76"/>
      <c r="B533" s="0"/>
      <c r="C533" s="77"/>
      <c r="D533" s="0"/>
      <c r="E533" s="0"/>
      <c r="G533" s="0"/>
      <c r="H533" s="0"/>
      <c r="I533" s="0"/>
      <c r="K533" s="0"/>
      <c r="L533" s="0"/>
      <c r="M533" s="0"/>
      <c r="O533" s="0"/>
      <c r="P533" s="0"/>
      <c r="Q533" s="0"/>
      <c r="S533" s="0"/>
      <c r="T533" s="0"/>
      <c r="U533" s="0"/>
      <c r="V533" s="78"/>
      <c r="Y533" s="77"/>
      <c r="AG533" s="76"/>
      <c r="AH533" s="76"/>
      <c r="AI533" s="76"/>
      <c r="AJ533" s="79" t="n">
        <f aca="true">IF(B533&gt;0,OFFSET(RiseSet!$C$4,$B533-RiseSet!$B$4,0),0)</f>
        <v>0</v>
      </c>
      <c r="AK533" s="79" t="n">
        <f aca="true">IF(B533&gt;0,OFFSET(RiseSet!$C$4,$B533-RiseSet!$B$4,1),0)</f>
        <v>0</v>
      </c>
      <c r="AL533" s="76"/>
      <c r="AM533" s="79"/>
      <c r="AN533" s="76"/>
      <c r="AO533" s="76"/>
      <c r="AP533" s="76"/>
      <c r="AQ533" s="76"/>
      <c r="AR533" s="80"/>
      <c r="AS533" s="80"/>
      <c r="AT533" s="80"/>
      <c r="AU533" s="80"/>
      <c r="AV533" s="80"/>
      <c r="AW533" s="80"/>
      <c r="AX533" s="76"/>
      <c r="AY533" s="76"/>
      <c r="AZ533" s="76"/>
      <c r="BA533" s="76"/>
      <c r="BB533" s="76"/>
      <c r="BC533" s="76"/>
    </row>
    <row r="534" customFormat="false" ht="14.4" hidden="false" customHeight="false" outlineLevel="0" collapsed="false">
      <c r="A534" s="76"/>
      <c r="B534" s="0"/>
      <c r="C534" s="77"/>
      <c r="D534" s="0"/>
      <c r="E534" s="0"/>
      <c r="G534" s="0"/>
      <c r="H534" s="0"/>
      <c r="I534" s="0"/>
      <c r="K534" s="0"/>
      <c r="L534" s="0"/>
      <c r="M534" s="0"/>
      <c r="O534" s="0"/>
      <c r="P534" s="0"/>
      <c r="Q534" s="0"/>
      <c r="S534" s="0"/>
      <c r="T534" s="0"/>
      <c r="U534" s="0"/>
      <c r="V534" s="78"/>
      <c r="Y534" s="77"/>
      <c r="AG534" s="76"/>
      <c r="AH534" s="76"/>
      <c r="AI534" s="76"/>
      <c r="AJ534" s="79" t="n">
        <f aca="true">IF(B534&gt;0,OFFSET(RiseSet!$C$4,$B534-RiseSet!$B$4,0),0)</f>
        <v>0</v>
      </c>
      <c r="AK534" s="79" t="n">
        <f aca="true">IF(B534&gt;0,OFFSET(RiseSet!$C$4,$B534-RiseSet!$B$4,1),0)</f>
        <v>0</v>
      </c>
      <c r="AL534" s="76"/>
      <c r="AM534" s="79"/>
      <c r="AN534" s="76"/>
      <c r="AO534" s="76"/>
      <c r="AP534" s="76"/>
      <c r="AQ534" s="76"/>
      <c r="AR534" s="80"/>
      <c r="AS534" s="80"/>
      <c r="AT534" s="80"/>
      <c r="AU534" s="80"/>
      <c r="AV534" s="80"/>
      <c r="AW534" s="80"/>
      <c r="AX534" s="76"/>
      <c r="AY534" s="76"/>
      <c r="AZ534" s="76"/>
      <c r="BA534" s="76"/>
      <c r="BB534" s="76"/>
      <c r="BC534" s="76"/>
    </row>
    <row r="535" customFormat="false" ht="14.4" hidden="false" customHeight="false" outlineLevel="0" collapsed="false">
      <c r="A535" s="76"/>
      <c r="B535" s="0"/>
      <c r="C535" s="77"/>
      <c r="D535" s="0"/>
      <c r="E535" s="0"/>
      <c r="G535" s="0"/>
      <c r="H535" s="0"/>
      <c r="I535" s="0"/>
      <c r="K535" s="0"/>
      <c r="L535" s="0"/>
      <c r="M535" s="0"/>
      <c r="O535" s="0"/>
      <c r="P535" s="0"/>
      <c r="Q535" s="0"/>
      <c r="S535" s="0"/>
      <c r="T535" s="0"/>
      <c r="U535" s="0"/>
      <c r="V535" s="78"/>
      <c r="Y535" s="77"/>
      <c r="AG535" s="76"/>
      <c r="AH535" s="76"/>
      <c r="AI535" s="76"/>
      <c r="AJ535" s="79" t="n">
        <f aca="true">IF(B535&gt;0,OFFSET(RiseSet!$C$4,$B535-RiseSet!$B$4,0),0)</f>
        <v>0</v>
      </c>
      <c r="AK535" s="79" t="n">
        <f aca="true">IF(B535&gt;0,OFFSET(RiseSet!$C$4,$B535-RiseSet!$B$4,1),0)</f>
        <v>0</v>
      </c>
      <c r="AL535" s="76"/>
      <c r="AM535" s="79"/>
      <c r="AN535" s="76"/>
      <c r="AO535" s="76"/>
      <c r="AP535" s="76"/>
      <c r="AQ535" s="76"/>
      <c r="AR535" s="80"/>
      <c r="AS535" s="80"/>
      <c r="AT535" s="80"/>
      <c r="AU535" s="80"/>
      <c r="AV535" s="80"/>
      <c r="AW535" s="80"/>
      <c r="AX535" s="76"/>
      <c r="AY535" s="76"/>
      <c r="AZ535" s="76"/>
      <c r="BA535" s="76"/>
      <c r="BB535" s="76"/>
      <c r="BC535" s="76"/>
    </row>
    <row r="536" customFormat="false" ht="14.4" hidden="false" customHeight="false" outlineLevel="0" collapsed="false">
      <c r="A536" s="76"/>
      <c r="B536" s="0"/>
      <c r="C536" s="77"/>
      <c r="D536" s="0"/>
      <c r="E536" s="0"/>
      <c r="G536" s="0"/>
      <c r="H536" s="0"/>
      <c r="I536" s="0"/>
      <c r="K536" s="0"/>
      <c r="L536" s="0"/>
      <c r="M536" s="0"/>
      <c r="O536" s="0"/>
      <c r="P536" s="0"/>
      <c r="Q536" s="0"/>
      <c r="S536" s="0"/>
      <c r="T536" s="0"/>
      <c r="U536" s="0"/>
      <c r="V536" s="78"/>
      <c r="Y536" s="77"/>
      <c r="AG536" s="76"/>
      <c r="AH536" s="76"/>
      <c r="AI536" s="76"/>
      <c r="AJ536" s="79" t="n">
        <f aca="true">IF(B536&gt;0,OFFSET(RiseSet!$C$4,$B536-RiseSet!$B$4,0),0)</f>
        <v>0</v>
      </c>
      <c r="AK536" s="79" t="n">
        <f aca="true">IF(B536&gt;0,OFFSET(RiseSet!$C$4,$B536-RiseSet!$B$4,1),0)</f>
        <v>0</v>
      </c>
      <c r="AL536" s="76"/>
      <c r="AM536" s="79"/>
      <c r="AN536" s="76"/>
      <c r="AO536" s="76"/>
      <c r="AP536" s="76"/>
      <c r="AQ536" s="76"/>
      <c r="AR536" s="80"/>
      <c r="AS536" s="80"/>
      <c r="AT536" s="80"/>
      <c r="AU536" s="80"/>
      <c r="AV536" s="80"/>
      <c r="AW536" s="80"/>
      <c r="AX536" s="76"/>
      <c r="AY536" s="76"/>
      <c r="AZ536" s="76"/>
      <c r="BA536" s="76"/>
      <c r="BB536" s="76"/>
      <c r="BC536" s="76"/>
    </row>
    <row r="537" customFormat="false" ht="14.4" hidden="false" customHeight="false" outlineLevel="0" collapsed="false">
      <c r="A537" s="76"/>
      <c r="B537" s="0"/>
      <c r="C537" s="77"/>
      <c r="D537" s="0"/>
      <c r="E537" s="0"/>
      <c r="G537" s="0"/>
      <c r="H537" s="0"/>
      <c r="I537" s="0"/>
      <c r="K537" s="0"/>
      <c r="L537" s="0"/>
      <c r="M537" s="0"/>
      <c r="O537" s="0"/>
      <c r="P537" s="0"/>
      <c r="Q537" s="0"/>
      <c r="S537" s="0"/>
      <c r="T537" s="0"/>
      <c r="U537" s="0"/>
      <c r="V537" s="78"/>
      <c r="Y537" s="77"/>
      <c r="AG537" s="76"/>
      <c r="AH537" s="76"/>
      <c r="AI537" s="76"/>
      <c r="AJ537" s="79" t="n">
        <f aca="true">IF(B537&gt;0,OFFSET(RiseSet!$C$4,$B537-RiseSet!$B$4,0),0)</f>
        <v>0</v>
      </c>
      <c r="AK537" s="79" t="n">
        <f aca="true">IF(B537&gt;0,OFFSET(RiseSet!$C$4,$B537-RiseSet!$B$4,1),0)</f>
        <v>0</v>
      </c>
      <c r="AL537" s="76"/>
      <c r="AM537" s="79"/>
      <c r="AN537" s="76"/>
      <c r="AO537" s="76"/>
      <c r="AP537" s="76"/>
      <c r="AQ537" s="76"/>
      <c r="AR537" s="80"/>
      <c r="AS537" s="80"/>
      <c r="AT537" s="80"/>
      <c r="AU537" s="80"/>
      <c r="AV537" s="80"/>
      <c r="AW537" s="80"/>
      <c r="AX537" s="76"/>
      <c r="AY537" s="76"/>
      <c r="AZ537" s="76"/>
      <c r="BA537" s="76"/>
      <c r="BB537" s="76"/>
      <c r="BC537" s="76"/>
    </row>
    <row r="538" customFormat="false" ht="14.4" hidden="false" customHeight="false" outlineLevel="0" collapsed="false">
      <c r="A538" s="76"/>
      <c r="B538" s="0"/>
      <c r="C538" s="77"/>
      <c r="D538" s="0"/>
      <c r="E538" s="0"/>
      <c r="G538" s="0"/>
      <c r="H538" s="0"/>
      <c r="I538" s="0"/>
      <c r="K538" s="0"/>
      <c r="L538" s="0"/>
      <c r="M538" s="0"/>
      <c r="O538" s="0"/>
      <c r="P538" s="0"/>
      <c r="Q538" s="0"/>
      <c r="S538" s="0"/>
      <c r="T538" s="0"/>
      <c r="U538" s="0"/>
      <c r="V538" s="78"/>
      <c r="Y538" s="77"/>
      <c r="AG538" s="76"/>
      <c r="AH538" s="76"/>
      <c r="AI538" s="76"/>
      <c r="AJ538" s="79" t="n">
        <f aca="true">IF(B538&gt;0,OFFSET(RiseSet!$C$4,$B538-RiseSet!$B$4,0),0)</f>
        <v>0</v>
      </c>
      <c r="AK538" s="79" t="n">
        <f aca="true">IF(B538&gt;0,OFFSET(RiseSet!$C$4,$B538-RiseSet!$B$4,1),0)</f>
        <v>0</v>
      </c>
      <c r="AL538" s="76"/>
      <c r="AM538" s="79"/>
      <c r="AN538" s="76"/>
      <c r="AO538" s="76"/>
      <c r="AP538" s="76"/>
      <c r="AQ538" s="76"/>
      <c r="AR538" s="80"/>
      <c r="AS538" s="80"/>
      <c r="AT538" s="80"/>
      <c r="AU538" s="80"/>
      <c r="AV538" s="80"/>
      <c r="AW538" s="80"/>
      <c r="AX538" s="76"/>
      <c r="AY538" s="76"/>
      <c r="AZ538" s="76"/>
      <c r="BA538" s="76"/>
      <c r="BB538" s="76"/>
      <c r="BC538" s="76"/>
    </row>
    <row r="539" customFormat="false" ht="14.4" hidden="false" customHeight="false" outlineLevel="0" collapsed="false">
      <c r="A539" s="76"/>
      <c r="B539" s="0"/>
      <c r="C539" s="77"/>
      <c r="D539" s="0"/>
      <c r="E539" s="0"/>
      <c r="G539" s="0"/>
      <c r="H539" s="0"/>
      <c r="I539" s="0"/>
      <c r="K539" s="0"/>
      <c r="L539" s="0"/>
      <c r="M539" s="0"/>
      <c r="O539" s="0"/>
      <c r="P539" s="0"/>
      <c r="Q539" s="0"/>
      <c r="S539" s="0"/>
      <c r="T539" s="0"/>
      <c r="U539" s="0"/>
      <c r="V539" s="78"/>
      <c r="Y539" s="77"/>
      <c r="AG539" s="76"/>
      <c r="AH539" s="76"/>
      <c r="AI539" s="76"/>
      <c r="AJ539" s="79" t="n">
        <f aca="true">IF(B539&gt;0,OFFSET(RiseSet!$C$4,$B539-RiseSet!$B$4,0),0)</f>
        <v>0</v>
      </c>
      <c r="AK539" s="79" t="n">
        <f aca="true">IF(B539&gt;0,OFFSET(RiseSet!$C$4,$B539-RiseSet!$B$4,1),0)</f>
        <v>0</v>
      </c>
      <c r="AL539" s="76"/>
      <c r="AM539" s="79"/>
      <c r="AN539" s="76"/>
      <c r="AO539" s="76"/>
      <c r="AP539" s="76"/>
      <c r="AQ539" s="76"/>
      <c r="AR539" s="80"/>
      <c r="AS539" s="80"/>
      <c r="AT539" s="80"/>
      <c r="AU539" s="80"/>
      <c r="AV539" s="80"/>
      <c r="AW539" s="80"/>
      <c r="AX539" s="76"/>
      <c r="AY539" s="76"/>
      <c r="AZ539" s="76"/>
      <c r="BA539" s="76"/>
      <c r="BB539" s="76"/>
      <c r="BC539" s="76"/>
    </row>
    <row r="540" customFormat="false" ht="14.4" hidden="false" customHeight="false" outlineLevel="0" collapsed="false">
      <c r="A540" s="76"/>
      <c r="B540" s="0"/>
      <c r="C540" s="77"/>
      <c r="D540" s="0"/>
      <c r="E540" s="0"/>
      <c r="G540" s="0"/>
      <c r="H540" s="0"/>
      <c r="I540" s="0"/>
      <c r="K540" s="0"/>
      <c r="L540" s="0"/>
      <c r="M540" s="0"/>
      <c r="O540" s="0"/>
      <c r="P540" s="0"/>
      <c r="Q540" s="0"/>
      <c r="S540" s="0"/>
      <c r="T540" s="0"/>
      <c r="U540" s="0"/>
      <c r="V540" s="78"/>
      <c r="Y540" s="77"/>
      <c r="AG540" s="76"/>
      <c r="AH540" s="76"/>
      <c r="AI540" s="76"/>
      <c r="AJ540" s="79" t="n">
        <f aca="true">IF(B540&gt;0,OFFSET(RiseSet!$C$4,$B540-RiseSet!$B$4,0),0)</f>
        <v>0</v>
      </c>
      <c r="AK540" s="79" t="n">
        <f aca="true">IF(B540&gt;0,OFFSET(RiseSet!$C$4,$B540-RiseSet!$B$4,1),0)</f>
        <v>0</v>
      </c>
      <c r="AL540" s="76"/>
      <c r="AM540" s="79"/>
      <c r="AN540" s="76"/>
      <c r="AO540" s="76"/>
      <c r="AP540" s="76"/>
      <c r="AQ540" s="76"/>
      <c r="AR540" s="80"/>
      <c r="AS540" s="80"/>
      <c r="AT540" s="80"/>
      <c r="AU540" s="80"/>
      <c r="AV540" s="80"/>
      <c r="AW540" s="80"/>
      <c r="AX540" s="76"/>
      <c r="AY540" s="76"/>
      <c r="AZ540" s="76"/>
      <c r="BA540" s="76"/>
      <c r="BB540" s="76"/>
      <c r="BC540" s="76"/>
    </row>
    <row r="541" customFormat="false" ht="14.4" hidden="false" customHeight="false" outlineLevel="0" collapsed="false">
      <c r="A541" s="76"/>
      <c r="B541" s="0"/>
      <c r="C541" s="77"/>
      <c r="D541" s="0"/>
      <c r="E541" s="0"/>
      <c r="G541" s="0"/>
      <c r="H541" s="0"/>
      <c r="I541" s="0"/>
      <c r="K541" s="0"/>
      <c r="L541" s="0"/>
      <c r="M541" s="0"/>
      <c r="O541" s="0"/>
      <c r="P541" s="0"/>
      <c r="Q541" s="0"/>
      <c r="S541" s="0"/>
      <c r="T541" s="0"/>
      <c r="U541" s="0"/>
      <c r="V541" s="78"/>
      <c r="Y541" s="77"/>
      <c r="AG541" s="76"/>
      <c r="AH541" s="76"/>
      <c r="AI541" s="76"/>
      <c r="AJ541" s="79" t="n">
        <f aca="true">IF(B541&gt;0,OFFSET(RiseSet!$C$4,$B541-RiseSet!$B$4,0),0)</f>
        <v>0</v>
      </c>
      <c r="AK541" s="79" t="n">
        <f aca="true">IF(B541&gt;0,OFFSET(RiseSet!$C$4,$B541-RiseSet!$B$4,1),0)</f>
        <v>0</v>
      </c>
      <c r="AL541" s="76"/>
      <c r="AM541" s="79"/>
      <c r="AN541" s="76"/>
      <c r="AO541" s="76"/>
      <c r="AP541" s="76"/>
      <c r="AQ541" s="76"/>
      <c r="AR541" s="80"/>
      <c r="AS541" s="80"/>
      <c r="AT541" s="80"/>
      <c r="AU541" s="80"/>
      <c r="AV541" s="80"/>
      <c r="AW541" s="80"/>
      <c r="AX541" s="76"/>
      <c r="AY541" s="76"/>
      <c r="AZ541" s="76"/>
      <c r="BA541" s="76"/>
      <c r="BB541" s="76"/>
      <c r="BC541" s="76"/>
    </row>
    <row r="542" customFormat="false" ht="14.4" hidden="false" customHeight="false" outlineLevel="0" collapsed="false">
      <c r="A542" s="76"/>
      <c r="B542" s="0"/>
      <c r="C542" s="77"/>
      <c r="D542" s="0"/>
      <c r="E542" s="0"/>
      <c r="G542" s="0"/>
      <c r="H542" s="0"/>
      <c r="I542" s="0"/>
      <c r="K542" s="0"/>
      <c r="L542" s="0"/>
      <c r="M542" s="0"/>
      <c r="O542" s="0"/>
      <c r="P542" s="0"/>
      <c r="Q542" s="0"/>
      <c r="S542" s="0"/>
      <c r="T542" s="0"/>
      <c r="U542" s="0"/>
      <c r="V542" s="78"/>
      <c r="Y542" s="77"/>
      <c r="AG542" s="76"/>
      <c r="AH542" s="76"/>
      <c r="AI542" s="76"/>
      <c r="AJ542" s="79" t="n">
        <f aca="true">IF(B542&gt;0,OFFSET(RiseSet!$C$4,$B542-RiseSet!$B$4,0),0)</f>
        <v>0</v>
      </c>
      <c r="AK542" s="79" t="n">
        <f aca="true">IF(B542&gt;0,OFFSET(RiseSet!$C$4,$B542-RiseSet!$B$4,1),0)</f>
        <v>0</v>
      </c>
      <c r="AL542" s="76"/>
      <c r="AM542" s="79"/>
      <c r="AN542" s="76"/>
      <c r="AO542" s="76"/>
      <c r="AP542" s="76"/>
      <c r="AQ542" s="76"/>
      <c r="AR542" s="80"/>
      <c r="AS542" s="80"/>
      <c r="AT542" s="80"/>
      <c r="AU542" s="80"/>
      <c r="AV542" s="80"/>
      <c r="AW542" s="80"/>
      <c r="AX542" s="76"/>
      <c r="AY542" s="76"/>
      <c r="AZ542" s="76"/>
      <c r="BA542" s="76"/>
      <c r="BB542" s="76"/>
      <c r="BC542" s="76"/>
    </row>
    <row r="543" customFormat="false" ht="14.4" hidden="false" customHeight="false" outlineLevel="0" collapsed="false">
      <c r="A543" s="76"/>
      <c r="B543" s="0"/>
      <c r="C543" s="77"/>
      <c r="D543" s="0"/>
      <c r="E543" s="0"/>
      <c r="G543" s="0"/>
      <c r="H543" s="0"/>
      <c r="I543" s="0"/>
      <c r="K543" s="0"/>
      <c r="L543" s="0"/>
      <c r="M543" s="0"/>
      <c r="O543" s="0"/>
      <c r="P543" s="0"/>
      <c r="Q543" s="0"/>
      <c r="S543" s="0"/>
      <c r="T543" s="0"/>
      <c r="U543" s="0"/>
      <c r="V543" s="78"/>
      <c r="Y543" s="77"/>
      <c r="AG543" s="76"/>
      <c r="AH543" s="76"/>
      <c r="AI543" s="76"/>
      <c r="AJ543" s="79" t="n">
        <f aca="true">IF(B543&gt;0,OFFSET(RiseSet!$C$4,$B543-RiseSet!$B$4,0),0)</f>
        <v>0</v>
      </c>
      <c r="AK543" s="79" t="n">
        <f aca="true">IF(B543&gt;0,OFFSET(RiseSet!$C$4,$B543-RiseSet!$B$4,1),0)</f>
        <v>0</v>
      </c>
      <c r="AL543" s="76"/>
      <c r="AM543" s="79"/>
      <c r="AN543" s="76"/>
      <c r="AO543" s="76"/>
      <c r="AP543" s="76"/>
      <c r="AQ543" s="76"/>
      <c r="AR543" s="80"/>
      <c r="AS543" s="80"/>
      <c r="AT543" s="80"/>
      <c r="AU543" s="80"/>
      <c r="AV543" s="80"/>
      <c r="AW543" s="80"/>
      <c r="AX543" s="76"/>
      <c r="AY543" s="76"/>
      <c r="AZ543" s="76"/>
      <c r="BA543" s="76"/>
      <c r="BB543" s="76"/>
      <c r="BC543" s="76"/>
    </row>
    <row r="544" customFormat="false" ht="14.4" hidden="false" customHeight="false" outlineLevel="0" collapsed="false">
      <c r="A544" s="76"/>
      <c r="B544" s="0"/>
      <c r="C544" s="77"/>
      <c r="D544" s="0"/>
      <c r="E544" s="0"/>
      <c r="G544" s="0"/>
      <c r="H544" s="0"/>
      <c r="I544" s="0"/>
      <c r="K544" s="0"/>
      <c r="L544" s="0"/>
      <c r="M544" s="0"/>
      <c r="O544" s="0"/>
      <c r="P544" s="0"/>
      <c r="Q544" s="0"/>
      <c r="S544" s="0"/>
      <c r="T544" s="0"/>
      <c r="U544" s="0"/>
      <c r="V544" s="78"/>
      <c r="Y544" s="77"/>
      <c r="AG544" s="76"/>
      <c r="AH544" s="76"/>
      <c r="AI544" s="76"/>
      <c r="AJ544" s="79" t="n">
        <f aca="true">IF(B544&gt;0,OFFSET(RiseSet!$C$4,$B544-RiseSet!$B$4,0),0)</f>
        <v>0</v>
      </c>
      <c r="AK544" s="79" t="n">
        <f aca="true">IF(B544&gt;0,OFFSET(RiseSet!$C$4,$B544-RiseSet!$B$4,1),0)</f>
        <v>0</v>
      </c>
      <c r="AL544" s="76"/>
      <c r="AM544" s="79"/>
      <c r="AN544" s="76"/>
      <c r="AO544" s="76"/>
      <c r="AP544" s="76"/>
      <c r="AQ544" s="76"/>
      <c r="AR544" s="80"/>
      <c r="AS544" s="80"/>
      <c r="AT544" s="80"/>
      <c r="AU544" s="80"/>
      <c r="AV544" s="80"/>
      <c r="AW544" s="80"/>
      <c r="AX544" s="76"/>
      <c r="AY544" s="76"/>
      <c r="AZ544" s="76"/>
      <c r="BA544" s="76"/>
      <c r="BB544" s="76"/>
      <c r="BC544" s="76"/>
    </row>
    <row r="545" customFormat="false" ht="14.4" hidden="false" customHeight="false" outlineLevel="0" collapsed="false">
      <c r="A545" s="76"/>
      <c r="B545" s="0"/>
      <c r="C545" s="77"/>
      <c r="D545" s="0"/>
      <c r="E545" s="0"/>
      <c r="G545" s="0"/>
      <c r="H545" s="0"/>
      <c r="I545" s="0"/>
      <c r="K545" s="0"/>
      <c r="L545" s="0"/>
      <c r="M545" s="0"/>
      <c r="O545" s="0"/>
      <c r="P545" s="0"/>
      <c r="Q545" s="0"/>
      <c r="S545" s="0"/>
      <c r="T545" s="0"/>
      <c r="U545" s="0"/>
      <c r="V545" s="78"/>
      <c r="Y545" s="77"/>
      <c r="AG545" s="76"/>
      <c r="AH545" s="76"/>
      <c r="AI545" s="76"/>
      <c r="AJ545" s="79" t="n">
        <f aca="true">IF(B545&gt;0,OFFSET(RiseSet!$C$4,$B545-RiseSet!$B$4,0),0)</f>
        <v>0</v>
      </c>
      <c r="AK545" s="79" t="n">
        <f aca="true">IF(B545&gt;0,OFFSET(RiseSet!$C$4,$B545-RiseSet!$B$4,1),0)</f>
        <v>0</v>
      </c>
      <c r="AL545" s="76"/>
      <c r="AM545" s="79"/>
      <c r="AN545" s="76"/>
      <c r="AO545" s="76"/>
      <c r="AP545" s="76"/>
      <c r="AQ545" s="76"/>
      <c r="AR545" s="80"/>
      <c r="AS545" s="80"/>
      <c r="AT545" s="80"/>
      <c r="AU545" s="80"/>
      <c r="AV545" s="80"/>
      <c r="AW545" s="80"/>
      <c r="AX545" s="76"/>
      <c r="AY545" s="76"/>
      <c r="AZ545" s="76"/>
      <c r="BA545" s="76"/>
      <c r="BB545" s="76"/>
      <c r="BC545" s="76"/>
    </row>
    <row r="546" customFormat="false" ht="14.4" hidden="false" customHeight="false" outlineLevel="0" collapsed="false">
      <c r="A546" s="76"/>
      <c r="B546" s="0"/>
      <c r="C546" s="77"/>
      <c r="D546" s="0"/>
      <c r="E546" s="0"/>
      <c r="G546" s="0"/>
      <c r="H546" s="0"/>
      <c r="I546" s="0"/>
      <c r="K546" s="0"/>
      <c r="L546" s="0"/>
      <c r="M546" s="0"/>
      <c r="O546" s="0"/>
      <c r="P546" s="0"/>
      <c r="Q546" s="0"/>
      <c r="S546" s="0"/>
      <c r="T546" s="0"/>
      <c r="U546" s="0"/>
      <c r="V546" s="78"/>
      <c r="Y546" s="77"/>
      <c r="AG546" s="76"/>
      <c r="AH546" s="76"/>
      <c r="AI546" s="76"/>
      <c r="AJ546" s="79" t="n">
        <f aca="true">IF(B546&gt;0,OFFSET(RiseSet!$C$4,$B546-RiseSet!$B$4,0),0)</f>
        <v>0</v>
      </c>
      <c r="AK546" s="79" t="n">
        <f aca="true">IF(B546&gt;0,OFFSET(RiseSet!$C$4,$B546-RiseSet!$B$4,1),0)</f>
        <v>0</v>
      </c>
      <c r="AL546" s="76"/>
      <c r="AM546" s="79"/>
      <c r="AN546" s="76"/>
      <c r="AO546" s="76"/>
      <c r="AP546" s="76"/>
      <c r="AQ546" s="76"/>
      <c r="AR546" s="80"/>
      <c r="AS546" s="80"/>
      <c r="AT546" s="80"/>
      <c r="AU546" s="80"/>
      <c r="AV546" s="80"/>
      <c r="AW546" s="80"/>
      <c r="AX546" s="76"/>
      <c r="AY546" s="76"/>
      <c r="AZ546" s="76"/>
      <c r="BA546" s="76"/>
      <c r="BB546" s="76"/>
      <c r="BC546" s="76"/>
    </row>
    <row r="547" customFormat="false" ht="14.4" hidden="false" customHeight="false" outlineLevel="0" collapsed="false">
      <c r="A547" s="76"/>
      <c r="B547" s="0"/>
      <c r="C547" s="77"/>
      <c r="D547" s="0"/>
      <c r="E547" s="0"/>
      <c r="G547" s="0"/>
      <c r="H547" s="0"/>
      <c r="I547" s="0"/>
      <c r="K547" s="0"/>
      <c r="L547" s="0"/>
      <c r="M547" s="0"/>
      <c r="O547" s="0"/>
      <c r="P547" s="0"/>
      <c r="Q547" s="0"/>
      <c r="S547" s="0"/>
      <c r="T547" s="0"/>
      <c r="U547" s="0"/>
      <c r="V547" s="78"/>
      <c r="Y547" s="77"/>
      <c r="AG547" s="76"/>
      <c r="AH547" s="76"/>
      <c r="AI547" s="76"/>
      <c r="AJ547" s="79" t="n">
        <f aca="true">IF(B547&gt;0,OFFSET(RiseSet!$C$4,$B547-RiseSet!$B$4,0),0)</f>
        <v>0</v>
      </c>
      <c r="AK547" s="79" t="n">
        <f aca="true">IF(B547&gt;0,OFFSET(RiseSet!$C$4,$B547-RiseSet!$B$4,1),0)</f>
        <v>0</v>
      </c>
      <c r="AL547" s="76"/>
      <c r="AM547" s="79"/>
      <c r="AN547" s="76"/>
      <c r="AO547" s="76"/>
      <c r="AP547" s="76"/>
      <c r="AQ547" s="76"/>
      <c r="AR547" s="80"/>
      <c r="AS547" s="80"/>
      <c r="AT547" s="80"/>
      <c r="AU547" s="80"/>
      <c r="AV547" s="80"/>
      <c r="AW547" s="80"/>
      <c r="AX547" s="76"/>
      <c r="AY547" s="76"/>
      <c r="AZ547" s="76"/>
      <c r="BA547" s="76"/>
      <c r="BB547" s="76"/>
      <c r="BC547" s="76"/>
    </row>
    <row r="548" customFormat="false" ht="14.4" hidden="false" customHeight="false" outlineLevel="0" collapsed="false">
      <c r="A548" s="76"/>
      <c r="B548" s="0"/>
      <c r="C548" s="77"/>
      <c r="D548" s="0"/>
      <c r="E548" s="0"/>
      <c r="G548" s="0"/>
      <c r="H548" s="0"/>
      <c r="I548" s="0"/>
      <c r="K548" s="0"/>
      <c r="L548" s="0"/>
      <c r="M548" s="0"/>
      <c r="O548" s="0"/>
      <c r="P548" s="0"/>
      <c r="Q548" s="0"/>
      <c r="S548" s="0"/>
      <c r="T548" s="0"/>
      <c r="U548" s="0"/>
      <c r="V548" s="78"/>
      <c r="Y548" s="77"/>
      <c r="AG548" s="76"/>
      <c r="AH548" s="76"/>
      <c r="AI548" s="76"/>
      <c r="AJ548" s="79" t="n">
        <f aca="true">IF(B548&gt;0,OFFSET(RiseSet!$C$4,$B548-RiseSet!$B$4,0),0)</f>
        <v>0</v>
      </c>
      <c r="AK548" s="79" t="n">
        <f aca="true">IF(B548&gt;0,OFFSET(RiseSet!$C$4,$B548-RiseSet!$B$4,1),0)</f>
        <v>0</v>
      </c>
      <c r="AL548" s="76"/>
      <c r="AM548" s="79"/>
      <c r="AN548" s="76"/>
      <c r="AO548" s="76"/>
      <c r="AP548" s="76"/>
      <c r="AQ548" s="76"/>
      <c r="AR548" s="80"/>
      <c r="AS548" s="80"/>
      <c r="AT548" s="80"/>
      <c r="AU548" s="80"/>
      <c r="AV548" s="80"/>
      <c r="AW548" s="80"/>
      <c r="AX548" s="76"/>
      <c r="AY548" s="76"/>
      <c r="AZ548" s="76"/>
      <c r="BA548" s="76"/>
      <c r="BB548" s="76"/>
      <c r="BC548" s="76"/>
    </row>
    <row r="549" customFormat="false" ht="14.4" hidden="false" customHeight="false" outlineLevel="0" collapsed="false">
      <c r="A549" s="76"/>
      <c r="B549" s="0"/>
      <c r="C549" s="77"/>
      <c r="D549" s="0"/>
      <c r="E549" s="0"/>
      <c r="G549" s="0"/>
      <c r="H549" s="0"/>
      <c r="I549" s="0"/>
      <c r="K549" s="0"/>
      <c r="L549" s="0"/>
      <c r="M549" s="0"/>
      <c r="O549" s="0"/>
      <c r="P549" s="0"/>
      <c r="Q549" s="0"/>
      <c r="S549" s="0"/>
      <c r="T549" s="0"/>
      <c r="U549" s="0"/>
      <c r="V549" s="78"/>
      <c r="Y549" s="77"/>
      <c r="AG549" s="76"/>
      <c r="AH549" s="76"/>
      <c r="AI549" s="76"/>
      <c r="AJ549" s="79" t="n">
        <f aca="true">IF(B549&gt;0,OFFSET(RiseSet!$C$4,$B549-RiseSet!$B$4,0),0)</f>
        <v>0</v>
      </c>
      <c r="AK549" s="79" t="n">
        <f aca="true">IF(B549&gt;0,OFFSET(RiseSet!$C$4,$B549-RiseSet!$B$4,1),0)</f>
        <v>0</v>
      </c>
      <c r="AL549" s="76"/>
      <c r="AM549" s="79"/>
      <c r="AN549" s="76"/>
      <c r="AO549" s="76"/>
      <c r="AP549" s="76"/>
      <c r="AQ549" s="76"/>
      <c r="AR549" s="80"/>
      <c r="AS549" s="80"/>
      <c r="AT549" s="80"/>
      <c r="AU549" s="80"/>
      <c r="AV549" s="80"/>
      <c r="AW549" s="80"/>
      <c r="AX549" s="76"/>
      <c r="AY549" s="76"/>
      <c r="AZ549" s="76"/>
      <c r="BA549" s="76"/>
      <c r="BB549" s="76"/>
      <c r="BC549" s="76"/>
    </row>
    <row r="550" customFormat="false" ht="14.4" hidden="false" customHeight="false" outlineLevel="0" collapsed="false">
      <c r="A550" s="76"/>
      <c r="B550" s="0"/>
      <c r="C550" s="77"/>
      <c r="D550" s="0"/>
      <c r="E550" s="0"/>
      <c r="G550" s="0"/>
      <c r="H550" s="0"/>
      <c r="I550" s="0"/>
      <c r="K550" s="0"/>
      <c r="L550" s="0"/>
      <c r="M550" s="0"/>
      <c r="O550" s="0"/>
      <c r="P550" s="0"/>
      <c r="Q550" s="0"/>
      <c r="S550" s="0"/>
      <c r="T550" s="0"/>
      <c r="U550" s="0"/>
      <c r="V550" s="78"/>
      <c r="Y550" s="77"/>
      <c r="AG550" s="76"/>
      <c r="AH550" s="76"/>
      <c r="AI550" s="76"/>
      <c r="AJ550" s="79" t="n">
        <f aca="true">IF(B550&gt;0,OFFSET(RiseSet!$C$4,$B550-RiseSet!$B$4,0),0)</f>
        <v>0</v>
      </c>
      <c r="AK550" s="79" t="n">
        <f aca="true">IF(B550&gt;0,OFFSET(RiseSet!$C$4,$B550-RiseSet!$B$4,1),0)</f>
        <v>0</v>
      </c>
      <c r="AL550" s="76"/>
      <c r="AM550" s="79"/>
      <c r="AN550" s="76"/>
      <c r="AO550" s="76"/>
      <c r="AP550" s="76"/>
      <c r="AQ550" s="76"/>
      <c r="AR550" s="80"/>
      <c r="AS550" s="80"/>
      <c r="AT550" s="80"/>
      <c r="AU550" s="80"/>
      <c r="AV550" s="80"/>
      <c r="AW550" s="80"/>
      <c r="AX550" s="76"/>
      <c r="AY550" s="76"/>
      <c r="AZ550" s="76"/>
      <c r="BA550" s="76"/>
      <c r="BB550" s="76"/>
      <c r="BC550" s="76"/>
    </row>
    <row r="551" customFormat="false" ht="14.4" hidden="false" customHeight="false" outlineLevel="0" collapsed="false">
      <c r="A551" s="76"/>
      <c r="B551" s="0"/>
      <c r="C551" s="77"/>
      <c r="D551" s="0"/>
      <c r="E551" s="0"/>
      <c r="G551" s="0"/>
      <c r="H551" s="0"/>
      <c r="I551" s="0"/>
      <c r="K551" s="0"/>
      <c r="L551" s="0"/>
      <c r="M551" s="0"/>
      <c r="O551" s="0"/>
      <c r="P551" s="0"/>
      <c r="Q551" s="0"/>
      <c r="S551" s="0"/>
      <c r="T551" s="0"/>
      <c r="U551" s="0"/>
      <c r="V551" s="78"/>
      <c r="Y551" s="77"/>
      <c r="AG551" s="76"/>
      <c r="AH551" s="76"/>
      <c r="AI551" s="76"/>
      <c r="AJ551" s="79" t="n">
        <f aca="true">IF(B551&gt;0,OFFSET(RiseSet!$C$4,$B551-RiseSet!$B$4,0),0)</f>
        <v>0</v>
      </c>
      <c r="AK551" s="79" t="n">
        <f aca="true">IF(B551&gt;0,OFFSET(RiseSet!$C$4,$B551-RiseSet!$B$4,1),0)</f>
        <v>0</v>
      </c>
      <c r="AL551" s="76"/>
      <c r="AM551" s="79"/>
      <c r="AN551" s="76"/>
      <c r="AO551" s="76"/>
      <c r="AP551" s="76"/>
      <c r="AQ551" s="76"/>
      <c r="AR551" s="80"/>
      <c r="AS551" s="80"/>
      <c r="AT551" s="80"/>
      <c r="AU551" s="80"/>
      <c r="AV551" s="80"/>
      <c r="AW551" s="80"/>
      <c r="AX551" s="76"/>
      <c r="AY551" s="76"/>
      <c r="AZ551" s="76"/>
      <c r="BA551" s="76"/>
      <c r="BB551" s="76"/>
      <c r="BC551" s="76"/>
    </row>
    <row r="552" customFormat="false" ht="14.4" hidden="false" customHeight="false" outlineLevel="0" collapsed="false">
      <c r="A552" s="76"/>
      <c r="B552" s="0"/>
      <c r="C552" s="77"/>
      <c r="D552" s="0"/>
      <c r="E552" s="0"/>
      <c r="G552" s="0"/>
      <c r="H552" s="0"/>
      <c r="I552" s="0"/>
      <c r="K552" s="0"/>
      <c r="L552" s="0"/>
      <c r="M552" s="0"/>
      <c r="O552" s="0"/>
      <c r="P552" s="0"/>
      <c r="Q552" s="0"/>
      <c r="S552" s="0"/>
      <c r="T552" s="0"/>
      <c r="U552" s="0"/>
      <c r="V552" s="78"/>
      <c r="Y552" s="77"/>
      <c r="AG552" s="76"/>
      <c r="AH552" s="76"/>
      <c r="AI552" s="76"/>
      <c r="AJ552" s="79" t="n">
        <f aca="true">IF(B552&gt;0,OFFSET(RiseSet!$C$4,$B552-RiseSet!$B$4,0),0)</f>
        <v>0</v>
      </c>
      <c r="AK552" s="79" t="n">
        <f aca="true">IF(B552&gt;0,OFFSET(RiseSet!$C$4,$B552-RiseSet!$B$4,1),0)</f>
        <v>0</v>
      </c>
      <c r="AL552" s="76"/>
      <c r="AM552" s="79"/>
      <c r="AN552" s="76"/>
      <c r="AO552" s="76"/>
      <c r="AP552" s="76"/>
      <c r="AQ552" s="76"/>
      <c r="AR552" s="80"/>
      <c r="AS552" s="80"/>
      <c r="AT552" s="80"/>
      <c r="AU552" s="80"/>
      <c r="AV552" s="80"/>
      <c r="AW552" s="80"/>
      <c r="AX552" s="76"/>
      <c r="AY552" s="76"/>
      <c r="AZ552" s="76"/>
      <c r="BA552" s="76"/>
      <c r="BB552" s="76"/>
      <c r="BC552" s="76"/>
    </row>
    <row r="553" customFormat="false" ht="14.4" hidden="false" customHeight="false" outlineLevel="0" collapsed="false">
      <c r="A553" s="76"/>
      <c r="B553" s="0"/>
      <c r="C553" s="77"/>
      <c r="D553" s="0"/>
      <c r="E553" s="0"/>
      <c r="G553" s="0"/>
      <c r="H553" s="0"/>
      <c r="I553" s="0"/>
      <c r="K553" s="0"/>
      <c r="L553" s="0"/>
      <c r="M553" s="0"/>
      <c r="O553" s="0"/>
      <c r="P553" s="0"/>
      <c r="Q553" s="0"/>
      <c r="S553" s="0"/>
      <c r="T553" s="0"/>
      <c r="U553" s="0"/>
      <c r="V553" s="78"/>
      <c r="Y553" s="77"/>
      <c r="AG553" s="76"/>
      <c r="AH553" s="76"/>
      <c r="AI553" s="76"/>
      <c r="AJ553" s="79" t="n">
        <f aca="true">IF(B553&gt;0,OFFSET(RiseSet!$C$4,$B553-RiseSet!$B$4,0),0)</f>
        <v>0</v>
      </c>
      <c r="AK553" s="79" t="n">
        <f aca="true">IF(B553&gt;0,OFFSET(RiseSet!$C$4,$B553-RiseSet!$B$4,1),0)</f>
        <v>0</v>
      </c>
      <c r="AL553" s="76"/>
      <c r="AM553" s="79"/>
      <c r="AN553" s="76"/>
      <c r="AO553" s="76"/>
      <c r="AP553" s="76"/>
      <c r="AQ553" s="76"/>
      <c r="AR553" s="80"/>
      <c r="AS553" s="80"/>
      <c r="AT553" s="80"/>
      <c r="AU553" s="80"/>
      <c r="AV553" s="80"/>
      <c r="AW553" s="80"/>
      <c r="AX553" s="76"/>
      <c r="AY553" s="76"/>
      <c r="AZ553" s="76"/>
      <c r="BA553" s="76"/>
      <c r="BB553" s="76"/>
      <c r="BC553" s="76"/>
    </row>
    <row r="554" customFormat="false" ht="14.4" hidden="false" customHeight="false" outlineLevel="0" collapsed="false">
      <c r="A554" s="76"/>
      <c r="B554" s="0"/>
      <c r="C554" s="77"/>
      <c r="D554" s="0"/>
      <c r="E554" s="0"/>
      <c r="G554" s="0"/>
      <c r="H554" s="0"/>
      <c r="I554" s="0"/>
      <c r="K554" s="0"/>
      <c r="L554" s="0"/>
      <c r="M554" s="0"/>
      <c r="O554" s="0"/>
      <c r="P554" s="0"/>
      <c r="Q554" s="0"/>
      <c r="S554" s="0"/>
      <c r="T554" s="0"/>
      <c r="U554" s="0"/>
      <c r="V554" s="78"/>
      <c r="Y554" s="77"/>
      <c r="AG554" s="76"/>
      <c r="AH554" s="76"/>
      <c r="AI554" s="76"/>
      <c r="AJ554" s="79" t="n">
        <f aca="true">IF(B554&gt;0,OFFSET(RiseSet!$C$4,$B554-RiseSet!$B$4,0),0)</f>
        <v>0</v>
      </c>
      <c r="AK554" s="79" t="n">
        <f aca="true">IF(B554&gt;0,OFFSET(RiseSet!$C$4,$B554-RiseSet!$B$4,1),0)</f>
        <v>0</v>
      </c>
      <c r="AL554" s="76"/>
      <c r="AM554" s="79"/>
      <c r="AN554" s="76"/>
      <c r="AO554" s="76"/>
      <c r="AP554" s="76"/>
      <c r="AQ554" s="76"/>
      <c r="AR554" s="80"/>
      <c r="AS554" s="80"/>
      <c r="AT554" s="80"/>
      <c r="AU554" s="80"/>
      <c r="AV554" s="80"/>
      <c r="AW554" s="80"/>
      <c r="AX554" s="76"/>
      <c r="AY554" s="76"/>
      <c r="AZ554" s="76"/>
      <c r="BA554" s="76"/>
      <c r="BB554" s="76"/>
      <c r="BC554" s="76"/>
    </row>
    <row r="555" customFormat="false" ht="14.4" hidden="false" customHeight="false" outlineLevel="0" collapsed="false">
      <c r="A555" s="76"/>
      <c r="B555" s="0"/>
      <c r="C555" s="77"/>
      <c r="D555" s="0"/>
      <c r="E555" s="0"/>
      <c r="G555" s="0"/>
      <c r="H555" s="0"/>
      <c r="I555" s="0"/>
      <c r="K555" s="0"/>
      <c r="L555" s="0"/>
      <c r="M555" s="0"/>
      <c r="O555" s="0"/>
      <c r="P555" s="0"/>
      <c r="Q555" s="0"/>
      <c r="S555" s="0"/>
      <c r="T555" s="0"/>
      <c r="U555" s="0"/>
      <c r="V555" s="78"/>
      <c r="Y555" s="77"/>
      <c r="AG555" s="76"/>
      <c r="AH555" s="76"/>
      <c r="AI555" s="76"/>
      <c r="AJ555" s="79" t="n">
        <f aca="true">IF(B555&gt;0,OFFSET(RiseSet!$C$4,$B555-RiseSet!$B$4,0),0)</f>
        <v>0</v>
      </c>
      <c r="AK555" s="79" t="n">
        <f aca="true">IF(B555&gt;0,OFFSET(RiseSet!$C$4,$B555-RiseSet!$B$4,1),0)</f>
        <v>0</v>
      </c>
      <c r="AL555" s="76"/>
      <c r="AM555" s="79"/>
      <c r="AN555" s="76"/>
      <c r="AO555" s="76"/>
      <c r="AP555" s="76"/>
      <c r="AQ555" s="76"/>
      <c r="AR555" s="80"/>
      <c r="AS555" s="80"/>
      <c r="AT555" s="80"/>
      <c r="AU555" s="80"/>
      <c r="AV555" s="80"/>
      <c r="AW555" s="80"/>
      <c r="AX555" s="76"/>
      <c r="AY555" s="76"/>
      <c r="AZ555" s="76"/>
      <c r="BA555" s="76"/>
      <c r="BB555" s="76"/>
      <c r="BC555" s="76"/>
    </row>
    <row r="556" customFormat="false" ht="14.4" hidden="false" customHeight="false" outlineLevel="0" collapsed="false">
      <c r="A556" s="76"/>
      <c r="B556" s="0"/>
      <c r="C556" s="77"/>
      <c r="D556" s="0"/>
      <c r="E556" s="0"/>
      <c r="G556" s="0"/>
      <c r="H556" s="0"/>
      <c r="I556" s="0"/>
      <c r="K556" s="0"/>
      <c r="L556" s="0"/>
      <c r="M556" s="0"/>
      <c r="O556" s="0"/>
      <c r="P556" s="0"/>
      <c r="Q556" s="0"/>
      <c r="S556" s="0"/>
      <c r="T556" s="0"/>
      <c r="U556" s="0"/>
      <c r="V556" s="78"/>
      <c r="Y556" s="77"/>
      <c r="AG556" s="76"/>
      <c r="AH556" s="76"/>
      <c r="AI556" s="76"/>
      <c r="AJ556" s="79" t="n">
        <f aca="true">IF(B556&gt;0,OFFSET(RiseSet!$C$4,$B556-RiseSet!$B$4,0),0)</f>
        <v>0</v>
      </c>
      <c r="AK556" s="79" t="n">
        <f aca="true">IF(B556&gt;0,OFFSET(RiseSet!$C$4,$B556-RiseSet!$B$4,1),0)</f>
        <v>0</v>
      </c>
      <c r="AL556" s="76"/>
      <c r="AM556" s="79"/>
      <c r="AN556" s="76"/>
      <c r="AO556" s="76"/>
      <c r="AP556" s="76"/>
      <c r="AQ556" s="76"/>
      <c r="AR556" s="80"/>
      <c r="AS556" s="80"/>
      <c r="AT556" s="80"/>
      <c r="AU556" s="80"/>
      <c r="AV556" s="80"/>
      <c r="AW556" s="80"/>
      <c r="AX556" s="76"/>
      <c r="AY556" s="76"/>
      <c r="AZ556" s="76"/>
      <c r="BA556" s="76"/>
      <c r="BB556" s="76"/>
      <c r="BC556" s="76"/>
    </row>
    <row r="557" customFormat="false" ht="14.4" hidden="false" customHeight="false" outlineLevel="0" collapsed="false">
      <c r="A557" s="76"/>
      <c r="B557" s="0"/>
      <c r="C557" s="77"/>
      <c r="D557" s="0"/>
      <c r="E557" s="0"/>
      <c r="G557" s="0"/>
      <c r="H557" s="0"/>
      <c r="I557" s="0"/>
      <c r="K557" s="0"/>
      <c r="L557" s="0"/>
      <c r="M557" s="0"/>
      <c r="O557" s="0"/>
      <c r="P557" s="0"/>
      <c r="Q557" s="0"/>
      <c r="S557" s="0"/>
      <c r="T557" s="0"/>
      <c r="U557" s="0"/>
      <c r="V557" s="78"/>
      <c r="Y557" s="77"/>
      <c r="AG557" s="76"/>
      <c r="AH557" s="76"/>
      <c r="AI557" s="76"/>
      <c r="AJ557" s="79" t="n">
        <f aca="true">IF(B557&gt;0,OFFSET(RiseSet!$C$4,$B557-RiseSet!$B$4,0),0)</f>
        <v>0</v>
      </c>
      <c r="AK557" s="79" t="n">
        <f aca="true">IF(B557&gt;0,OFFSET(RiseSet!$C$4,$B557-RiseSet!$B$4,1),0)</f>
        <v>0</v>
      </c>
      <c r="AL557" s="76"/>
      <c r="AM557" s="79"/>
      <c r="AN557" s="76"/>
      <c r="AO557" s="76"/>
      <c r="AP557" s="76"/>
      <c r="AQ557" s="76"/>
      <c r="AR557" s="80"/>
      <c r="AS557" s="80"/>
      <c r="AT557" s="80"/>
      <c r="AU557" s="80"/>
      <c r="AV557" s="80"/>
      <c r="AW557" s="80"/>
      <c r="AX557" s="76"/>
      <c r="AY557" s="76"/>
      <c r="AZ557" s="76"/>
      <c r="BA557" s="76"/>
      <c r="BB557" s="76"/>
      <c r="BC557" s="76"/>
    </row>
    <row r="558" customFormat="false" ht="14.4" hidden="false" customHeight="false" outlineLevel="0" collapsed="false">
      <c r="A558" s="76"/>
      <c r="B558" s="0"/>
      <c r="C558" s="77"/>
      <c r="D558" s="0"/>
      <c r="E558" s="0"/>
      <c r="G558" s="0"/>
      <c r="H558" s="0"/>
      <c r="I558" s="0"/>
      <c r="K558" s="0"/>
      <c r="L558" s="0"/>
      <c r="M558" s="0"/>
      <c r="O558" s="0"/>
      <c r="P558" s="0"/>
      <c r="Q558" s="0"/>
      <c r="S558" s="0"/>
      <c r="T558" s="0"/>
      <c r="U558" s="0"/>
      <c r="V558" s="78"/>
      <c r="Y558" s="77"/>
      <c r="AG558" s="76"/>
      <c r="AH558" s="76"/>
      <c r="AI558" s="76"/>
      <c r="AJ558" s="79" t="n">
        <f aca="true">IF(B558&gt;0,OFFSET(RiseSet!$C$4,$B558-RiseSet!$B$4,0),0)</f>
        <v>0</v>
      </c>
      <c r="AK558" s="79" t="n">
        <f aca="true">IF(B558&gt;0,OFFSET(RiseSet!$C$4,$B558-RiseSet!$B$4,1),0)</f>
        <v>0</v>
      </c>
      <c r="AL558" s="76"/>
      <c r="AM558" s="79"/>
      <c r="AN558" s="76"/>
      <c r="AO558" s="76"/>
      <c r="AP558" s="76"/>
      <c r="AQ558" s="76"/>
      <c r="AR558" s="80"/>
      <c r="AS558" s="80"/>
      <c r="AT558" s="80"/>
      <c r="AU558" s="80"/>
      <c r="AV558" s="80"/>
      <c r="AW558" s="80"/>
      <c r="AX558" s="76"/>
      <c r="AY558" s="76"/>
      <c r="AZ558" s="76"/>
      <c r="BA558" s="76"/>
      <c r="BB558" s="76"/>
      <c r="BC558" s="76"/>
    </row>
    <row r="559" customFormat="false" ht="14.4" hidden="false" customHeight="false" outlineLevel="0" collapsed="false">
      <c r="A559" s="76"/>
      <c r="B559" s="0"/>
      <c r="C559" s="77"/>
      <c r="D559" s="0"/>
      <c r="E559" s="0"/>
      <c r="G559" s="0"/>
      <c r="H559" s="0"/>
      <c r="I559" s="0"/>
      <c r="K559" s="0"/>
      <c r="L559" s="0"/>
      <c r="M559" s="0"/>
      <c r="O559" s="0"/>
      <c r="P559" s="0"/>
      <c r="Q559" s="0"/>
      <c r="S559" s="0"/>
      <c r="T559" s="0"/>
      <c r="U559" s="0"/>
      <c r="V559" s="78"/>
      <c r="Y559" s="77"/>
      <c r="AG559" s="76"/>
      <c r="AH559" s="76"/>
      <c r="AI559" s="76"/>
      <c r="AJ559" s="79" t="n">
        <f aca="true">IF(B559&gt;0,OFFSET(RiseSet!$C$4,$B559-RiseSet!$B$4,0),0)</f>
        <v>0</v>
      </c>
      <c r="AK559" s="79" t="n">
        <f aca="true">IF(B559&gt;0,OFFSET(RiseSet!$C$4,$B559-RiseSet!$B$4,1),0)</f>
        <v>0</v>
      </c>
      <c r="AL559" s="76"/>
      <c r="AM559" s="79"/>
      <c r="AN559" s="76"/>
      <c r="AO559" s="76"/>
      <c r="AP559" s="76"/>
      <c r="AQ559" s="76"/>
      <c r="AR559" s="80"/>
      <c r="AS559" s="80"/>
      <c r="AT559" s="80"/>
      <c r="AU559" s="80"/>
      <c r="AV559" s="80"/>
      <c r="AW559" s="80"/>
      <c r="AX559" s="76"/>
      <c r="AY559" s="76"/>
      <c r="AZ559" s="76"/>
      <c r="BA559" s="76"/>
      <c r="BB559" s="76"/>
      <c r="BC559" s="76"/>
    </row>
    <row r="560" customFormat="false" ht="14.4" hidden="false" customHeight="false" outlineLevel="0" collapsed="false">
      <c r="A560" s="76"/>
      <c r="B560" s="0"/>
      <c r="C560" s="77"/>
      <c r="D560" s="0"/>
      <c r="E560" s="0"/>
      <c r="G560" s="0"/>
      <c r="H560" s="0"/>
      <c r="I560" s="0"/>
      <c r="K560" s="0"/>
      <c r="L560" s="0"/>
      <c r="M560" s="0"/>
      <c r="O560" s="0"/>
      <c r="P560" s="0"/>
      <c r="Q560" s="0"/>
      <c r="S560" s="0"/>
      <c r="T560" s="0"/>
      <c r="U560" s="0"/>
      <c r="V560" s="78"/>
      <c r="Y560" s="77"/>
      <c r="AG560" s="76"/>
      <c r="AH560" s="76"/>
      <c r="AI560" s="76"/>
      <c r="AJ560" s="79" t="n">
        <f aca="true">IF(B560&gt;0,OFFSET(RiseSet!$C$4,$B560-RiseSet!$B$4,0),0)</f>
        <v>0</v>
      </c>
      <c r="AK560" s="79" t="n">
        <f aca="true">IF(B560&gt;0,OFFSET(RiseSet!$C$4,$B560-RiseSet!$B$4,1),0)</f>
        <v>0</v>
      </c>
      <c r="AL560" s="76"/>
      <c r="AM560" s="79"/>
      <c r="AN560" s="76"/>
      <c r="AO560" s="76"/>
      <c r="AP560" s="76"/>
      <c r="AQ560" s="76"/>
      <c r="AR560" s="80"/>
      <c r="AS560" s="80"/>
      <c r="AT560" s="80"/>
      <c r="AU560" s="80"/>
      <c r="AV560" s="80"/>
      <c r="AW560" s="80"/>
      <c r="AX560" s="76"/>
      <c r="AY560" s="76"/>
      <c r="AZ560" s="76"/>
      <c r="BA560" s="76"/>
      <c r="BB560" s="76"/>
      <c r="BC560" s="76"/>
    </row>
    <row r="561" customFormat="false" ht="14.4" hidden="false" customHeight="false" outlineLevel="0" collapsed="false">
      <c r="A561" s="76"/>
      <c r="B561" s="0"/>
      <c r="C561" s="77"/>
      <c r="D561" s="0"/>
      <c r="E561" s="0"/>
      <c r="G561" s="0"/>
      <c r="H561" s="0"/>
      <c r="I561" s="0"/>
      <c r="K561" s="0"/>
      <c r="L561" s="0"/>
      <c r="M561" s="0"/>
      <c r="O561" s="0"/>
      <c r="P561" s="0"/>
      <c r="Q561" s="0"/>
      <c r="S561" s="0"/>
      <c r="T561" s="0"/>
      <c r="U561" s="0"/>
      <c r="V561" s="78"/>
      <c r="Y561" s="77"/>
      <c r="AG561" s="76"/>
      <c r="AH561" s="76"/>
      <c r="AI561" s="76"/>
      <c r="AJ561" s="79" t="n">
        <f aca="true">IF(B561&gt;0,OFFSET(RiseSet!$C$4,$B561-RiseSet!$B$4,0),0)</f>
        <v>0</v>
      </c>
      <c r="AK561" s="79" t="n">
        <f aca="true">IF(B561&gt;0,OFFSET(RiseSet!$C$4,$B561-RiseSet!$B$4,1),0)</f>
        <v>0</v>
      </c>
      <c r="AL561" s="76"/>
      <c r="AM561" s="79"/>
      <c r="AN561" s="76"/>
      <c r="AO561" s="76"/>
      <c r="AP561" s="76"/>
      <c r="AQ561" s="76"/>
      <c r="AR561" s="80"/>
      <c r="AS561" s="80"/>
      <c r="AT561" s="80"/>
      <c r="AU561" s="80"/>
      <c r="AV561" s="80"/>
      <c r="AW561" s="80"/>
      <c r="AX561" s="76"/>
      <c r="AY561" s="76"/>
      <c r="AZ561" s="76"/>
      <c r="BA561" s="76"/>
      <c r="BB561" s="76"/>
      <c r="BC561" s="76"/>
    </row>
    <row r="562" customFormat="false" ht="14.4" hidden="false" customHeight="false" outlineLevel="0" collapsed="false">
      <c r="A562" s="76"/>
      <c r="B562" s="0"/>
      <c r="C562" s="77"/>
      <c r="D562" s="0"/>
      <c r="E562" s="0"/>
      <c r="G562" s="0"/>
      <c r="H562" s="0"/>
      <c r="I562" s="0"/>
      <c r="K562" s="0"/>
      <c r="L562" s="0"/>
      <c r="M562" s="0"/>
      <c r="O562" s="0"/>
      <c r="P562" s="0"/>
      <c r="Q562" s="0"/>
      <c r="S562" s="0"/>
      <c r="T562" s="0"/>
      <c r="U562" s="0"/>
      <c r="V562" s="78"/>
      <c r="Y562" s="77"/>
      <c r="AG562" s="76"/>
      <c r="AH562" s="76"/>
      <c r="AI562" s="76"/>
      <c r="AJ562" s="79" t="n">
        <f aca="true">IF(B562&gt;0,OFFSET(RiseSet!$C$4,$B562-RiseSet!$B$4,0),0)</f>
        <v>0</v>
      </c>
      <c r="AK562" s="79" t="n">
        <f aca="true">IF(B562&gt;0,OFFSET(RiseSet!$C$4,$B562-RiseSet!$B$4,1),0)</f>
        <v>0</v>
      </c>
      <c r="AL562" s="76"/>
      <c r="AM562" s="79"/>
      <c r="AN562" s="76"/>
      <c r="AO562" s="76"/>
      <c r="AP562" s="76"/>
      <c r="AQ562" s="76"/>
      <c r="AR562" s="80"/>
      <c r="AS562" s="80"/>
      <c r="AT562" s="80"/>
      <c r="AU562" s="80"/>
      <c r="AV562" s="80"/>
      <c r="AW562" s="80"/>
      <c r="AX562" s="76"/>
      <c r="AY562" s="76"/>
      <c r="AZ562" s="76"/>
      <c r="BA562" s="76"/>
      <c r="BB562" s="76"/>
      <c r="BC562" s="76"/>
    </row>
    <row r="563" customFormat="false" ht="14.4" hidden="false" customHeight="false" outlineLevel="0" collapsed="false">
      <c r="A563" s="76"/>
      <c r="B563" s="0"/>
      <c r="C563" s="77"/>
      <c r="D563" s="0"/>
      <c r="E563" s="0"/>
      <c r="G563" s="0"/>
      <c r="H563" s="0"/>
      <c r="I563" s="0"/>
      <c r="K563" s="0"/>
      <c r="L563" s="0"/>
      <c r="M563" s="0"/>
      <c r="O563" s="0"/>
      <c r="P563" s="0"/>
      <c r="Q563" s="0"/>
      <c r="S563" s="0"/>
      <c r="T563" s="0"/>
      <c r="U563" s="0"/>
      <c r="V563" s="78"/>
      <c r="Y563" s="77"/>
      <c r="AG563" s="76"/>
      <c r="AH563" s="76"/>
      <c r="AI563" s="76"/>
      <c r="AJ563" s="79" t="n">
        <f aca="true">IF(B563&gt;0,OFFSET(RiseSet!$C$4,$B563-RiseSet!$B$4,0),0)</f>
        <v>0</v>
      </c>
      <c r="AK563" s="79" t="n">
        <f aca="true">IF(B563&gt;0,OFFSET(RiseSet!$C$4,$B563-RiseSet!$B$4,1),0)</f>
        <v>0</v>
      </c>
      <c r="AL563" s="76"/>
      <c r="AM563" s="79"/>
      <c r="AN563" s="76"/>
      <c r="AO563" s="76"/>
      <c r="AP563" s="76"/>
      <c r="AQ563" s="76"/>
      <c r="AR563" s="80"/>
      <c r="AS563" s="80"/>
      <c r="AT563" s="80"/>
      <c r="AU563" s="80"/>
      <c r="AV563" s="80"/>
      <c r="AW563" s="80"/>
      <c r="AX563" s="76"/>
      <c r="AY563" s="76"/>
      <c r="AZ563" s="76"/>
      <c r="BA563" s="76"/>
      <c r="BB563" s="76"/>
      <c r="BC563" s="76"/>
    </row>
    <row r="564" customFormat="false" ht="14.4" hidden="false" customHeight="false" outlineLevel="0" collapsed="false">
      <c r="A564" s="76"/>
      <c r="B564" s="0"/>
      <c r="C564" s="77"/>
      <c r="D564" s="0"/>
      <c r="E564" s="0"/>
      <c r="G564" s="0"/>
      <c r="H564" s="0"/>
      <c r="I564" s="0"/>
      <c r="K564" s="0"/>
      <c r="L564" s="0"/>
      <c r="M564" s="0"/>
      <c r="O564" s="0"/>
      <c r="P564" s="0"/>
      <c r="Q564" s="0"/>
      <c r="S564" s="0"/>
      <c r="T564" s="0"/>
      <c r="U564" s="0"/>
      <c r="V564" s="78"/>
      <c r="Y564" s="77"/>
      <c r="AG564" s="76"/>
      <c r="AH564" s="76"/>
      <c r="AI564" s="76"/>
      <c r="AJ564" s="79" t="n">
        <f aca="true">IF(B564&gt;0,OFFSET(RiseSet!$C$4,$B564-RiseSet!$B$4,0),0)</f>
        <v>0</v>
      </c>
      <c r="AK564" s="79" t="n">
        <f aca="true">IF(B564&gt;0,OFFSET(RiseSet!$C$4,$B564-RiseSet!$B$4,1),0)</f>
        <v>0</v>
      </c>
      <c r="AL564" s="76"/>
      <c r="AM564" s="79"/>
      <c r="AN564" s="76"/>
      <c r="AO564" s="76"/>
      <c r="AP564" s="76"/>
      <c r="AQ564" s="76"/>
      <c r="AR564" s="80"/>
      <c r="AS564" s="80"/>
      <c r="AT564" s="80"/>
      <c r="AU564" s="80"/>
      <c r="AV564" s="80"/>
      <c r="AW564" s="80"/>
      <c r="AX564" s="76"/>
      <c r="AY564" s="76"/>
      <c r="AZ564" s="76"/>
      <c r="BA564" s="76"/>
      <c r="BB564" s="76"/>
      <c r="BC564" s="76"/>
    </row>
    <row r="565" customFormat="false" ht="14.4" hidden="false" customHeight="false" outlineLevel="0" collapsed="false">
      <c r="A565" s="76"/>
      <c r="B565" s="0"/>
      <c r="C565" s="77"/>
      <c r="D565" s="0"/>
      <c r="E565" s="0"/>
      <c r="G565" s="0"/>
      <c r="H565" s="0"/>
      <c r="I565" s="0"/>
      <c r="K565" s="0"/>
      <c r="L565" s="0"/>
      <c r="M565" s="0"/>
      <c r="O565" s="0"/>
      <c r="P565" s="0"/>
      <c r="Q565" s="0"/>
      <c r="S565" s="0"/>
      <c r="T565" s="0"/>
      <c r="U565" s="0"/>
      <c r="V565" s="78"/>
      <c r="Y565" s="77"/>
      <c r="AG565" s="76"/>
      <c r="AH565" s="76"/>
      <c r="AI565" s="76"/>
      <c r="AJ565" s="79" t="n">
        <f aca="true">IF(B565&gt;0,OFFSET(RiseSet!$C$4,$B565-RiseSet!$B$4,0),0)</f>
        <v>0</v>
      </c>
      <c r="AK565" s="79" t="n">
        <f aca="true">IF(B565&gt;0,OFFSET(RiseSet!$C$4,$B565-RiseSet!$B$4,1),0)</f>
        <v>0</v>
      </c>
      <c r="AL565" s="76"/>
      <c r="AM565" s="79"/>
      <c r="AN565" s="76"/>
      <c r="AO565" s="76"/>
      <c r="AP565" s="76"/>
      <c r="AQ565" s="76"/>
      <c r="AR565" s="80"/>
      <c r="AS565" s="80"/>
      <c r="AT565" s="80"/>
      <c r="AU565" s="80"/>
      <c r="AV565" s="80"/>
      <c r="AW565" s="80"/>
      <c r="AX565" s="76"/>
      <c r="AY565" s="76"/>
      <c r="AZ565" s="76"/>
      <c r="BA565" s="76"/>
      <c r="BB565" s="76"/>
      <c r="BC565" s="76"/>
    </row>
    <row r="566" customFormat="false" ht="14.4" hidden="false" customHeight="false" outlineLevel="0" collapsed="false">
      <c r="A566" s="76"/>
      <c r="B566" s="0"/>
      <c r="C566" s="77"/>
      <c r="D566" s="0"/>
      <c r="E566" s="0"/>
      <c r="G566" s="0"/>
      <c r="H566" s="0"/>
      <c r="I566" s="0"/>
      <c r="K566" s="0"/>
      <c r="L566" s="0"/>
      <c r="M566" s="0"/>
      <c r="O566" s="0"/>
      <c r="P566" s="0"/>
      <c r="Q566" s="0"/>
      <c r="S566" s="0"/>
      <c r="T566" s="0"/>
      <c r="U566" s="0"/>
      <c r="V566" s="78"/>
      <c r="Y566" s="77"/>
      <c r="AG566" s="76"/>
      <c r="AH566" s="76"/>
      <c r="AI566" s="76"/>
      <c r="AJ566" s="79" t="n">
        <f aca="true">IF(B566&gt;0,OFFSET(RiseSet!$C$4,$B566-RiseSet!$B$4,0),0)</f>
        <v>0</v>
      </c>
      <c r="AK566" s="79" t="n">
        <f aca="true">IF(B566&gt;0,OFFSET(RiseSet!$C$4,$B566-RiseSet!$B$4,1),0)</f>
        <v>0</v>
      </c>
      <c r="AL566" s="76"/>
      <c r="AM566" s="79"/>
      <c r="AN566" s="76"/>
      <c r="AO566" s="76"/>
      <c r="AP566" s="76"/>
      <c r="AQ566" s="76"/>
      <c r="AR566" s="80"/>
      <c r="AS566" s="80"/>
      <c r="AT566" s="80"/>
      <c r="AU566" s="80"/>
      <c r="AV566" s="80"/>
      <c r="AW566" s="80"/>
      <c r="AX566" s="76"/>
      <c r="AY566" s="76"/>
      <c r="AZ566" s="76"/>
      <c r="BA566" s="76"/>
      <c r="BB566" s="76"/>
      <c r="BC566" s="76"/>
    </row>
    <row r="567" customFormat="false" ht="14.4" hidden="false" customHeight="false" outlineLevel="0" collapsed="false">
      <c r="A567" s="76"/>
      <c r="B567" s="0"/>
      <c r="C567" s="77"/>
      <c r="D567" s="0"/>
      <c r="E567" s="0"/>
      <c r="G567" s="0"/>
      <c r="H567" s="0"/>
      <c r="I567" s="0"/>
      <c r="K567" s="0"/>
      <c r="L567" s="0"/>
      <c r="M567" s="0"/>
      <c r="O567" s="0"/>
      <c r="P567" s="0"/>
      <c r="Q567" s="0"/>
      <c r="S567" s="0"/>
      <c r="T567" s="0"/>
      <c r="U567" s="0"/>
      <c r="V567" s="78"/>
      <c r="Y567" s="77"/>
      <c r="AG567" s="76"/>
      <c r="AH567" s="76"/>
      <c r="AI567" s="76"/>
      <c r="AJ567" s="79" t="n">
        <f aca="true">IF(B567&gt;0,OFFSET(RiseSet!$C$4,$B567-RiseSet!$B$4,0),0)</f>
        <v>0</v>
      </c>
      <c r="AK567" s="79" t="n">
        <f aca="true">IF(B567&gt;0,OFFSET(RiseSet!$C$4,$B567-RiseSet!$B$4,1),0)</f>
        <v>0</v>
      </c>
      <c r="AL567" s="76"/>
      <c r="AM567" s="79"/>
      <c r="AN567" s="76"/>
      <c r="AO567" s="76"/>
      <c r="AP567" s="76"/>
      <c r="AQ567" s="76"/>
      <c r="AR567" s="80"/>
      <c r="AS567" s="80"/>
      <c r="AT567" s="80"/>
      <c r="AU567" s="80"/>
      <c r="AV567" s="80"/>
      <c r="AW567" s="80"/>
      <c r="AX567" s="76"/>
      <c r="AY567" s="76"/>
      <c r="AZ567" s="76"/>
      <c r="BA567" s="76"/>
      <c r="BB567" s="76"/>
      <c r="BC567" s="76"/>
    </row>
    <row r="568" customFormat="false" ht="14.4" hidden="false" customHeight="false" outlineLevel="0" collapsed="false">
      <c r="A568" s="76"/>
      <c r="B568" s="0"/>
      <c r="C568" s="77"/>
      <c r="D568" s="0"/>
      <c r="E568" s="0"/>
      <c r="G568" s="0"/>
      <c r="H568" s="0"/>
      <c r="I568" s="0"/>
      <c r="K568" s="0"/>
      <c r="L568" s="0"/>
      <c r="M568" s="0"/>
      <c r="O568" s="0"/>
      <c r="P568" s="0"/>
      <c r="Q568" s="0"/>
      <c r="S568" s="0"/>
      <c r="T568" s="0"/>
      <c r="U568" s="0"/>
      <c r="V568" s="78"/>
      <c r="Y568" s="77"/>
      <c r="AG568" s="76"/>
      <c r="AH568" s="76"/>
      <c r="AI568" s="76"/>
      <c r="AJ568" s="79" t="n">
        <f aca="true">IF(B568&gt;0,OFFSET(RiseSet!$C$4,$B568-RiseSet!$B$4,0),0)</f>
        <v>0</v>
      </c>
      <c r="AK568" s="79" t="n">
        <f aca="true">IF(B568&gt;0,OFFSET(RiseSet!$C$4,$B568-RiseSet!$B$4,1),0)</f>
        <v>0</v>
      </c>
      <c r="AL568" s="76"/>
      <c r="AM568" s="79"/>
      <c r="AN568" s="76"/>
      <c r="AO568" s="76"/>
      <c r="AP568" s="76"/>
      <c r="AQ568" s="76"/>
      <c r="AR568" s="80"/>
      <c r="AS568" s="80"/>
      <c r="AT568" s="80"/>
      <c r="AU568" s="80"/>
      <c r="AV568" s="80"/>
      <c r="AW568" s="80"/>
      <c r="AX568" s="76"/>
      <c r="AY568" s="76"/>
      <c r="AZ568" s="76"/>
      <c r="BA568" s="76"/>
      <c r="BB568" s="76"/>
      <c r="BC568" s="76"/>
    </row>
    <row r="569" customFormat="false" ht="14.4" hidden="false" customHeight="false" outlineLevel="0" collapsed="false">
      <c r="A569" s="76"/>
      <c r="B569" s="0"/>
      <c r="C569" s="77"/>
      <c r="D569" s="0"/>
      <c r="E569" s="0"/>
      <c r="G569" s="0"/>
      <c r="H569" s="0"/>
      <c r="I569" s="0"/>
      <c r="K569" s="0"/>
      <c r="L569" s="0"/>
      <c r="M569" s="0"/>
      <c r="O569" s="0"/>
      <c r="P569" s="0"/>
      <c r="Q569" s="0"/>
      <c r="S569" s="0"/>
      <c r="T569" s="0"/>
      <c r="U569" s="0"/>
      <c r="V569" s="78"/>
      <c r="Y569" s="77"/>
      <c r="AG569" s="76"/>
      <c r="AH569" s="76"/>
      <c r="AI569" s="76"/>
      <c r="AJ569" s="79" t="n">
        <f aca="true">IF(B569&gt;0,OFFSET(RiseSet!$C$4,$B569-RiseSet!$B$4,0),0)</f>
        <v>0</v>
      </c>
      <c r="AK569" s="79" t="n">
        <f aca="true">IF(B569&gt;0,OFFSET(RiseSet!$C$4,$B569-RiseSet!$B$4,1),0)</f>
        <v>0</v>
      </c>
      <c r="AL569" s="76"/>
      <c r="AM569" s="79"/>
      <c r="AN569" s="76"/>
      <c r="AO569" s="76"/>
      <c r="AP569" s="76"/>
      <c r="AQ569" s="76"/>
      <c r="AR569" s="80"/>
      <c r="AS569" s="80"/>
      <c r="AT569" s="80"/>
      <c r="AU569" s="80"/>
      <c r="AV569" s="80"/>
      <c r="AW569" s="80"/>
      <c r="AX569" s="76"/>
      <c r="AY569" s="76"/>
      <c r="AZ569" s="76"/>
      <c r="BA569" s="76"/>
      <c r="BB569" s="76"/>
      <c r="BC569" s="76"/>
    </row>
    <row r="570" customFormat="false" ht="14.4" hidden="false" customHeight="false" outlineLevel="0" collapsed="false">
      <c r="A570" s="76"/>
      <c r="B570" s="0"/>
      <c r="C570" s="77"/>
      <c r="D570" s="0"/>
      <c r="E570" s="0"/>
      <c r="G570" s="0"/>
      <c r="H570" s="0"/>
      <c r="I570" s="0"/>
      <c r="K570" s="0"/>
      <c r="L570" s="0"/>
      <c r="M570" s="0"/>
      <c r="O570" s="0"/>
      <c r="P570" s="0"/>
      <c r="Q570" s="0"/>
      <c r="S570" s="0"/>
      <c r="T570" s="0"/>
      <c r="U570" s="0"/>
      <c r="V570" s="78"/>
      <c r="Y570" s="77"/>
      <c r="AG570" s="76"/>
      <c r="AH570" s="76"/>
      <c r="AI570" s="76"/>
      <c r="AJ570" s="79" t="n">
        <f aca="true">IF(B570&gt;0,OFFSET(RiseSet!$C$4,$B570-RiseSet!$B$4,0),0)</f>
        <v>0</v>
      </c>
      <c r="AK570" s="79" t="n">
        <f aca="true">IF(B570&gt;0,OFFSET(RiseSet!$C$4,$B570-RiseSet!$B$4,1),0)</f>
        <v>0</v>
      </c>
      <c r="AL570" s="76"/>
      <c r="AM570" s="79"/>
      <c r="AN570" s="76"/>
      <c r="AO570" s="76"/>
      <c r="AP570" s="76"/>
      <c r="AQ570" s="76"/>
      <c r="AR570" s="80"/>
      <c r="AS570" s="80"/>
      <c r="AT570" s="80"/>
      <c r="AU570" s="80"/>
      <c r="AV570" s="80"/>
      <c r="AW570" s="80"/>
      <c r="AX570" s="76"/>
      <c r="AY570" s="76"/>
      <c r="AZ570" s="76"/>
      <c r="BA570" s="76"/>
      <c r="BB570" s="76"/>
      <c r="BC570" s="76"/>
    </row>
    <row r="571" customFormat="false" ht="14.4" hidden="false" customHeight="false" outlineLevel="0" collapsed="false">
      <c r="A571" s="76"/>
      <c r="B571" s="0"/>
      <c r="C571" s="77"/>
      <c r="D571" s="0"/>
      <c r="E571" s="0"/>
      <c r="G571" s="0"/>
      <c r="H571" s="0"/>
      <c r="I571" s="0"/>
      <c r="K571" s="0"/>
      <c r="L571" s="0"/>
      <c r="M571" s="0"/>
      <c r="O571" s="0"/>
      <c r="P571" s="0"/>
      <c r="Q571" s="0"/>
      <c r="S571" s="0"/>
      <c r="T571" s="0"/>
      <c r="U571" s="0"/>
      <c r="V571" s="78"/>
      <c r="Y571" s="77"/>
      <c r="AG571" s="76"/>
      <c r="AH571" s="76"/>
      <c r="AI571" s="76"/>
      <c r="AJ571" s="79" t="n">
        <f aca="true">IF(B571&gt;0,OFFSET(RiseSet!$C$4,$B571-RiseSet!$B$4,0),0)</f>
        <v>0</v>
      </c>
      <c r="AK571" s="79" t="n">
        <f aca="true">IF(B571&gt;0,OFFSET(RiseSet!$C$4,$B571-RiseSet!$B$4,1),0)</f>
        <v>0</v>
      </c>
      <c r="AL571" s="76"/>
      <c r="AM571" s="79"/>
      <c r="AN571" s="76"/>
      <c r="AO571" s="76"/>
      <c r="AP571" s="76"/>
      <c r="AQ571" s="76"/>
      <c r="AR571" s="80"/>
      <c r="AS571" s="80"/>
      <c r="AT571" s="80"/>
      <c r="AU571" s="80"/>
      <c r="AV571" s="80"/>
      <c r="AW571" s="80"/>
      <c r="AX571" s="76"/>
      <c r="AY571" s="76"/>
      <c r="AZ571" s="76"/>
      <c r="BA571" s="76"/>
      <c r="BB571" s="76"/>
      <c r="BC571" s="76"/>
    </row>
    <row r="572" customFormat="false" ht="14.4" hidden="false" customHeight="false" outlineLevel="0" collapsed="false">
      <c r="A572" s="76"/>
      <c r="B572" s="0"/>
      <c r="C572" s="77"/>
      <c r="D572" s="0"/>
      <c r="E572" s="0"/>
      <c r="G572" s="0"/>
      <c r="H572" s="0"/>
      <c r="I572" s="0"/>
      <c r="K572" s="0"/>
      <c r="L572" s="0"/>
      <c r="M572" s="0"/>
      <c r="O572" s="0"/>
      <c r="P572" s="0"/>
      <c r="Q572" s="0"/>
      <c r="S572" s="0"/>
      <c r="T572" s="0"/>
      <c r="U572" s="0"/>
      <c r="V572" s="78"/>
      <c r="Y572" s="77"/>
      <c r="AG572" s="76"/>
      <c r="AH572" s="76"/>
      <c r="AI572" s="76"/>
      <c r="AJ572" s="79" t="n">
        <f aca="true">IF(B572&gt;0,OFFSET(RiseSet!$C$4,$B572-RiseSet!$B$4,0),0)</f>
        <v>0</v>
      </c>
      <c r="AK572" s="79" t="n">
        <f aca="true">IF(B572&gt;0,OFFSET(RiseSet!$C$4,$B572-RiseSet!$B$4,1),0)</f>
        <v>0</v>
      </c>
      <c r="AL572" s="76"/>
      <c r="AM572" s="79"/>
      <c r="AN572" s="76"/>
      <c r="AO572" s="76"/>
      <c r="AP572" s="76"/>
      <c r="AQ572" s="76"/>
      <c r="AR572" s="80"/>
      <c r="AS572" s="80"/>
      <c r="AT572" s="80"/>
      <c r="AU572" s="80"/>
      <c r="AV572" s="80"/>
      <c r="AW572" s="80"/>
      <c r="AX572" s="76"/>
      <c r="AY572" s="76"/>
      <c r="AZ572" s="76"/>
      <c r="BA572" s="76"/>
      <c r="BB572" s="76"/>
      <c r="BC572" s="76"/>
    </row>
    <row r="573" customFormat="false" ht="14.4" hidden="false" customHeight="false" outlineLevel="0" collapsed="false">
      <c r="A573" s="76"/>
      <c r="B573" s="0"/>
      <c r="C573" s="77"/>
      <c r="D573" s="0"/>
      <c r="E573" s="0"/>
      <c r="G573" s="0"/>
      <c r="H573" s="0"/>
      <c r="I573" s="0"/>
      <c r="K573" s="0"/>
      <c r="L573" s="0"/>
      <c r="M573" s="0"/>
      <c r="O573" s="0"/>
      <c r="P573" s="0"/>
      <c r="Q573" s="0"/>
      <c r="S573" s="0"/>
      <c r="T573" s="0"/>
      <c r="U573" s="0"/>
      <c r="V573" s="78"/>
      <c r="Y573" s="77"/>
      <c r="AG573" s="76"/>
      <c r="AH573" s="76"/>
      <c r="AI573" s="76"/>
      <c r="AJ573" s="79" t="n">
        <f aca="true">IF(B573&gt;0,OFFSET(RiseSet!$C$4,$B573-RiseSet!$B$4,0),0)</f>
        <v>0</v>
      </c>
      <c r="AK573" s="79" t="n">
        <f aca="true">IF(B573&gt;0,OFFSET(RiseSet!$C$4,$B573-RiseSet!$B$4,1),0)</f>
        <v>0</v>
      </c>
      <c r="AL573" s="76"/>
      <c r="AM573" s="79"/>
      <c r="AN573" s="76"/>
      <c r="AO573" s="76"/>
      <c r="AP573" s="76"/>
      <c r="AQ573" s="76"/>
      <c r="AR573" s="80"/>
      <c r="AS573" s="80"/>
      <c r="AT573" s="80"/>
      <c r="AU573" s="80"/>
      <c r="AV573" s="80"/>
      <c r="AW573" s="80"/>
      <c r="AX573" s="76"/>
      <c r="AY573" s="76"/>
      <c r="AZ573" s="76"/>
      <c r="BA573" s="76"/>
      <c r="BB573" s="76"/>
      <c r="BC573" s="76"/>
    </row>
    <row r="574" customFormat="false" ht="14.4" hidden="false" customHeight="false" outlineLevel="0" collapsed="false">
      <c r="A574" s="76"/>
      <c r="B574" s="0"/>
      <c r="C574" s="77"/>
      <c r="D574" s="0"/>
      <c r="E574" s="0"/>
      <c r="G574" s="0"/>
      <c r="H574" s="0"/>
      <c r="I574" s="0"/>
      <c r="K574" s="0"/>
      <c r="L574" s="0"/>
      <c r="M574" s="0"/>
      <c r="O574" s="0"/>
      <c r="P574" s="0"/>
      <c r="Q574" s="0"/>
      <c r="S574" s="0"/>
      <c r="T574" s="0"/>
      <c r="U574" s="0"/>
      <c r="V574" s="78"/>
      <c r="Y574" s="77"/>
      <c r="AG574" s="76"/>
      <c r="AH574" s="76"/>
      <c r="AI574" s="76"/>
      <c r="AJ574" s="79" t="n">
        <f aca="true">IF(B574&gt;0,OFFSET(RiseSet!$C$4,$B574-RiseSet!$B$4,0),0)</f>
        <v>0</v>
      </c>
      <c r="AK574" s="79" t="n">
        <f aca="true">IF(B574&gt;0,OFFSET(RiseSet!$C$4,$B574-RiseSet!$B$4,1),0)</f>
        <v>0</v>
      </c>
      <c r="AL574" s="76"/>
      <c r="AM574" s="79"/>
      <c r="AN574" s="76"/>
      <c r="AO574" s="76"/>
      <c r="AP574" s="76"/>
      <c r="AQ574" s="76"/>
      <c r="AR574" s="80"/>
      <c r="AS574" s="80"/>
      <c r="AT574" s="80"/>
      <c r="AU574" s="80"/>
      <c r="AV574" s="80"/>
      <c r="AW574" s="80"/>
      <c r="AX574" s="76"/>
      <c r="AY574" s="76"/>
      <c r="AZ574" s="76"/>
      <c r="BA574" s="76"/>
      <c r="BB574" s="76"/>
      <c r="BC574" s="76"/>
    </row>
    <row r="575" customFormat="false" ht="14.4" hidden="false" customHeight="false" outlineLevel="0" collapsed="false">
      <c r="A575" s="76"/>
      <c r="B575" s="0"/>
      <c r="C575" s="77"/>
      <c r="D575" s="0"/>
      <c r="E575" s="0"/>
      <c r="G575" s="0"/>
      <c r="H575" s="0"/>
      <c r="I575" s="0"/>
      <c r="K575" s="0"/>
      <c r="L575" s="0"/>
      <c r="M575" s="0"/>
      <c r="O575" s="0"/>
      <c r="P575" s="0"/>
      <c r="Q575" s="0"/>
      <c r="S575" s="0"/>
      <c r="T575" s="0"/>
      <c r="U575" s="0"/>
      <c r="V575" s="78"/>
      <c r="Y575" s="77"/>
      <c r="AG575" s="76"/>
      <c r="AH575" s="76"/>
      <c r="AI575" s="76"/>
      <c r="AJ575" s="79" t="n">
        <f aca="true">IF(B575&gt;0,OFFSET(RiseSet!$C$4,$B575-RiseSet!$B$4,0),0)</f>
        <v>0</v>
      </c>
      <c r="AK575" s="79" t="n">
        <f aca="true">IF(B575&gt;0,OFFSET(RiseSet!$C$4,$B575-RiseSet!$B$4,1),0)</f>
        <v>0</v>
      </c>
      <c r="AL575" s="76"/>
      <c r="AM575" s="79"/>
      <c r="AN575" s="76"/>
      <c r="AO575" s="76"/>
      <c r="AP575" s="76"/>
      <c r="AQ575" s="76"/>
      <c r="AR575" s="80"/>
      <c r="AS575" s="80"/>
      <c r="AT575" s="80"/>
      <c r="AU575" s="80"/>
      <c r="AV575" s="80"/>
      <c r="AW575" s="80"/>
      <c r="AX575" s="76"/>
      <c r="AY575" s="76"/>
      <c r="AZ575" s="76"/>
      <c r="BA575" s="76"/>
      <c r="BB575" s="76"/>
      <c r="BC575" s="76"/>
    </row>
    <row r="576" customFormat="false" ht="14.4" hidden="false" customHeight="false" outlineLevel="0" collapsed="false">
      <c r="A576" s="76"/>
      <c r="B576" s="0"/>
      <c r="C576" s="77"/>
      <c r="D576" s="0"/>
      <c r="E576" s="0"/>
      <c r="G576" s="0"/>
      <c r="H576" s="0"/>
      <c r="I576" s="0"/>
      <c r="K576" s="0"/>
      <c r="L576" s="0"/>
      <c r="M576" s="0"/>
      <c r="O576" s="0"/>
      <c r="P576" s="0"/>
      <c r="Q576" s="0"/>
      <c r="S576" s="0"/>
      <c r="T576" s="0"/>
      <c r="U576" s="0"/>
      <c r="V576" s="78"/>
      <c r="Y576" s="77"/>
      <c r="AG576" s="76"/>
      <c r="AH576" s="76"/>
      <c r="AI576" s="76"/>
      <c r="AJ576" s="79" t="n">
        <f aca="true">IF(B576&gt;0,OFFSET(RiseSet!$C$4,$B576-RiseSet!$B$4,0),0)</f>
        <v>0</v>
      </c>
      <c r="AK576" s="79" t="n">
        <f aca="true">IF(B576&gt;0,OFFSET(RiseSet!$C$4,$B576-RiseSet!$B$4,1),0)</f>
        <v>0</v>
      </c>
      <c r="AL576" s="76"/>
      <c r="AM576" s="79"/>
      <c r="AN576" s="76"/>
      <c r="AO576" s="76"/>
      <c r="AP576" s="76"/>
      <c r="AQ576" s="76"/>
      <c r="AR576" s="80"/>
      <c r="AS576" s="80"/>
      <c r="AT576" s="80"/>
      <c r="AU576" s="80"/>
      <c r="AV576" s="80"/>
      <c r="AW576" s="80"/>
      <c r="AX576" s="76"/>
      <c r="AY576" s="76"/>
      <c r="AZ576" s="76"/>
      <c r="BA576" s="76"/>
      <c r="BB576" s="76"/>
      <c r="BC576" s="76"/>
    </row>
    <row r="577" customFormat="false" ht="14.4" hidden="false" customHeight="false" outlineLevel="0" collapsed="false">
      <c r="A577" s="76"/>
      <c r="B577" s="0"/>
      <c r="C577" s="77"/>
      <c r="D577" s="0"/>
      <c r="E577" s="0"/>
      <c r="G577" s="0"/>
      <c r="H577" s="0"/>
      <c r="I577" s="0"/>
      <c r="K577" s="0"/>
      <c r="L577" s="0"/>
      <c r="M577" s="0"/>
      <c r="O577" s="0"/>
      <c r="P577" s="0"/>
      <c r="Q577" s="0"/>
      <c r="S577" s="0"/>
      <c r="T577" s="0"/>
      <c r="U577" s="0"/>
      <c r="V577" s="78"/>
      <c r="Y577" s="77"/>
      <c r="AG577" s="76"/>
      <c r="AH577" s="76"/>
      <c r="AI577" s="76"/>
      <c r="AJ577" s="79" t="n">
        <f aca="true">IF(B577&gt;0,OFFSET(RiseSet!$C$4,$B577-RiseSet!$B$4,0),0)</f>
        <v>0</v>
      </c>
      <c r="AK577" s="79" t="n">
        <f aca="true">IF(B577&gt;0,OFFSET(RiseSet!$C$4,$B577-RiseSet!$B$4,1),0)</f>
        <v>0</v>
      </c>
      <c r="AL577" s="76"/>
      <c r="AM577" s="79"/>
      <c r="AN577" s="76"/>
      <c r="AO577" s="76"/>
      <c r="AP577" s="76"/>
      <c r="AQ577" s="76"/>
      <c r="AR577" s="80"/>
      <c r="AS577" s="80"/>
      <c r="AT577" s="80"/>
      <c r="AU577" s="80"/>
      <c r="AV577" s="80"/>
      <c r="AW577" s="80"/>
      <c r="AX577" s="76"/>
      <c r="AY577" s="76"/>
      <c r="AZ577" s="76"/>
      <c r="BA577" s="76"/>
      <c r="BB577" s="76"/>
      <c r="BC577" s="76"/>
    </row>
    <row r="578" customFormat="false" ht="14.4" hidden="false" customHeight="false" outlineLevel="0" collapsed="false">
      <c r="A578" s="76"/>
      <c r="B578" s="0"/>
      <c r="C578" s="77"/>
      <c r="D578" s="0"/>
      <c r="E578" s="0"/>
      <c r="G578" s="0"/>
      <c r="H578" s="0"/>
      <c r="I578" s="0"/>
      <c r="K578" s="0"/>
      <c r="L578" s="0"/>
      <c r="M578" s="0"/>
      <c r="O578" s="0"/>
      <c r="P578" s="0"/>
      <c r="Q578" s="0"/>
      <c r="S578" s="0"/>
      <c r="T578" s="0"/>
      <c r="U578" s="0"/>
      <c r="V578" s="78"/>
      <c r="Y578" s="77"/>
      <c r="AG578" s="76"/>
      <c r="AH578" s="76"/>
      <c r="AI578" s="76"/>
      <c r="AJ578" s="79" t="n">
        <f aca="true">IF(B578&gt;0,OFFSET(RiseSet!$C$4,$B578-RiseSet!$B$4,0),0)</f>
        <v>0</v>
      </c>
      <c r="AK578" s="79" t="n">
        <f aca="true">IF(B578&gt;0,OFFSET(RiseSet!$C$4,$B578-RiseSet!$B$4,1),0)</f>
        <v>0</v>
      </c>
      <c r="AL578" s="76"/>
      <c r="AM578" s="79"/>
      <c r="AN578" s="76"/>
      <c r="AO578" s="76"/>
      <c r="AP578" s="76"/>
      <c r="AQ578" s="76"/>
      <c r="AR578" s="80"/>
      <c r="AS578" s="80"/>
      <c r="AT578" s="80"/>
      <c r="AU578" s="80"/>
      <c r="AV578" s="80"/>
      <c r="AW578" s="80"/>
      <c r="AX578" s="76"/>
      <c r="AY578" s="76"/>
      <c r="AZ578" s="76"/>
      <c r="BA578" s="76"/>
      <c r="BB578" s="76"/>
      <c r="BC578" s="76"/>
    </row>
    <row r="579" customFormat="false" ht="14.4" hidden="false" customHeight="false" outlineLevel="0" collapsed="false">
      <c r="A579" s="76"/>
      <c r="B579" s="0"/>
      <c r="C579" s="77"/>
      <c r="D579" s="0"/>
      <c r="E579" s="0"/>
      <c r="G579" s="0"/>
      <c r="H579" s="0"/>
      <c r="I579" s="0"/>
      <c r="K579" s="0"/>
      <c r="L579" s="0"/>
      <c r="M579" s="0"/>
      <c r="O579" s="0"/>
      <c r="P579" s="0"/>
      <c r="Q579" s="0"/>
      <c r="S579" s="0"/>
      <c r="T579" s="0"/>
      <c r="U579" s="0"/>
      <c r="V579" s="78"/>
      <c r="Y579" s="77"/>
      <c r="AG579" s="76"/>
      <c r="AH579" s="76"/>
      <c r="AI579" s="76"/>
      <c r="AJ579" s="79" t="n">
        <f aca="true">IF(B579&gt;0,OFFSET(RiseSet!$C$4,$B579-RiseSet!$B$4,0),0)</f>
        <v>0</v>
      </c>
      <c r="AK579" s="79" t="n">
        <f aca="true">IF(B579&gt;0,OFFSET(RiseSet!$C$4,$B579-RiseSet!$B$4,1),0)</f>
        <v>0</v>
      </c>
      <c r="AL579" s="76"/>
      <c r="AM579" s="79"/>
      <c r="AN579" s="76"/>
      <c r="AO579" s="76"/>
      <c r="AP579" s="76"/>
      <c r="AQ579" s="76"/>
      <c r="AR579" s="80"/>
      <c r="AS579" s="80"/>
      <c r="AT579" s="80"/>
      <c r="AU579" s="80"/>
      <c r="AV579" s="80"/>
      <c r="AW579" s="80"/>
      <c r="AX579" s="76"/>
      <c r="AY579" s="76"/>
      <c r="AZ579" s="76"/>
      <c r="BA579" s="76"/>
      <c r="BB579" s="76"/>
      <c r="BC579" s="76"/>
    </row>
    <row r="580" customFormat="false" ht="14.4" hidden="false" customHeight="false" outlineLevel="0" collapsed="false">
      <c r="A580" s="76"/>
      <c r="B580" s="0"/>
      <c r="C580" s="77"/>
      <c r="D580" s="0"/>
      <c r="E580" s="0"/>
      <c r="G580" s="0"/>
      <c r="H580" s="0"/>
      <c r="I580" s="0"/>
      <c r="K580" s="0"/>
      <c r="L580" s="0"/>
      <c r="M580" s="0"/>
      <c r="O580" s="0"/>
      <c r="P580" s="0"/>
      <c r="Q580" s="0"/>
      <c r="S580" s="0"/>
      <c r="T580" s="0"/>
      <c r="U580" s="0"/>
      <c r="V580" s="78"/>
      <c r="Y580" s="77"/>
      <c r="AG580" s="76"/>
      <c r="AH580" s="76"/>
      <c r="AI580" s="76"/>
      <c r="AJ580" s="79" t="n">
        <f aca="true">IF(B580&gt;0,OFFSET(RiseSet!$C$4,$B580-RiseSet!$B$4,0),0)</f>
        <v>0</v>
      </c>
      <c r="AK580" s="79" t="n">
        <f aca="true">IF(B580&gt;0,OFFSET(RiseSet!$C$4,$B580-RiseSet!$B$4,1),0)</f>
        <v>0</v>
      </c>
      <c r="AL580" s="76"/>
      <c r="AM580" s="79"/>
      <c r="AN580" s="76"/>
      <c r="AO580" s="76"/>
      <c r="AP580" s="76"/>
      <c r="AQ580" s="76"/>
      <c r="AR580" s="80"/>
      <c r="AS580" s="80"/>
      <c r="AT580" s="80"/>
      <c r="AU580" s="80"/>
      <c r="AV580" s="80"/>
      <c r="AW580" s="80"/>
      <c r="AX580" s="76"/>
      <c r="AY580" s="76"/>
      <c r="AZ580" s="76"/>
      <c r="BA580" s="76"/>
      <c r="BB580" s="76"/>
      <c r="BC580" s="76"/>
    </row>
    <row r="581" customFormat="false" ht="14.4" hidden="false" customHeight="false" outlineLevel="0" collapsed="false">
      <c r="A581" s="76"/>
      <c r="B581" s="0"/>
      <c r="C581" s="77"/>
      <c r="D581" s="0"/>
      <c r="E581" s="0"/>
      <c r="G581" s="0"/>
      <c r="H581" s="0"/>
      <c r="I581" s="0"/>
      <c r="K581" s="0"/>
      <c r="L581" s="0"/>
      <c r="M581" s="0"/>
      <c r="O581" s="0"/>
      <c r="P581" s="0"/>
      <c r="Q581" s="0"/>
      <c r="S581" s="0"/>
      <c r="T581" s="0"/>
      <c r="U581" s="0"/>
      <c r="V581" s="78"/>
      <c r="Y581" s="77"/>
      <c r="AG581" s="76"/>
      <c r="AH581" s="76"/>
      <c r="AI581" s="76"/>
      <c r="AJ581" s="79" t="n">
        <f aca="true">IF(B581&gt;0,OFFSET(RiseSet!$C$4,$B581-RiseSet!$B$4,0),0)</f>
        <v>0</v>
      </c>
      <c r="AK581" s="79" t="n">
        <f aca="true">IF(B581&gt;0,OFFSET(RiseSet!$C$4,$B581-RiseSet!$B$4,1),0)</f>
        <v>0</v>
      </c>
      <c r="AL581" s="76"/>
      <c r="AM581" s="79"/>
      <c r="AN581" s="76"/>
      <c r="AO581" s="76"/>
      <c r="AP581" s="76"/>
      <c r="AQ581" s="76"/>
      <c r="AR581" s="80"/>
      <c r="AS581" s="80"/>
      <c r="AT581" s="80"/>
      <c r="AU581" s="80"/>
      <c r="AV581" s="80"/>
      <c r="AW581" s="80"/>
      <c r="AX581" s="76"/>
      <c r="AY581" s="76"/>
      <c r="AZ581" s="76"/>
      <c r="BA581" s="76"/>
      <c r="BB581" s="76"/>
      <c r="BC581" s="76"/>
    </row>
  </sheetData>
  <dataValidations count="3">
    <dataValidation allowBlank="true" error="The dates should be subsequent " operator="greaterThan" showDropDown="false" showErrorMessage="true" showInputMessage="true" sqref="B6:B24" type="date">
      <formula1>B5</formula1>
      <formula2>0</formula2>
    </dataValidation>
    <dataValidation allowBlank="true" error="The dates should be subsequent " operator="greaterThan" showDropDown="false" showErrorMessage="true" showInputMessage="true" sqref="B29:B47" type="date">
      <formula1>B28</formula1>
      <formula2>0</formula2>
    </dataValidation>
    <dataValidation allowBlank="true" error="The dates should be subsequent" operator="greaterThan" showDropDown="false" showErrorMessage="true" showInputMessage="true" sqref="X35:X40" type="date">
      <formula1>X34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67"/>
  <sheetViews>
    <sheetView windowProtection="false" showFormulas="false" showGridLines="false" showRowColHeaders="false" showZeros="true" rightToLeft="false" tabSelected="false" showOutlineSymbols="true" defaultGridColor="true" view="normal" topLeftCell="F1" colorId="64" zoomScale="100" zoomScaleNormal="100" zoomScalePageLayoutView="100" workbookViewId="0">
      <selection pane="topLeft" activeCell="N32" activeCellId="0" sqref="N32"/>
    </sheetView>
  </sheetViews>
  <sheetFormatPr defaultRowHeight="14.4"/>
  <cols>
    <col collapsed="false" hidden="false" max="1" min="1" style="162" width="9.10526315789474"/>
    <col collapsed="false" hidden="false" max="2" min="2" style="73" width="9.10526315789474"/>
    <col collapsed="false" hidden="false" max="3" min="3" style="73" width="1.39271255060729"/>
    <col collapsed="false" hidden="false" max="5" min="4" style="73" width="7.71255060728745"/>
    <col collapsed="false" hidden="false" max="6" min="6" style="73" width="6.10526315789474"/>
    <col collapsed="false" hidden="false" max="8" min="7" style="73" width="7.71255060728745"/>
    <col collapsed="false" hidden="false" max="9" min="9" style="73" width="6"/>
    <col collapsed="false" hidden="false" max="19" min="10" style="73" width="7.71255060728745"/>
    <col collapsed="false" hidden="false" max="22" min="20" style="54" width="7.71255060728745"/>
    <col collapsed="false" hidden="false" max="24" min="23" style="54" width="9.10526315789474"/>
    <col collapsed="false" hidden="false" max="25" min="25" style="54" width="6.31983805668016"/>
    <col collapsed="false" hidden="false" max="26" min="26" style="54" width="7.71255060728745"/>
    <col collapsed="false" hidden="false" max="29" min="27" style="54" width="9.10526315789474"/>
    <col collapsed="false" hidden="false" max="30" min="30" style="54" width="4.39271255060729"/>
    <col collapsed="false" hidden="false" max="41" min="31" style="54" width="9.10526315789474"/>
    <col collapsed="false" hidden="false" max="44" min="42" style="163" width="9.10526315789474"/>
    <col collapsed="false" hidden="false" max="1025" min="45" style="73" width="9.10526315789474"/>
  </cols>
  <sheetData>
    <row r="1" customFormat="false" ht="41.25" hidden="false" customHeight="true" outlineLevel="0" collapsed="false">
      <c r="A1" s="164"/>
      <c r="B1" s="87"/>
      <c r="C1" s="87"/>
      <c r="D1" s="165"/>
      <c r="E1" s="87"/>
      <c r="F1" s="87"/>
      <c r="G1" s="87"/>
      <c r="H1" s="87"/>
      <c r="I1" s="87"/>
      <c r="J1" s="87"/>
      <c r="K1" s="87"/>
      <c r="L1" s="87"/>
      <c r="M1" s="87"/>
      <c r="N1" s="87"/>
      <c r="O1" s="87"/>
      <c r="P1" s="87"/>
      <c r="Q1" s="87"/>
      <c r="R1" s="87"/>
      <c r="S1" s="87"/>
      <c r="T1" s="76"/>
      <c r="U1" s="76"/>
      <c r="V1" s="76"/>
      <c r="W1" s="76"/>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5" customFormat="true" ht="16.5" hidden="false" customHeight="true" outlineLevel="0" collapsed="false">
      <c r="A2" s="166"/>
      <c r="B2" s="167" t="s">
        <v>68</v>
      </c>
      <c r="C2" s="168"/>
      <c r="D2" s="169"/>
      <c r="E2" s="170"/>
      <c r="F2" s="171" t="n">
        <v>200</v>
      </c>
      <c r="G2" s="168" t="s">
        <v>69</v>
      </c>
      <c r="H2" s="170"/>
      <c r="I2" s="168" t="str">
        <f aca="false">IF(F2&lt;1,"No artificial illumination", " ")</f>
        <v> </v>
      </c>
      <c r="J2" s="168"/>
      <c r="K2" s="168"/>
      <c r="L2" s="168"/>
      <c r="M2" s="168"/>
      <c r="N2" s="168"/>
      <c r="O2" s="168"/>
      <c r="P2" s="168"/>
      <c r="Q2" s="168"/>
      <c r="R2" s="168"/>
      <c r="S2" s="168"/>
      <c r="T2" s="172"/>
      <c r="U2" s="172"/>
      <c r="V2" s="172"/>
      <c r="W2" s="172"/>
      <c r="X2" s="173"/>
      <c r="Y2" s="173"/>
      <c r="Z2" s="173"/>
      <c r="AA2" s="173"/>
      <c r="AB2" s="173"/>
      <c r="AC2" s="173"/>
      <c r="AD2" s="173"/>
      <c r="AE2" s="173"/>
      <c r="AF2" s="173"/>
      <c r="AG2" s="173"/>
      <c r="AH2" s="173"/>
      <c r="AI2" s="173"/>
      <c r="AJ2" s="173"/>
      <c r="AK2" s="173"/>
      <c r="AL2" s="173"/>
      <c r="AM2" s="173"/>
      <c r="AN2" s="173"/>
      <c r="AO2" s="173"/>
      <c r="AP2" s="174"/>
      <c r="AQ2" s="174"/>
      <c r="AR2" s="174"/>
    </row>
    <row r="3" customFormat="false" ht="14.25" hidden="false" customHeight="true" outlineLevel="0" collapsed="false">
      <c r="A3" s="164"/>
      <c r="B3" s="176" t="str">
        <f aca="false">IF(F2&gt;1,"with an electric conversion efficiency of SONT this takes"," ")</f>
        <v>with an electric conversion efficiency of SONT this takes</v>
      </c>
      <c r="C3" s="176"/>
      <c r="D3" s="176"/>
      <c r="E3" s="176"/>
      <c r="F3" s="176"/>
      <c r="G3" s="176"/>
      <c r="H3" s="176"/>
      <c r="I3" s="177" t="n">
        <f aca="false">IF(F2&gt;0,F2/1.85," ")</f>
        <v>108.108108108108</v>
      </c>
      <c r="J3" s="176" t="str">
        <f aca="false">IF(F2&gt;0,"W/m² electric power when on"," ")</f>
        <v>W/m² electric power when on</v>
      </c>
      <c r="K3" s="176"/>
      <c r="L3" s="87"/>
      <c r="M3" s="87"/>
      <c r="N3" s="87"/>
      <c r="O3" s="87"/>
      <c r="P3" s="87"/>
      <c r="Q3" s="87"/>
      <c r="R3" s="87"/>
      <c r="S3" s="87"/>
      <c r="T3" s="76"/>
      <c r="U3" s="76"/>
      <c r="V3" s="76"/>
      <c r="W3" s="76"/>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7.5" hidden="false" customHeight="true" outlineLevel="0" collapsed="false">
      <c r="A4" s="164"/>
      <c r="B4" s="178"/>
      <c r="C4" s="178"/>
      <c r="D4" s="178"/>
      <c r="E4" s="178"/>
      <c r="F4" s="178"/>
      <c r="G4" s="178"/>
      <c r="H4" s="178"/>
      <c r="I4" s="178"/>
      <c r="J4" s="178"/>
      <c r="K4" s="178"/>
      <c r="L4" s="178"/>
      <c r="M4" s="178"/>
      <c r="N4" s="87"/>
      <c r="O4" s="87"/>
      <c r="P4" s="87"/>
      <c r="Q4" s="87"/>
      <c r="R4" s="178"/>
      <c r="S4" s="87"/>
      <c r="T4" s="76"/>
      <c r="U4" s="76"/>
      <c r="V4" s="76"/>
      <c r="W4" s="76"/>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76.5" hidden="false" customHeight="true" outlineLevel="0" collapsed="false">
      <c r="A5" s="164"/>
      <c r="B5" s="179"/>
      <c r="C5" s="180"/>
      <c r="D5" s="181"/>
      <c r="E5" s="180"/>
      <c r="F5" s="180"/>
      <c r="G5" s="180"/>
      <c r="H5" s="180"/>
      <c r="I5" s="180"/>
      <c r="J5" s="180"/>
      <c r="K5" s="180"/>
      <c r="L5" s="180"/>
      <c r="M5" s="180"/>
      <c r="N5" s="180"/>
      <c r="O5" s="180"/>
      <c r="P5" s="182"/>
      <c r="Q5" s="87"/>
      <c r="R5" s="87"/>
      <c r="S5" s="87"/>
      <c r="T5" s="76"/>
      <c r="U5" s="76"/>
      <c r="V5" s="76"/>
      <c r="W5" s="76"/>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4" hidden="false" customHeight="false" outlineLevel="0" collapsed="false">
      <c r="A6" s="164"/>
      <c r="B6" s="183" t="s">
        <v>32</v>
      </c>
      <c r="C6" s="184"/>
      <c r="D6" s="184"/>
      <c r="E6" s="184"/>
      <c r="F6" s="184"/>
      <c r="G6" s="184"/>
      <c r="H6" s="184"/>
      <c r="I6" s="184"/>
      <c r="J6" s="184"/>
      <c r="K6" s="184"/>
      <c r="L6" s="184"/>
      <c r="M6" s="184"/>
      <c r="N6" s="184"/>
      <c r="O6" s="184"/>
      <c r="P6" s="185"/>
      <c r="Q6" s="87"/>
      <c r="R6" s="87"/>
      <c r="S6" s="87"/>
      <c r="T6" s="76"/>
      <c r="U6" s="76"/>
      <c r="V6" s="76"/>
      <c r="W6" s="76"/>
      <c r="X6" s="7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164"/>
      <c r="B7" s="186" t="n">
        <f aca="false">Cropping!C4</f>
        <v>43191</v>
      </c>
      <c r="C7" s="187"/>
      <c r="D7" s="188" t="n">
        <v>0</v>
      </c>
      <c r="E7" s="188" t="n">
        <v>0</v>
      </c>
      <c r="F7" s="189"/>
      <c r="G7" s="142" t="n">
        <v>80</v>
      </c>
      <c r="H7" s="190"/>
      <c r="I7" s="142" t="n">
        <v>120</v>
      </c>
      <c r="J7" s="87" t="str">
        <f aca="false">IF(AC7&gt;0,"Error: line not fully filled in","")</f>
        <v/>
      </c>
      <c r="K7" s="87" t="str">
        <f aca="false">IF(AND(AB7&gt;0,$F$2&gt;0),"This will give max "&amp;24-AB7&amp;" hours of illumination per day",IF(AND(B7&gt;0,$F$2&gt;0),"                                                no artificial illumination"," "))</f>
        <v>no artificial illumination</v>
      </c>
      <c r="L7" s="191"/>
      <c r="M7" s="87"/>
      <c r="N7" s="87"/>
      <c r="O7" s="87"/>
      <c r="P7" s="192"/>
      <c r="Q7" s="87" t="str">
        <f aca="false">IF(ISBLANK(I7),"",IF(I7&gt;G7,"","Error, the second radiation criterion must be bigger than the first radiation criterion"))</f>
        <v/>
      </c>
      <c r="R7" s="87"/>
      <c r="S7" s="87"/>
      <c r="T7" s="135"/>
      <c r="U7" s="76"/>
      <c r="V7" s="0"/>
      <c r="W7" s="0"/>
      <c r="X7" s="76"/>
      <c r="Y7" s="0"/>
      <c r="Z7" s="0"/>
      <c r="AA7" s="0"/>
      <c r="AB7" s="82" t="n">
        <f aca="false">MOD(24-(E7-D7)*24,24)</f>
        <v>0</v>
      </c>
      <c r="AC7" s="76" t="n">
        <f aca="false">IF(AND(B7&gt;0,AB7&gt;0,SUM(G7:I7)&lt;1),1,0)</f>
        <v>0</v>
      </c>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164"/>
      <c r="B8" s="193" t="n">
        <v>43225</v>
      </c>
      <c r="C8" s="187"/>
      <c r="D8" s="188" t="n">
        <v>0</v>
      </c>
      <c r="E8" s="188" t="n">
        <v>0.833333333333333</v>
      </c>
      <c r="F8" s="189"/>
      <c r="G8" s="142" t="n">
        <v>100</v>
      </c>
      <c r="H8" s="190"/>
      <c r="I8" s="142"/>
      <c r="J8" s="87" t="str">
        <f aca="false">IF(AC8&gt;0,"Error: line not fully filled in","")</f>
        <v/>
      </c>
      <c r="K8" s="87" t="str">
        <f aca="false">IF(AND(AB8&gt;0,$F$2&gt;0),"This will give max "&amp;24-AB8&amp;" hours of illumination per day",IF(AND(B8&gt;0,$F$2&gt;0),"                                                no artificial illumination"," "))</f>
        <v>This will give max 20 hours of illumination per day</v>
      </c>
      <c r="L8" s="191"/>
      <c r="M8" s="87"/>
      <c r="N8" s="87"/>
      <c r="O8" s="87"/>
      <c r="P8" s="192"/>
      <c r="Q8" s="87" t="str">
        <f aca="false">IF(ISBLANK(I8),"",IF(I8&gt;G8,"","Error, the second radiation criterion must be bigger than the first radiation criterion"))</f>
        <v/>
      </c>
      <c r="R8" s="87"/>
      <c r="S8" s="87"/>
      <c r="T8" s="135"/>
      <c r="U8" s="76"/>
      <c r="V8" s="0"/>
      <c r="W8" s="0"/>
      <c r="X8" s="76"/>
      <c r="Y8" s="0"/>
      <c r="Z8" s="0"/>
      <c r="AA8" s="0"/>
      <c r="AB8" s="82" t="n">
        <f aca="false">MOD(24-(E8-D8)*24,24)</f>
        <v>4.00000000000001</v>
      </c>
      <c r="AC8" s="76" t="n">
        <f aca="false">IF(AND(B8&gt;0,AB8&gt;0,SUM(G8:I8)&lt;1),1,0)</f>
        <v>0</v>
      </c>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164"/>
      <c r="B9" s="193"/>
      <c r="C9" s="187"/>
      <c r="D9" s="188"/>
      <c r="E9" s="188"/>
      <c r="F9" s="189"/>
      <c r="G9" s="142"/>
      <c r="H9" s="190"/>
      <c r="I9" s="142"/>
      <c r="J9" s="87" t="str">
        <f aca="false">IF(AC9&gt;0,"Error: line not fully filled in","")</f>
        <v/>
      </c>
      <c r="K9" s="87" t="str">
        <f aca="false">IF(AND(AB9&gt;0,$F$2&gt;0),"This will give max "&amp;24-AB9&amp;" hours of illumination per day",IF(AND(B9&gt;0,$F$2&gt;0),"                                                no artificial illumination"," "))</f>
        <v> </v>
      </c>
      <c r="L9" s="191"/>
      <c r="M9" s="87"/>
      <c r="N9" s="87"/>
      <c r="O9" s="87"/>
      <c r="P9" s="192"/>
      <c r="Q9" s="87" t="str">
        <f aca="false">IF(ISBLANK(I9),"",IF(I9&gt;G9,"","Error, the second radiation criterion must be bigger than the first radiation criterion"))</f>
        <v/>
      </c>
      <c r="R9" s="87"/>
      <c r="S9" s="87"/>
      <c r="T9" s="135"/>
      <c r="U9" s="76"/>
      <c r="V9" s="0"/>
      <c r="W9" s="0"/>
      <c r="X9" s="0"/>
      <c r="Y9" s="0"/>
      <c r="Z9" s="0"/>
      <c r="AA9" s="0"/>
      <c r="AB9" s="82" t="n">
        <f aca="false">MOD(24-(E9-D9)*24,24)</f>
        <v>0</v>
      </c>
      <c r="AC9" s="76" t="n">
        <f aca="false">IF(AND(B9&gt;0,AB9&gt;0,SUM(G9:I9)&lt;1),1,0)</f>
        <v>0</v>
      </c>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4" hidden="false" customHeight="false" outlineLevel="0" collapsed="false">
      <c r="A10" s="164"/>
      <c r="B10" s="193"/>
      <c r="C10" s="187"/>
      <c r="D10" s="188"/>
      <c r="E10" s="142"/>
      <c r="F10" s="189"/>
      <c r="G10" s="142"/>
      <c r="H10" s="190"/>
      <c r="I10" s="142"/>
      <c r="J10" s="87" t="str">
        <f aca="false">IF(AC10&gt;0,"Error: line not fully filled in","")</f>
        <v/>
      </c>
      <c r="K10" s="87" t="str">
        <f aca="false">IF(AND(AB10&gt;0,$F$2&gt;0),"This will give max "&amp;24-AB10&amp;" hours of illumination per day",IF(AND(B10&gt;0,$F$2&gt;0),"                                                no artificial illumination"," "))</f>
        <v> </v>
      </c>
      <c r="L10" s="191"/>
      <c r="M10" s="87"/>
      <c r="N10" s="87"/>
      <c r="O10" s="87"/>
      <c r="P10" s="192"/>
      <c r="Q10" s="87" t="str">
        <f aca="false">IF(ISBLANK(I10),"",IF(I10&gt;G10,"","Error, the second radiation criterion must be bigger than the first radiation criterion"))</f>
        <v/>
      </c>
      <c r="R10" s="87"/>
      <c r="S10" s="87"/>
      <c r="T10" s="135"/>
      <c r="U10" s="76"/>
      <c r="V10" s="0"/>
      <c r="W10" s="0"/>
      <c r="X10" s="0"/>
      <c r="Y10" s="0"/>
      <c r="Z10" s="0"/>
      <c r="AA10" s="0"/>
      <c r="AB10" s="82" t="n">
        <f aca="false">MOD(24-(E10-D10)*24,24)</f>
        <v>0</v>
      </c>
      <c r="AC10" s="76" t="n">
        <f aca="false">IF(AND(B10&gt;0,AB10&gt;0,SUM(G10:I10)&lt;1),1,0)</f>
        <v>0</v>
      </c>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4" hidden="false" customHeight="false" outlineLevel="0" collapsed="false">
      <c r="A11" s="164"/>
      <c r="B11" s="194"/>
      <c r="C11" s="184"/>
      <c r="D11" s="195"/>
      <c r="E11" s="195"/>
      <c r="F11" s="196"/>
      <c r="G11" s="148"/>
      <c r="H11" s="196"/>
      <c r="I11" s="148"/>
      <c r="J11" s="184" t="str">
        <f aca="false">IF(AC11&gt;0,"Error: line not fully filled in","")</f>
        <v/>
      </c>
      <c r="K11" s="184" t="str">
        <f aca="false">IF(AND(AB11&gt;0,$F$2&gt;0),"This will give max "&amp;24-AB11&amp;" hours of illumination per day",IF(AND(B11&gt;0,$F$2&gt;0),"                                                no artificial illumination"," "))</f>
        <v> </v>
      </c>
      <c r="L11" s="184"/>
      <c r="M11" s="184"/>
      <c r="N11" s="184"/>
      <c r="O11" s="184"/>
      <c r="P11" s="185"/>
      <c r="Q11" s="87" t="str">
        <f aca="false">IF(ISBLANK(I11),"",IF(I11&gt;G11,"","Error, the second radiation criterion must be bigger than the first radiation criterion"))</f>
        <v/>
      </c>
      <c r="R11" s="87"/>
      <c r="S11" s="87"/>
      <c r="T11" s="76"/>
      <c r="U11" s="76"/>
      <c r="V11" s="0"/>
      <c r="W11" s="0"/>
      <c r="X11" s="0"/>
      <c r="Y11" s="0"/>
      <c r="Z11" s="0"/>
      <c r="AA11" s="0"/>
      <c r="AB11" s="82" t="n">
        <f aca="false">MOD(24-(E11-D11)*24,24)</f>
        <v>0</v>
      </c>
      <c r="AC11" s="76" t="n">
        <f aca="false">IF(AND(B11&gt;0,AB11&gt;0,SUM(G11:I11)&lt;1),1,0)</f>
        <v>0</v>
      </c>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4" hidden="false" customHeight="false" outlineLevel="0" collapsed="false">
      <c r="A12" s="164"/>
      <c r="B12" s="87"/>
      <c r="C12" s="87"/>
      <c r="D12" s="165"/>
      <c r="E12" s="190"/>
      <c r="F12" s="87"/>
      <c r="G12" s="87"/>
      <c r="H12" s="87"/>
      <c r="I12" s="87"/>
      <c r="J12" s="87"/>
      <c r="K12" s="87"/>
      <c r="L12" s="87"/>
      <c r="M12" s="87"/>
      <c r="N12" s="87"/>
      <c r="O12" s="87"/>
      <c r="P12" s="87"/>
      <c r="Q12" s="87"/>
      <c r="R12" s="87"/>
      <c r="S12" s="87"/>
      <c r="T12" s="76"/>
      <c r="U12" s="76"/>
      <c r="V12" s="76"/>
      <c r="W12" s="76"/>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4" hidden="false" customHeight="false" outlineLevel="0" collapsed="false">
      <c r="A13" s="197"/>
      <c r="B13" s="84"/>
      <c r="C13" s="84"/>
      <c r="D13" s="198"/>
      <c r="E13" s="199"/>
      <c r="F13" s="84"/>
      <c r="G13" s="84"/>
      <c r="H13" s="84"/>
      <c r="I13" s="84"/>
      <c r="J13" s="84"/>
      <c r="K13" s="84"/>
      <c r="L13" s="84"/>
      <c r="M13" s="84"/>
      <c r="N13" s="84"/>
      <c r="O13" s="84"/>
      <c r="P13" s="84"/>
      <c r="Q13" s="84"/>
      <c r="R13" s="84"/>
      <c r="S13" s="84"/>
      <c r="T13" s="76"/>
      <c r="U13" s="76"/>
      <c r="V13" s="76"/>
      <c r="W13" s="76"/>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4" hidden="false" customHeight="false" outlineLevel="0" collapsed="false">
      <c r="A14" s="197"/>
      <c r="B14" s="84"/>
      <c r="C14" s="84"/>
      <c r="D14" s="198"/>
      <c r="E14" s="199"/>
      <c r="F14" s="84"/>
      <c r="G14" s="84"/>
      <c r="H14" s="84"/>
      <c r="I14" s="84"/>
      <c r="J14" s="84"/>
      <c r="K14" s="84"/>
      <c r="L14" s="84"/>
      <c r="M14" s="84"/>
      <c r="N14" s="84"/>
      <c r="O14" s="84"/>
      <c r="P14" s="84"/>
      <c r="Q14" s="84"/>
      <c r="R14" s="84"/>
      <c r="S14" s="84"/>
      <c r="T14" s="76"/>
      <c r="U14" s="76"/>
      <c r="V14" s="76"/>
      <c r="W14" s="76"/>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197"/>
      <c r="B15" s="84"/>
      <c r="C15" s="84"/>
      <c r="D15" s="198"/>
      <c r="E15" s="199"/>
      <c r="F15" s="84"/>
      <c r="G15" s="84"/>
      <c r="H15" s="84"/>
      <c r="I15" s="84"/>
      <c r="J15" s="84"/>
      <c r="K15" s="84"/>
      <c r="L15" s="84"/>
      <c r="M15" s="84"/>
      <c r="N15" s="84"/>
      <c r="O15" s="84"/>
      <c r="P15" s="84"/>
      <c r="Q15" s="84"/>
      <c r="R15" s="84"/>
      <c r="S15" s="84"/>
      <c r="T15" s="76"/>
      <c r="U15" s="76"/>
      <c r="V15" s="76"/>
      <c r="W15" s="76"/>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8" hidden="false" customHeight="false" outlineLevel="0" collapsed="false">
      <c r="A16" s="200"/>
      <c r="B16" s="201" t="s">
        <v>70</v>
      </c>
      <c r="C16" s="202"/>
      <c r="D16" s="203"/>
      <c r="E16" s="204"/>
      <c r="F16" s="205" t="n">
        <v>150</v>
      </c>
      <c r="G16" s="202" t="s">
        <v>71</v>
      </c>
      <c r="H16" s="204"/>
      <c r="I16" s="206"/>
      <c r="J16" s="84"/>
      <c r="K16" s="84"/>
      <c r="L16" s="84"/>
      <c r="M16" s="84"/>
      <c r="N16" s="84"/>
      <c r="O16" s="84"/>
      <c r="P16" s="84"/>
      <c r="Q16" s="84"/>
      <c r="R16" s="84"/>
      <c r="S16" s="84"/>
      <c r="T16" s="76"/>
      <c r="U16" s="76"/>
      <c r="V16" s="76"/>
      <c r="W16" s="76"/>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200"/>
      <c r="B17" s="207" t="s">
        <v>72</v>
      </c>
      <c r="C17" s="202"/>
      <c r="D17" s="203"/>
      <c r="E17" s="204"/>
      <c r="F17" s="202"/>
      <c r="G17" s="202"/>
      <c r="H17" s="204"/>
      <c r="I17" s="206"/>
      <c r="J17" s="84"/>
      <c r="K17" s="84"/>
      <c r="L17" s="84"/>
      <c r="M17" s="84"/>
      <c r="N17" s="84"/>
      <c r="O17" s="84"/>
      <c r="P17" s="84"/>
      <c r="Q17" s="84"/>
      <c r="R17" s="84"/>
      <c r="S17" s="84"/>
      <c r="T17" s="76"/>
      <c r="U17" s="76"/>
      <c r="V17" s="76"/>
      <c r="W17" s="76"/>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7.5" hidden="false" customHeight="true" outlineLevel="0" collapsed="false">
      <c r="A18" s="197"/>
      <c r="B18" s="201"/>
      <c r="C18" s="202"/>
      <c r="D18" s="203"/>
      <c r="E18" s="202"/>
      <c r="F18" s="202"/>
      <c r="G18" s="202"/>
      <c r="H18" s="202"/>
      <c r="I18" s="206"/>
      <c r="J18" s="84"/>
      <c r="K18" s="84"/>
      <c r="L18" s="84"/>
      <c r="M18" s="84"/>
      <c r="N18" s="84"/>
      <c r="O18" s="84"/>
      <c r="P18" s="84"/>
      <c r="Q18" s="84"/>
      <c r="R18" s="84"/>
      <c r="S18" s="84"/>
      <c r="T18" s="76"/>
      <c r="U18" s="76"/>
      <c r="V18" s="76"/>
      <c r="W18" s="76"/>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197"/>
      <c r="B19" s="208"/>
      <c r="C19" s="209"/>
      <c r="D19" s="210"/>
      <c r="E19" s="211"/>
      <c r="F19" s="209"/>
      <c r="G19" s="209"/>
      <c r="H19" s="209"/>
      <c r="I19" s="212"/>
      <c r="J19" s="209"/>
      <c r="K19" s="209"/>
      <c r="L19" s="209"/>
      <c r="M19" s="209"/>
      <c r="N19" s="209"/>
      <c r="O19" s="209"/>
      <c r="P19" s="209"/>
      <c r="Q19" s="209"/>
      <c r="R19" s="213"/>
      <c r="S19" s="84"/>
      <c r="T19" s="76"/>
      <c r="U19" s="76"/>
      <c r="V19" s="0"/>
      <c r="W19" s="76"/>
      <c r="X19" s="214" t="n">
        <v>0</v>
      </c>
      <c r="Y19" s="54" t="s">
        <v>73</v>
      </c>
      <c r="Z19" s="54" t="s">
        <v>74</v>
      </c>
      <c r="AA19" s="54" t="s">
        <v>34</v>
      </c>
      <c r="AB19" s="54" t="s">
        <v>75</v>
      </c>
      <c r="AC19" s="54" t="s">
        <v>76</v>
      </c>
      <c r="AD19" s="0"/>
      <c r="AE19" s="54" t="s">
        <v>34</v>
      </c>
      <c r="AF19" s="54" t="s">
        <v>77</v>
      </c>
      <c r="AG19" s="54" t="s">
        <v>76</v>
      </c>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197"/>
      <c r="B20" s="215"/>
      <c r="C20" s="84"/>
      <c r="D20" s="84"/>
      <c r="E20" s="206"/>
      <c r="F20" s="84"/>
      <c r="G20" s="84"/>
      <c r="H20" s="84"/>
      <c r="I20" s="206"/>
      <c r="J20" s="84"/>
      <c r="K20" s="84"/>
      <c r="L20" s="84"/>
      <c r="M20" s="84"/>
      <c r="N20" s="84"/>
      <c r="O20" s="84"/>
      <c r="P20" s="84"/>
      <c r="Q20" s="84"/>
      <c r="R20" s="216"/>
      <c r="S20" s="217"/>
      <c r="T20" s="0"/>
      <c r="U20" s="0"/>
      <c r="V20" s="0"/>
      <c r="W20" s="0"/>
      <c r="X20" s="123" t="n">
        <f aca="true">OFFSET(V22,X19,0)-RiseSet!B4</f>
        <v>90</v>
      </c>
      <c r="Y20" s="117" t="n">
        <f aca="true">OFFSET(RiseSet!C4,$X$20,0)</f>
        <v>0.262946</v>
      </c>
      <c r="Z20" s="117" t="n">
        <f aca="true">OFFSET(RiseSet!D4,$X$20,0)</f>
        <v>0.793051</v>
      </c>
      <c r="AA20" s="117" t="n">
        <f aca="true">OFFSET(D$22,$X$19,0)</f>
        <v>0.0625</v>
      </c>
      <c r="AB20" s="54" t="n">
        <f aca="true">OFFSET(E$22,$X$19,0)</f>
        <v>1</v>
      </c>
      <c r="AC20" s="54" t="n">
        <f aca="true">OFFSET(F$22,$X$19,0)</f>
        <v>800</v>
      </c>
      <c r="AD20" s="54" t="n">
        <f aca="true">OFFSET(G$22,$X$19,0)</f>
        <v>0</v>
      </c>
      <c r="AE20" s="117" t="n">
        <f aca="true">OFFSET(H$22,$X$19,0)</f>
        <v>0.0416666666666667</v>
      </c>
      <c r="AF20" s="54" t="n">
        <f aca="true">OFFSET(I$22,$X$19,0)</f>
        <v>1</v>
      </c>
      <c r="AG20" s="54" t="n">
        <f aca="true">OFFSET(J$22,$X$19,0)</f>
        <v>400</v>
      </c>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59" customFormat="true" ht="14.4" hidden="false" customHeight="false" outlineLevel="0" collapsed="false">
      <c r="A21" s="197"/>
      <c r="B21" s="215" t="s">
        <v>32</v>
      </c>
      <c r="C21" s="84"/>
      <c r="D21" s="206" t="s">
        <v>34</v>
      </c>
      <c r="E21" s="206"/>
      <c r="F21" s="218"/>
      <c r="G21" s="84"/>
      <c r="H21" s="206" t="s">
        <v>34</v>
      </c>
      <c r="I21" s="206"/>
      <c r="J21" s="84"/>
      <c r="K21" s="84"/>
      <c r="L21" s="84"/>
      <c r="M21" s="84"/>
      <c r="N21" s="84"/>
      <c r="O21" s="84"/>
      <c r="P21" s="84"/>
      <c r="Q21" s="84"/>
      <c r="R21" s="216"/>
      <c r="S21" s="84"/>
      <c r="T21" s="76"/>
      <c r="U21" s="76"/>
      <c r="V21" s="76"/>
      <c r="W21" s="76"/>
      <c r="X21" s="76"/>
      <c r="Y21" s="135" t="n">
        <v>0</v>
      </c>
      <c r="Z21" s="76" t="n">
        <f aca="false">AG20</f>
        <v>400</v>
      </c>
      <c r="AA21" s="76"/>
      <c r="AB21" s="76"/>
      <c r="AC21" s="219"/>
      <c r="AD21" s="219"/>
      <c r="AE21" s="220"/>
      <c r="AF21" s="76"/>
      <c r="AG21" s="76"/>
      <c r="AH21" s="76"/>
      <c r="AI21" s="76"/>
      <c r="AJ21" s="82"/>
      <c r="AK21" s="82"/>
      <c r="AL21" s="91"/>
      <c r="AM21" s="79"/>
      <c r="AN21" s="82"/>
      <c r="AO21" s="91"/>
      <c r="AP21" s="221"/>
      <c r="AQ21" s="222"/>
      <c r="AR21" s="223"/>
      <c r="AS21" s="79"/>
      <c r="AT21" s="82"/>
      <c r="AU21" s="91"/>
      <c r="AV21" s="79"/>
      <c r="AW21" s="82"/>
      <c r="AX21" s="91"/>
      <c r="AY21" s="79"/>
      <c r="AZ21" s="82"/>
      <c r="BA21" s="91"/>
      <c r="BB21" s="91"/>
      <c r="BC21" s="76"/>
      <c r="BD21" s="54"/>
      <c r="BE21" s="79"/>
      <c r="BG21" s="83"/>
    </row>
    <row r="22" customFormat="false" ht="14.4" hidden="false" customHeight="false" outlineLevel="0" collapsed="false">
      <c r="A22" s="224" t="n">
        <v>0</v>
      </c>
      <c r="B22" s="225" t="n">
        <f aca="false">B7</f>
        <v>43191</v>
      </c>
      <c r="C22" s="226"/>
      <c r="D22" s="227" t="n">
        <v>0.0625</v>
      </c>
      <c r="E22" s="228" t="n">
        <v>1</v>
      </c>
      <c r="F22" s="229" t="n">
        <v>800</v>
      </c>
      <c r="G22" s="84"/>
      <c r="H22" s="230" t="n">
        <v>0.0416666666666667</v>
      </c>
      <c r="I22" s="231" t="n">
        <v>1</v>
      </c>
      <c r="J22" s="232" t="n">
        <v>400</v>
      </c>
      <c r="K22" s="84" t="str">
        <f aca="false">IF($X$19=A22," ←","")</f>
        <v>←</v>
      </c>
      <c r="L22" s="233"/>
      <c r="M22" s="84"/>
      <c r="N22" s="84"/>
      <c r="O22" s="84"/>
      <c r="P22" s="233"/>
      <c r="Q22" s="84"/>
      <c r="R22" s="216"/>
      <c r="S22" s="84"/>
      <c r="T22" s="135"/>
      <c r="U22" s="76"/>
      <c r="V22" s="234" t="n">
        <f aca="false">B22</f>
        <v>43191</v>
      </c>
      <c r="W22" s="76"/>
      <c r="X22" s="76"/>
      <c r="Y22" s="135" t="n">
        <f aca="false">Y23-(Z23-Z21)/200/24</f>
        <v>0.117112666666667</v>
      </c>
      <c r="Z22" s="76" t="n">
        <f aca="false">Z21</f>
        <v>400</v>
      </c>
      <c r="AA22" s="156"/>
      <c r="AB22" s="135" t="n">
        <f aca="false">Y20</f>
        <v>0.262946</v>
      </c>
      <c r="AC22" s="76" t="n">
        <v>350</v>
      </c>
      <c r="AD22" s="76"/>
      <c r="AE22" s="156"/>
      <c r="AF22" s="235"/>
      <c r="AG22" s="76"/>
      <c r="AH22" s="76"/>
      <c r="AI22" s="76"/>
      <c r="AJ22" s="82"/>
      <c r="AK22" s="82"/>
      <c r="AL22" s="91"/>
      <c r="AM22" s="79"/>
      <c r="AN22" s="82"/>
      <c r="AO22" s="91"/>
      <c r="AP22" s="221"/>
      <c r="AQ22" s="222"/>
      <c r="AR22" s="223"/>
      <c r="AS22" s="79"/>
      <c r="AT22" s="82"/>
      <c r="AU22" s="91"/>
      <c r="AV22" s="79"/>
      <c r="AW22" s="82"/>
      <c r="AX22" s="91"/>
      <c r="AY22" s="79"/>
      <c r="AZ22" s="82"/>
      <c r="BA22" s="91"/>
      <c r="BB22" s="91"/>
      <c r="BC22" s="74"/>
      <c r="BD22" s="54"/>
      <c r="BE22" s="74"/>
      <c r="BF22" s="106"/>
      <c r="BG22" s="106"/>
      <c r="BH22" s="106"/>
      <c r="BI22" s="106"/>
      <c r="BJ22" s="106"/>
      <c r="BK22" s="106"/>
      <c r="BL22" s="106"/>
      <c r="BM22" s="106"/>
      <c r="BN22" s="106"/>
      <c r="BO22" s="106"/>
      <c r="BP22" s="106"/>
      <c r="BQ22" s="106"/>
      <c r="BR22" s="106"/>
      <c r="BS22" s="106"/>
      <c r="BT22" s="106"/>
      <c r="BU22" s="106"/>
      <c r="BV22" s="106"/>
      <c r="BW22" s="106"/>
      <c r="BX22" s="106"/>
      <c r="BY22" s="106"/>
      <c r="BZ22" s="106"/>
    </row>
    <row r="23" customFormat="false" ht="14.4" hidden="false" customHeight="false" outlineLevel="0" collapsed="false">
      <c r="A23" s="224" t="n">
        <v>1</v>
      </c>
      <c r="B23" s="236"/>
      <c r="C23" s="226"/>
      <c r="D23" s="227"/>
      <c r="E23" s="228" t="n">
        <v>2</v>
      </c>
      <c r="F23" s="229"/>
      <c r="G23" s="84"/>
      <c r="H23" s="230"/>
      <c r="I23" s="231" t="n">
        <v>1</v>
      </c>
      <c r="J23" s="232"/>
      <c r="K23" s="84" t="str">
        <f aca="false">IF($X$19=A23," ←","")</f>
        <v/>
      </c>
      <c r="L23" s="233"/>
      <c r="M23" s="84"/>
      <c r="N23" s="84"/>
      <c r="O23" s="84"/>
      <c r="P23" s="233"/>
      <c r="Q23" s="84"/>
      <c r="R23" s="216"/>
      <c r="S23" s="84"/>
      <c r="T23" s="135"/>
      <c r="U23" s="76"/>
      <c r="V23" s="234" t="n">
        <f aca="false">MAX(B23,V22)</f>
        <v>43191</v>
      </c>
      <c r="W23" s="76"/>
      <c r="X23" s="76"/>
      <c r="Y23" s="135" t="n">
        <f aca="false">IF(AB20=1,Y20-AA20,Y20+AA20)</f>
        <v>0.200446</v>
      </c>
      <c r="Z23" s="76" t="n">
        <f aca="false">AC20</f>
        <v>800</v>
      </c>
      <c r="AA23" s="76"/>
      <c r="AB23" s="135" t="n">
        <f aca="false">AB22</f>
        <v>0.262946</v>
      </c>
      <c r="AC23" s="76" t="n">
        <f aca="false">MAX(Z21:Z26)</f>
        <v>800</v>
      </c>
      <c r="AD23" s="76"/>
      <c r="AE23" s="76"/>
      <c r="AF23" s="76"/>
      <c r="AG23" s="76"/>
      <c r="AH23" s="76"/>
      <c r="AI23" s="76"/>
      <c r="AJ23" s="79"/>
      <c r="AK23" s="79"/>
      <c r="AL23" s="135"/>
      <c r="AM23" s="79"/>
      <c r="AN23" s="79"/>
      <c r="AO23" s="79"/>
      <c r="AP23" s="221"/>
      <c r="AQ23" s="221"/>
      <c r="AR23" s="237"/>
      <c r="AS23" s="80"/>
      <c r="AT23" s="80"/>
      <c r="AU23" s="80"/>
      <c r="AV23" s="80"/>
      <c r="AW23" s="80"/>
      <c r="AX23" s="54"/>
      <c r="AY23" s="75"/>
      <c r="AZ23" s="54"/>
      <c r="BA23" s="54"/>
      <c r="BB23" s="54"/>
      <c r="BC23" s="54"/>
      <c r="BD23" s="82"/>
      <c r="BE23" s="74"/>
      <c r="BF23" s="106"/>
      <c r="BG23" s="118"/>
    </row>
    <row r="24" customFormat="false" ht="14.4" hidden="false" customHeight="false" outlineLevel="0" collapsed="false">
      <c r="A24" s="224" t="n">
        <v>2</v>
      </c>
      <c r="B24" s="236"/>
      <c r="C24" s="226"/>
      <c r="D24" s="227"/>
      <c r="E24" s="228" t="n">
        <v>2</v>
      </c>
      <c r="F24" s="229"/>
      <c r="G24" s="84"/>
      <c r="H24" s="230"/>
      <c r="I24" s="231" t="n">
        <v>1</v>
      </c>
      <c r="J24" s="232"/>
      <c r="K24" s="84" t="str">
        <f aca="false">IF($X$19=A24," ←","")</f>
        <v/>
      </c>
      <c r="L24" s="233"/>
      <c r="M24" s="84"/>
      <c r="N24" s="84"/>
      <c r="O24" s="84"/>
      <c r="P24" s="233"/>
      <c r="Q24" s="84"/>
      <c r="R24" s="216"/>
      <c r="S24" s="84"/>
      <c r="T24" s="135"/>
      <c r="U24" s="76"/>
      <c r="V24" s="234" t="n">
        <f aca="false">MAX(B24,V23)</f>
        <v>43191</v>
      </c>
      <c r="W24" s="76"/>
      <c r="X24" s="76"/>
      <c r="Y24" s="135" t="n">
        <f aca="false">Y25-(Z24-Z25)/200/24</f>
        <v>0.668051</v>
      </c>
      <c r="Z24" s="76" t="n">
        <f aca="false">Z23</f>
        <v>800</v>
      </c>
      <c r="AA24" s="79"/>
      <c r="AB24" s="0"/>
      <c r="AC24" s="76"/>
      <c r="AD24" s="76"/>
      <c r="AE24" s="135"/>
      <c r="AF24" s="91"/>
      <c r="AG24" s="76"/>
      <c r="AH24" s="76"/>
      <c r="AI24" s="76"/>
      <c r="AJ24" s="79"/>
      <c r="AK24" s="79"/>
      <c r="AL24" s="135"/>
      <c r="AM24" s="79"/>
      <c r="AN24" s="79"/>
      <c r="AO24" s="79"/>
      <c r="AP24" s="221"/>
      <c r="AQ24" s="221"/>
      <c r="AR24" s="237"/>
      <c r="AS24" s="80"/>
      <c r="AT24" s="80"/>
      <c r="AU24" s="80"/>
      <c r="AV24" s="80"/>
      <c r="AW24" s="80"/>
      <c r="AX24" s="54"/>
      <c r="AY24" s="75"/>
      <c r="AZ24" s="54"/>
      <c r="BA24" s="54"/>
      <c r="BB24" s="54"/>
      <c r="BC24" s="54"/>
      <c r="BD24" s="121"/>
      <c r="BE24" s="54"/>
    </row>
    <row r="25" customFormat="false" ht="14.4" hidden="false" customHeight="false" outlineLevel="0" collapsed="false">
      <c r="A25" s="224" t="n">
        <v>3</v>
      </c>
      <c r="B25" s="236"/>
      <c r="C25" s="226"/>
      <c r="D25" s="227"/>
      <c r="E25" s="228" t="n">
        <v>2</v>
      </c>
      <c r="F25" s="229"/>
      <c r="G25" s="84"/>
      <c r="H25" s="230"/>
      <c r="I25" s="231" t="n">
        <v>1</v>
      </c>
      <c r="J25" s="232"/>
      <c r="K25" s="84" t="str">
        <f aca="false">IF($X$19=A25," ←","")</f>
        <v/>
      </c>
      <c r="L25" s="233"/>
      <c r="M25" s="84"/>
      <c r="N25" s="84"/>
      <c r="O25" s="84"/>
      <c r="P25" s="233"/>
      <c r="Q25" s="84"/>
      <c r="R25" s="216"/>
      <c r="S25" s="84"/>
      <c r="T25" s="135"/>
      <c r="U25" s="76"/>
      <c r="V25" s="234" t="n">
        <f aca="false">MAX(B25,V24)</f>
        <v>43191</v>
      </c>
      <c r="W25" s="76"/>
      <c r="X25" s="76"/>
      <c r="Y25" s="135" t="n">
        <f aca="false">IF(AF20=1,Z20-AE20,Z20+AE20)</f>
        <v>0.751384333333333</v>
      </c>
      <c r="Z25" s="76" t="n">
        <f aca="false">AG20</f>
        <v>400</v>
      </c>
      <c r="AA25" s="79"/>
      <c r="AB25" s="135" t="n">
        <f aca="false">Z20</f>
        <v>0.793051</v>
      </c>
      <c r="AC25" s="76" t="n">
        <f aca="false">AC22</f>
        <v>350</v>
      </c>
      <c r="AD25" s="76"/>
      <c r="AE25" s="79"/>
      <c r="AF25" s="91"/>
      <c r="AG25" s="76"/>
      <c r="AH25" s="76"/>
      <c r="AI25" s="76"/>
      <c r="AJ25" s="79"/>
      <c r="AK25" s="79"/>
      <c r="AL25" s="135"/>
      <c r="AM25" s="79"/>
      <c r="AN25" s="79"/>
      <c r="AO25" s="79"/>
      <c r="AP25" s="221"/>
      <c r="AQ25" s="221"/>
      <c r="AR25" s="237"/>
      <c r="AS25" s="80"/>
      <c r="AT25" s="80"/>
      <c r="AU25" s="80"/>
      <c r="AV25" s="80"/>
      <c r="AW25" s="80"/>
      <c r="AX25" s="54"/>
      <c r="AY25" s="75"/>
      <c r="AZ25" s="54"/>
      <c r="BA25" s="54"/>
      <c r="BB25" s="54"/>
      <c r="BC25" s="54"/>
      <c r="BD25" s="54"/>
      <c r="BE25" s="54"/>
    </row>
    <row r="26" customFormat="false" ht="14.4" hidden="false" customHeight="false" outlineLevel="0" collapsed="false">
      <c r="A26" s="197"/>
      <c r="B26" s="238" t="s">
        <v>78</v>
      </c>
      <c r="C26" s="84" t="s">
        <v>79</v>
      </c>
      <c r="D26" s="84"/>
      <c r="E26" s="206"/>
      <c r="F26" s="84"/>
      <c r="G26" s="84"/>
      <c r="H26" s="84"/>
      <c r="I26" s="206"/>
      <c r="J26" s="84"/>
      <c r="K26" s="84"/>
      <c r="L26" s="84"/>
      <c r="M26" s="84"/>
      <c r="N26" s="84"/>
      <c r="O26" s="84"/>
      <c r="P26" s="84"/>
      <c r="Q26" s="84"/>
      <c r="R26" s="216"/>
      <c r="S26" s="84"/>
      <c r="T26" s="76"/>
      <c r="U26" s="76"/>
      <c r="V26" s="76"/>
      <c r="W26" s="76"/>
      <c r="X26" s="76"/>
      <c r="Y26" s="135" t="n">
        <v>0.999305555555556</v>
      </c>
      <c r="Z26" s="76" t="n">
        <f aca="false">AG20</f>
        <v>400</v>
      </c>
      <c r="AA26" s="76"/>
      <c r="AB26" s="135" t="n">
        <f aca="false">Z20</f>
        <v>0.793051</v>
      </c>
      <c r="AC26" s="76" t="n">
        <f aca="false">AC23</f>
        <v>800</v>
      </c>
      <c r="AD26" s="76"/>
      <c r="AE26" s="76"/>
      <c r="AF26" s="76"/>
      <c r="AG26" s="76"/>
      <c r="AH26" s="76"/>
      <c r="AI26" s="76"/>
      <c r="AJ26" s="76"/>
      <c r="AK26" s="76"/>
      <c r="AL26" s="76"/>
      <c r="AM26" s="76"/>
      <c r="AN26" s="76"/>
      <c r="AO26" s="76"/>
      <c r="AP26" s="239"/>
      <c r="AQ26" s="239"/>
      <c r="AR26" s="239"/>
      <c r="AS26" s="59"/>
      <c r="AT26" s="59"/>
      <c r="AU26" s="59"/>
      <c r="AV26" s="59"/>
      <c r="AW26" s="59"/>
    </row>
    <row r="27" customFormat="false" ht="14.4" hidden="false" customHeight="false" outlineLevel="0" collapsed="false">
      <c r="A27" s="197"/>
      <c r="B27" s="240"/>
      <c r="C27" s="241" t="s">
        <v>80</v>
      </c>
      <c r="D27" s="241"/>
      <c r="E27" s="242"/>
      <c r="F27" s="241"/>
      <c r="G27" s="241"/>
      <c r="H27" s="243" t="s">
        <v>81</v>
      </c>
      <c r="I27" s="241"/>
      <c r="J27" s="241"/>
      <c r="K27" s="241"/>
      <c r="L27" s="241"/>
      <c r="M27" s="241"/>
      <c r="N27" s="241"/>
      <c r="O27" s="241"/>
      <c r="P27" s="241"/>
      <c r="Q27" s="244" t="n">
        <f aca="true">OFFSET(V22,X19,0)</f>
        <v>43191</v>
      </c>
      <c r="R27" s="245"/>
      <c r="S27" s="84"/>
      <c r="T27" s="76"/>
      <c r="U27" s="76"/>
      <c r="V27" s="76"/>
      <c r="W27" s="76"/>
      <c r="X27" s="76"/>
      <c r="Y27" s="76"/>
      <c r="Z27" s="76"/>
      <c r="AA27" s="76"/>
      <c r="AB27" s="76"/>
      <c r="AC27" s="76"/>
      <c r="AD27" s="76"/>
      <c r="AE27" s="76"/>
      <c r="AF27" s="76"/>
      <c r="AG27" s="76"/>
      <c r="AH27" s="76"/>
      <c r="AI27" s="76"/>
      <c r="AJ27" s="76"/>
      <c r="AK27" s="76"/>
      <c r="AL27" s="76"/>
      <c r="AM27" s="76"/>
      <c r="AN27" s="76"/>
      <c r="AO27" s="76"/>
      <c r="AP27" s="239"/>
      <c r="AQ27" s="239"/>
      <c r="AR27" s="239"/>
      <c r="AS27" s="59"/>
      <c r="AT27" s="59"/>
      <c r="AU27" s="59"/>
      <c r="AV27" s="59"/>
      <c r="AW27" s="59"/>
    </row>
    <row r="28" customFormat="false" ht="14.4" hidden="false" customHeight="false" outlineLevel="0" collapsed="false">
      <c r="A28" s="197"/>
      <c r="B28" s="84"/>
      <c r="C28" s="84"/>
      <c r="D28" s="84"/>
      <c r="E28" s="206"/>
      <c r="F28" s="84"/>
      <c r="G28" s="84"/>
      <c r="H28" s="84"/>
      <c r="I28" s="206"/>
      <c r="J28" s="84"/>
      <c r="K28" s="84"/>
      <c r="L28" s="84"/>
      <c r="M28" s="84"/>
      <c r="N28" s="84"/>
      <c r="O28" s="84"/>
      <c r="P28" s="84"/>
      <c r="Q28" s="84"/>
      <c r="R28" s="84"/>
      <c r="S28" s="84"/>
      <c r="T28" s="76"/>
      <c r="U28" s="76"/>
      <c r="V28" s="76"/>
      <c r="W28" s="76"/>
      <c r="X28" s="76"/>
      <c r="Y28" s="76"/>
      <c r="Z28" s="76"/>
      <c r="AA28" s="76"/>
      <c r="AB28" s="76"/>
      <c r="AC28" s="76"/>
      <c r="AD28" s="76"/>
      <c r="AE28" s="76"/>
      <c r="AF28" s="76"/>
      <c r="AG28" s="76"/>
      <c r="AH28" s="76"/>
      <c r="AI28" s="76"/>
      <c r="AJ28" s="76"/>
      <c r="AK28" s="76"/>
      <c r="AL28" s="76"/>
      <c r="AM28" s="76"/>
      <c r="AN28" s="76"/>
      <c r="AO28" s="76"/>
      <c r="AP28" s="239"/>
      <c r="AQ28" s="239"/>
      <c r="AR28" s="239"/>
      <c r="AS28" s="59"/>
      <c r="AT28" s="59"/>
      <c r="AU28" s="59"/>
      <c r="AV28" s="59"/>
      <c r="AW28" s="59"/>
    </row>
    <row r="29" customFormat="false" ht="14.4" hidden="false" customHeight="false" outlineLevel="0" collapsed="false">
      <c r="A29" s="246"/>
      <c r="B29" s="247"/>
      <c r="C29" s="247"/>
      <c r="D29" s="247"/>
      <c r="E29" s="247"/>
      <c r="F29" s="247"/>
      <c r="G29" s="247"/>
      <c r="H29" s="247"/>
      <c r="I29" s="248"/>
      <c r="J29" s="247"/>
      <c r="K29" s="249"/>
      <c r="L29" s="249"/>
      <c r="M29" s="249"/>
      <c r="N29" s="249"/>
      <c r="O29" s="249"/>
      <c r="P29" s="249"/>
      <c r="Q29" s="249"/>
      <c r="R29" s="249"/>
      <c r="S29" s="249"/>
      <c r="T29" s="76"/>
      <c r="U29" s="76"/>
      <c r="V29" s="76"/>
      <c r="W29" s="76"/>
      <c r="X29" s="76"/>
      <c r="Y29" s="76"/>
      <c r="Z29" s="76"/>
      <c r="AA29" s="76"/>
      <c r="AB29" s="76"/>
      <c r="AC29" s="76"/>
      <c r="AD29" s="76"/>
      <c r="AE29" s="76"/>
      <c r="AF29" s="76"/>
      <c r="AG29" s="76"/>
      <c r="AH29" s="76"/>
      <c r="AI29" s="76"/>
      <c r="AJ29" s="76"/>
      <c r="AK29" s="76"/>
      <c r="AL29" s="76"/>
      <c r="AM29" s="76"/>
      <c r="AN29" s="76"/>
      <c r="AO29" s="76"/>
      <c r="AP29" s="239"/>
      <c r="AQ29" s="239"/>
      <c r="AR29" s="239"/>
      <c r="AS29" s="59"/>
      <c r="AT29" s="59"/>
      <c r="AU29" s="59"/>
      <c r="AV29" s="59"/>
      <c r="AW29" s="59"/>
    </row>
    <row r="30" customFormat="false" ht="14.4" hidden="false" customHeight="false" outlineLevel="0" collapsed="false">
      <c r="A30" s="246"/>
      <c r="B30" s="247"/>
      <c r="C30" s="247"/>
      <c r="D30" s="247"/>
      <c r="E30" s="247"/>
      <c r="F30" s="247"/>
      <c r="G30" s="247"/>
      <c r="H30" s="247"/>
      <c r="I30" s="248"/>
      <c r="J30" s="247"/>
      <c r="K30" s="249"/>
      <c r="L30" s="249"/>
      <c r="M30" s="249"/>
      <c r="N30" s="249"/>
      <c r="O30" s="249"/>
      <c r="P30" s="249"/>
      <c r="Q30" s="249"/>
      <c r="R30" s="249"/>
      <c r="S30" s="249"/>
      <c r="T30" s="76"/>
      <c r="U30" s="76"/>
      <c r="V30" s="76"/>
      <c r="W30" s="76"/>
      <c r="X30" s="76"/>
      <c r="Y30" s="76"/>
      <c r="Z30" s="76"/>
      <c r="AA30" s="76"/>
      <c r="AB30" s="76"/>
      <c r="AC30" s="76"/>
      <c r="AD30" s="76"/>
      <c r="AE30" s="76"/>
      <c r="AF30" s="76"/>
      <c r="AG30" s="76"/>
      <c r="AH30" s="76"/>
      <c r="AI30" s="76"/>
      <c r="AJ30" s="76"/>
      <c r="AK30" s="76"/>
      <c r="AL30" s="76"/>
      <c r="AM30" s="76"/>
      <c r="AN30" s="76"/>
      <c r="AO30" s="76"/>
      <c r="AP30" s="239"/>
      <c r="AQ30" s="239"/>
      <c r="AR30" s="239"/>
      <c r="AS30" s="59"/>
      <c r="AT30" s="59"/>
      <c r="AU30" s="59"/>
      <c r="AV30" s="59"/>
      <c r="AW30" s="59"/>
    </row>
    <row r="31" customFormat="false" ht="14.4" hidden="false" customHeight="false" outlineLevel="0" collapsed="false">
      <c r="A31" s="246"/>
      <c r="B31" s="247"/>
      <c r="C31" s="247"/>
      <c r="D31" s="247"/>
      <c r="E31" s="247"/>
      <c r="F31" s="247"/>
      <c r="G31" s="247"/>
      <c r="H31" s="247"/>
      <c r="I31" s="248"/>
      <c r="J31" s="247"/>
      <c r="K31" s="249"/>
      <c r="L31" s="249"/>
      <c r="M31" s="249"/>
      <c r="N31" s="249"/>
      <c r="O31" s="249"/>
      <c r="P31" s="249"/>
      <c r="Q31" s="249"/>
      <c r="R31" s="249"/>
      <c r="S31" s="249"/>
      <c r="T31" s="76"/>
      <c r="U31" s="76"/>
      <c r="V31" s="76"/>
      <c r="W31" s="76"/>
      <c r="X31" s="76"/>
      <c r="Y31" s="76"/>
      <c r="Z31" s="76"/>
      <c r="AA31" s="76"/>
      <c r="AB31" s="76"/>
      <c r="AC31" s="76"/>
      <c r="AD31" s="76"/>
      <c r="AE31" s="76"/>
      <c r="AF31" s="76"/>
      <c r="AG31" s="76"/>
      <c r="AH31" s="76"/>
      <c r="AI31" s="76"/>
      <c r="AJ31" s="76"/>
      <c r="AK31" s="76"/>
      <c r="AL31" s="76"/>
      <c r="AM31" s="76"/>
      <c r="AN31" s="76"/>
      <c r="AO31" s="76"/>
      <c r="AP31" s="239"/>
      <c r="AQ31" s="239"/>
      <c r="AR31" s="239"/>
      <c r="AS31" s="59"/>
      <c r="AT31" s="59"/>
      <c r="AU31" s="59"/>
      <c r="AV31" s="59"/>
      <c r="AW31" s="59"/>
    </row>
    <row r="32" customFormat="false" ht="13.8" hidden="false" customHeight="false" outlineLevel="0" collapsed="false">
      <c r="A32" s="246"/>
      <c r="B32" s="250"/>
      <c r="C32" s="251"/>
      <c r="D32" s="251"/>
      <c r="E32" s="251"/>
      <c r="F32" s="251"/>
      <c r="G32" s="251"/>
      <c r="H32" s="251"/>
      <c r="I32" s="252"/>
      <c r="J32" s="251"/>
      <c r="K32" s="251"/>
      <c r="L32" s="251"/>
      <c r="M32" s="251"/>
      <c r="N32" s="251"/>
      <c r="O32" s="251"/>
      <c r="P32" s="251"/>
      <c r="Q32" s="251"/>
      <c r="R32" s="253"/>
      <c r="S32" s="249"/>
      <c r="T32" s="76"/>
      <c r="U32" s="76"/>
      <c r="V32" s="76"/>
      <c r="W32" s="76"/>
      <c r="X32" s="76"/>
      <c r="Y32" s="76"/>
      <c r="Z32" s="76"/>
      <c r="AA32" s="76"/>
      <c r="AB32" s="76"/>
      <c r="AC32" s="76"/>
      <c r="AD32" s="76"/>
      <c r="AE32" s="76"/>
      <c r="AF32" s="76"/>
      <c r="AG32" s="76"/>
      <c r="AH32" s="76"/>
      <c r="AI32" s="76"/>
      <c r="AJ32" s="76"/>
      <c r="AK32" s="76"/>
      <c r="AL32" s="76"/>
      <c r="AM32" s="76"/>
      <c r="AN32" s="76"/>
      <c r="AO32" s="76"/>
      <c r="AP32" s="239"/>
      <c r="AQ32" s="239"/>
      <c r="AR32" s="239"/>
      <c r="AS32" s="59"/>
      <c r="AT32" s="59"/>
      <c r="AU32" s="59"/>
      <c r="AV32" s="59"/>
      <c r="AW32" s="59"/>
    </row>
    <row r="33" customFormat="false" ht="14.4" hidden="false" customHeight="false" outlineLevel="0" collapsed="false">
      <c r="A33" s="246"/>
      <c r="B33" s="254" t="s">
        <v>82</v>
      </c>
      <c r="C33" s="255" t="n">
        <v>1</v>
      </c>
      <c r="D33" s="249"/>
      <c r="E33" s="249"/>
      <c r="F33" s="256" t="s">
        <v>83</v>
      </c>
      <c r="G33" s="257" t="str">
        <f aca="true">OFFSET(AF34,I33,0)</f>
        <v>LUXOUS_1347_FR</v>
      </c>
      <c r="H33" s="257"/>
      <c r="I33" s="142" t="n">
        <v>2</v>
      </c>
      <c r="J33" s="258" t="s">
        <v>84</v>
      </c>
      <c r="K33" s="249"/>
      <c r="L33" s="249"/>
      <c r="M33" s="249"/>
      <c r="N33" s="249"/>
      <c r="O33" s="249"/>
      <c r="P33" s="249"/>
      <c r="Q33" s="249"/>
      <c r="R33" s="259"/>
      <c r="S33" s="247"/>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row>
    <row r="34" customFormat="false" ht="7.5" hidden="false" customHeight="true" outlineLevel="0" collapsed="false">
      <c r="A34" s="246"/>
      <c r="B34" s="260"/>
      <c r="C34" s="261"/>
      <c r="D34" s="249"/>
      <c r="E34" s="249"/>
      <c r="F34" s="256"/>
      <c r="G34" s="249"/>
      <c r="H34" s="249"/>
      <c r="I34" s="262"/>
      <c r="J34" s="249"/>
      <c r="K34" s="249"/>
      <c r="L34" s="249"/>
      <c r="M34" s="249"/>
      <c r="N34" s="249"/>
      <c r="O34" s="249"/>
      <c r="P34" s="249"/>
      <c r="Q34" s="249"/>
      <c r="R34" s="259"/>
      <c r="S34" s="247"/>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row>
    <row r="35" customFormat="false" ht="14.4" hidden="false" customHeight="false" outlineLevel="0" collapsed="false">
      <c r="A35" s="246"/>
      <c r="B35" s="263" t="s">
        <v>85</v>
      </c>
      <c r="C35" s="261"/>
      <c r="D35" s="249"/>
      <c r="E35" s="249"/>
      <c r="F35" s="256"/>
      <c r="G35" s="249"/>
      <c r="H35" s="264" t="n">
        <v>12</v>
      </c>
      <c r="I35" s="261" t="s">
        <v>86</v>
      </c>
      <c r="J35" s="249"/>
      <c r="K35" s="249"/>
      <c r="L35" s="249"/>
      <c r="M35" s="249"/>
      <c r="N35" s="249"/>
      <c r="O35" s="249"/>
      <c r="P35" s="249"/>
      <c r="Q35" s="249"/>
      <c r="R35" s="259"/>
      <c r="S35" s="247"/>
      <c r="T35" s="0"/>
      <c r="U35" s="0"/>
      <c r="V35" s="0"/>
      <c r="W35" s="0"/>
      <c r="X35" s="0"/>
      <c r="Y35" s="0"/>
      <c r="Z35" s="0"/>
      <c r="AA35" s="0"/>
      <c r="AB35" s="0"/>
      <c r="AC35" s="0"/>
      <c r="AD35" s="0"/>
      <c r="AE35" s="0"/>
      <c r="AF35" s="54" t="s">
        <v>87</v>
      </c>
      <c r="AG35" s="0"/>
      <c r="AH35" s="0"/>
      <c r="AI35" s="0"/>
      <c r="AJ35" s="0"/>
      <c r="AK35" s="0"/>
      <c r="AL35" s="0"/>
      <c r="AM35" s="0"/>
      <c r="AN35" s="0"/>
      <c r="AO35" s="0"/>
      <c r="AP35" s="0"/>
      <c r="AQ35" s="162"/>
      <c r="AR35" s="162"/>
      <c r="AS35" s="162"/>
      <c r="AT35" s="162"/>
      <c r="AU35" s="0"/>
      <c r="AV35" s="162"/>
      <c r="AW35" s="162"/>
    </row>
    <row r="36" customFormat="false" ht="14.4" hidden="false" customHeight="false" outlineLevel="0" collapsed="false">
      <c r="A36" s="246"/>
      <c r="B36" s="260"/>
      <c r="C36" s="249"/>
      <c r="D36" s="249"/>
      <c r="E36" s="249"/>
      <c r="F36" s="256"/>
      <c r="G36" s="249"/>
      <c r="H36" s="249"/>
      <c r="I36" s="261"/>
      <c r="J36" s="256" t="s">
        <v>88</v>
      </c>
      <c r="K36" s="249" t="s">
        <v>89</v>
      </c>
      <c r="L36" s="249"/>
      <c r="M36" s="249"/>
      <c r="N36" s="249"/>
      <c r="O36" s="249"/>
      <c r="P36" s="249"/>
      <c r="Q36" s="249"/>
      <c r="R36" s="259"/>
      <c r="S36" s="247"/>
      <c r="T36" s="0"/>
      <c r="U36" s="0"/>
      <c r="V36" s="0"/>
      <c r="W36" s="0"/>
      <c r="X36" s="0"/>
      <c r="Y36" s="0"/>
      <c r="Z36" s="0"/>
      <c r="AA36" s="0"/>
      <c r="AB36" s="0"/>
      <c r="AC36" s="0"/>
      <c r="AD36" s="0"/>
      <c r="AE36" s="0"/>
      <c r="AF36" s="54" t="s">
        <v>90</v>
      </c>
      <c r="AG36" s="0"/>
      <c r="AH36" s="0"/>
      <c r="AI36" s="0"/>
      <c r="AJ36" s="0"/>
      <c r="AK36" s="0"/>
      <c r="AL36" s="0"/>
      <c r="AM36" s="0"/>
      <c r="AN36" s="0"/>
      <c r="AO36" s="0"/>
      <c r="AP36" s="0"/>
      <c r="AQ36" s="0"/>
      <c r="AR36" s="0"/>
      <c r="AS36" s="0"/>
      <c r="AT36" s="0"/>
      <c r="AU36" s="0"/>
      <c r="AV36" s="0"/>
      <c r="AW36" s="0"/>
    </row>
    <row r="37" customFormat="false" ht="14.4" hidden="false" customHeight="false" outlineLevel="0" collapsed="false">
      <c r="A37" s="246"/>
      <c r="B37" s="263" t="s">
        <v>91</v>
      </c>
      <c r="C37" s="261"/>
      <c r="D37" s="249"/>
      <c r="E37" s="249"/>
      <c r="F37" s="256"/>
      <c r="G37" s="249"/>
      <c r="H37" s="249"/>
      <c r="I37" s="261"/>
      <c r="J37" s="262" t="n">
        <v>-20</v>
      </c>
      <c r="K37" s="262" t="n">
        <f aca="false">K38</f>
        <v>200</v>
      </c>
      <c r="L37" s="249"/>
      <c r="M37" s="249"/>
      <c r="N37" s="249"/>
      <c r="O37" s="249"/>
      <c r="P37" s="249"/>
      <c r="Q37" s="249"/>
      <c r="R37" s="259"/>
      <c r="S37" s="247"/>
      <c r="T37" s="0"/>
      <c r="U37" s="0"/>
      <c r="V37" s="0"/>
      <c r="W37" s="0"/>
      <c r="X37" s="0"/>
      <c r="Y37" s="0"/>
      <c r="Z37" s="0"/>
      <c r="AA37" s="0"/>
      <c r="AB37" s="0"/>
      <c r="AC37" s="0"/>
      <c r="AD37" s="0"/>
      <c r="AE37" s="0"/>
      <c r="AF37" s="54" t="s">
        <v>92</v>
      </c>
      <c r="AG37" s="0"/>
      <c r="AH37" s="0"/>
      <c r="AI37" s="0"/>
      <c r="AJ37" s="0"/>
      <c r="AK37" s="0"/>
      <c r="AL37" s="0"/>
      <c r="AM37" s="0"/>
      <c r="AN37" s="0"/>
      <c r="AO37" s="0"/>
      <c r="AP37" s="0"/>
      <c r="AQ37" s="0"/>
      <c r="AR37" s="0"/>
      <c r="AS37" s="0"/>
      <c r="AT37" s="0"/>
      <c r="AU37" s="0"/>
      <c r="AV37" s="0"/>
      <c r="AW37" s="0"/>
    </row>
    <row r="38" customFormat="false" ht="14.4" hidden="false" customHeight="false" outlineLevel="0" collapsed="false">
      <c r="A38" s="246"/>
      <c r="B38" s="263" t="s">
        <v>93</v>
      </c>
      <c r="C38" s="261"/>
      <c r="D38" s="249"/>
      <c r="E38" s="249"/>
      <c r="F38" s="256"/>
      <c r="G38" s="249"/>
      <c r="H38" s="249"/>
      <c r="I38" s="261"/>
      <c r="J38" s="142" t="n">
        <v>-5</v>
      </c>
      <c r="K38" s="142" t="n">
        <v>200</v>
      </c>
      <c r="L38" s="249"/>
      <c r="M38" s="249"/>
      <c r="N38" s="249"/>
      <c r="O38" s="249"/>
      <c r="P38" s="249"/>
      <c r="Q38" s="249"/>
      <c r="R38" s="259"/>
      <c r="S38" s="247"/>
      <c r="T38" s="0"/>
      <c r="U38" s="0"/>
      <c r="V38" s="0"/>
      <c r="W38" s="0"/>
      <c r="X38" s="0"/>
      <c r="Y38" s="0"/>
      <c r="Z38" s="0"/>
      <c r="AA38" s="0"/>
      <c r="AB38" s="0"/>
      <c r="AC38" s="0"/>
      <c r="AD38" s="0"/>
      <c r="AE38" s="0"/>
      <c r="AF38" s="54" t="s">
        <v>94</v>
      </c>
      <c r="AG38" s="0"/>
      <c r="AH38" s="0"/>
      <c r="AI38" s="0"/>
      <c r="AJ38" s="0"/>
      <c r="AK38" s="0"/>
      <c r="AL38" s="0"/>
      <c r="AM38" s="0"/>
      <c r="AN38" s="0"/>
      <c r="AO38" s="0"/>
      <c r="AP38" s="0"/>
      <c r="AQ38" s="0"/>
      <c r="AR38" s="0"/>
      <c r="AS38" s="0"/>
      <c r="AT38" s="0"/>
      <c r="AU38" s="0"/>
      <c r="AV38" s="0"/>
      <c r="AW38" s="0"/>
    </row>
    <row r="39" customFormat="false" ht="14.4" hidden="false" customHeight="false" outlineLevel="0" collapsed="false">
      <c r="A39" s="246"/>
      <c r="B39" s="263" t="s">
        <v>95</v>
      </c>
      <c r="C39" s="261"/>
      <c r="D39" s="249"/>
      <c r="E39" s="249"/>
      <c r="F39" s="256"/>
      <c r="G39" s="249"/>
      <c r="H39" s="249"/>
      <c r="I39" s="261"/>
      <c r="J39" s="142" t="n">
        <v>8</v>
      </c>
      <c r="K39" s="142" t="n">
        <v>50</v>
      </c>
      <c r="L39" s="249"/>
      <c r="M39" s="249"/>
      <c r="N39" s="249"/>
      <c r="O39" s="249"/>
      <c r="P39" s="249"/>
      <c r="Q39" s="249"/>
      <c r="R39" s="259"/>
      <c r="S39" s="247"/>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row>
    <row r="40" customFormat="false" ht="14.4" hidden="false" customHeight="false" outlineLevel="0" collapsed="false">
      <c r="A40" s="246"/>
      <c r="B40" s="263"/>
      <c r="C40" s="261"/>
      <c r="D40" s="249"/>
      <c r="E40" s="249"/>
      <c r="F40" s="256"/>
      <c r="G40" s="249"/>
      <c r="H40" s="249"/>
      <c r="I40" s="261"/>
      <c r="J40" s="142" t="n">
        <v>10</v>
      </c>
      <c r="K40" s="142" t="n">
        <v>5</v>
      </c>
      <c r="L40" s="249"/>
      <c r="M40" s="249"/>
      <c r="N40" s="249"/>
      <c r="O40" s="249"/>
      <c r="P40" s="249"/>
      <c r="Q40" s="249"/>
      <c r="R40" s="259"/>
      <c r="S40" s="247"/>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row>
    <row r="41" customFormat="false" ht="14.4" hidden="false" customHeight="false" outlineLevel="0" collapsed="false">
      <c r="A41" s="246"/>
      <c r="B41" s="263"/>
      <c r="C41" s="261"/>
      <c r="D41" s="249"/>
      <c r="E41" s="249"/>
      <c r="F41" s="256"/>
      <c r="G41" s="249"/>
      <c r="H41" s="249"/>
      <c r="I41" s="261"/>
      <c r="J41" s="262" t="n">
        <f aca="false">H35</f>
        <v>12</v>
      </c>
      <c r="K41" s="262" t="n">
        <v>0</v>
      </c>
      <c r="L41" s="249"/>
      <c r="M41" s="249"/>
      <c r="N41" s="249"/>
      <c r="O41" s="249"/>
      <c r="P41" s="249"/>
      <c r="Q41" s="249"/>
      <c r="R41" s="259"/>
      <c r="S41" s="247"/>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row>
    <row r="42" customFormat="false" ht="14.4" hidden="false" customHeight="false" outlineLevel="0" collapsed="false">
      <c r="A42" s="246"/>
      <c r="B42" s="263"/>
      <c r="C42" s="261"/>
      <c r="D42" s="249"/>
      <c r="E42" s="249"/>
      <c r="F42" s="256"/>
      <c r="G42" s="249"/>
      <c r="H42" s="249"/>
      <c r="I42" s="261"/>
      <c r="J42" s="249"/>
      <c r="K42" s="249"/>
      <c r="L42" s="249"/>
      <c r="M42" s="249"/>
      <c r="N42" s="249"/>
      <c r="O42" s="249"/>
      <c r="P42" s="249"/>
      <c r="Q42" s="249"/>
      <c r="R42" s="259"/>
      <c r="S42" s="247"/>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row>
    <row r="43" customFormat="false" ht="14.4" hidden="false" customHeight="false" outlineLevel="0" collapsed="false">
      <c r="A43" s="246"/>
      <c r="B43" s="265"/>
      <c r="C43" s="266"/>
      <c r="D43" s="266"/>
      <c r="E43" s="266"/>
      <c r="F43" s="266"/>
      <c r="G43" s="266"/>
      <c r="H43" s="266"/>
      <c r="I43" s="267"/>
      <c r="J43" s="266"/>
      <c r="K43" s="266"/>
      <c r="L43" s="266"/>
      <c r="M43" s="266"/>
      <c r="N43" s="266"/>
      <c r="O43" s="266"/>
      <c r="P43" s="266"/>
      <c r="Q43" s="266"/>
      <c r="R43" s="268"/>
      <c r="S43" s="247"/>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row>
    <row r="44" customFormat="false" ht="14.4" hidden="false" customHeight="false" outlineLevel="0" collapsed="false">
      <c r="A44" s="246"/>
      <c r="B44" s="247"/>
      <c r="C44" s="247"/>
      <c r="D44" s="247"/>
      <c r="E44" s="247"/>
      <c r="F44" s="247"/>
      <c r="G44" s="247"/>
      <c r="H44" s="247"/>
      <c r="I44" s="247"/>
      <c r="J44" s="247"/>
      <c r="K44" s="247"/>
      <c r="L44" s="247"/>
      <c r="M44" s="247"/>
      <c r="N44" s="247"/>
      <c r="O44" s="247"/>
      <c r="P44" s="247"/>
      <c r="Q44" s="247"/>
      <c r="R44" s="247"/>
      <c r="S44" s="247"/>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row>
    <row r="45" customFormat="false" ht="14.4" hidden="false" customHeight="false" outlineLevel="0" collapsed="false">
      <c r="A45" s="246"/>
      <c r="B45" s="247"/>
      <c r="C45" s="247"/>
      <c r="D45" s="247"/>
      <c r="E45" s="247"/>
      <c r="F45" s="247"/>
      <c r="G45" s="247"/>
      <c r="H45" s="247"/>
      <c r="I45" s="248"/>
      <c r="J45" s="247"/>
      <c r="K45" s="249"/>
      <c r="L45" s="249"/>
      <c r="M45" s="249"/>
      <c r="N45" s="249"/>
      <c r="O45" s="249"/>
      <c r="P45" s="249"/>
      <c r="Q45" s="249"/>
      <c r="R45" s="249"/>
      <c r="S45" s="249"/>
      <c r="T45" s="76"/>
      <c r="U45" s="76"/>
      <c r="V45" s="76"/>
      <c r="W45" s="76"/>
      <c r="X45" s="76"/>
      <c r="Y45" s="76"/>
      <c r="Z45" s="76"/>
      <c r="AA45" s="76"/>
      <c r="AB45" s="76"/>
      <c r="AC45" s="76"/>
      <c r="AD45" s="76"/>
      <c r="AE45" s="76"/>
      <c r="AF45" s="76"/>
      <c r="AG45" s="76"/>
      <c r="AH45" s="76"/>
      <c r="AI45" s="76"/>
      <c r="AJ45" s="76"/>
      <c r="AK45" s="76"/>
      <c r="AL45" s="76"/>
      <c r="AM45" s="76"/>
      <c r="AN45" s="76"/>
      <c r="AO45" s="76"/>
      <c r="AP45" s="239"/>
      <c r="AQ45" s="239"/>
      <c r="AR45" s="239"/>
      <c r="AS45" s="59"/>
      <c r="AT45" s="59"/>
      <c r="AU45" s="59"/>
      <c r="AV45" s="59"/>
      <c r="AW45" s="59"/>
    </row>
    <row r="46" customFormat="false" ht="14.4" hidden="false" customHeight="false" outlineLevel="0" collapsed="false">
      <c r="A46" s="246"/>
      <c r="B46" s="250"/>
      <c r="C46" s="251"/>
      <c r="D46" s="251"/>
      <c r="E46" s="251"/>
      <c r="F46" s="251"/>
      <c r="G46" s="251"/>
      <c r="H46" s="251"/>
      <c r="I46" s="252"/>
      <c r="J46" s="251"/>
      <c r="K46" s="251"/>
      <c r="L46" s="251"/>
      <c r="M46" s="251"/>
      <c r="N46" s="251"/>
      <c r="O46" s="251"/>
      <c r="P46" s="251"/>
      <c r="Q46" s="251"/>
      <c r="R46" s="253"/>
      <c r="S46" s="249"/>
      <c r="T46" s="76"/>
      <c r="U46" s="76"/>
      <c r="V46" s="76"/>
      <c r="W46" s="76"/>
      <c r="X46" s="76"/>
      <c r="Y46" s="76"/>
      <c r="Z46" s="76"/>
      <c r="AA46" s="76"/>
      <c r="AB46" s="76"/>
      <c r="AC46" s="76"/>
      <c r="AD46" s="76"/>
      <c r="AE46" s="76"/>
      <c r="AF46" s="76"/>
      <c r="AG46" s="76"/>
      <c r="AH46" s="76"/>
      <c r="AI46" s="76"/>
      <c r="AJ46" s="76"/>
      <c r="AK46" s="76"/>
      <c r="AL46" s="76"/>
      <c r="AM46" s="76"/>
      <c r="AN46" s="76"/>
      <c r="AO46" s="76"/>
      <c r="AP46" s="239"/>
      <c r="AQ46" s="239"/>
      <c r="AR46" s="239"/>
      <c r="AS46" s="59"/>
      <c r="AT46" s="59"/>
      <c r="AU46" s="59"/>
      <c r="AV46" s="59"/>
      <c r="AW46" s="59"/>
    </row>
    <row r="47" customFormat="false" ht="14.4" hidden="false" customHeight="false" outlineLevel="0" collapsed="false">
      <c r="A47" s="246"/>
      <c r="B47" s="254" t="s">
        <v>82</v>
      </c>
      <c r="C47" s="255" t="n">
        <v>2</v>
      </c>
      <c r="D47" s="249"/>
      <c r="E47" s="249"/>
      <c r="F47" s="256" t="s">
        <v>83</v>
      </c>
      <c r="G47" s="257" t="str">
        <f aca="true">OFFSET(AF34,I47,0)</f>
        <v>No_Screen</v>
      </c>
      <c r="H47" s="257"/>
      <c r="I47" s="142" t="n">
        <v>1</v>
      </c>
      <c r="J47" s="258" t="str">
        <f aca="false">J33</f>
        <v>(see for the documents sent for an explaniation on the screen options)</v>
      </c>
      <c r="K47" s="249"/>
      <c r="L47" s="249"/>
      <c r="M47" s="249"/>
      <c r="N47" s="249"/>
      <c r="O47" s="249"/>
      <c r="P47" s="249"/>
      <c r="Q47" s="249"/>
      <c r="R47" s="259"/>
      <c r="S47" s="247"/>
      <c r="V47" s="0"/>
      <c r="W47" s="0"/>
      <c r="X47" s="0"/>
      <c r="Y47" s="0"/>
      <c r="Z47" s="0"/>
      <c r="AA47" s="0"/>
    </row>
    <row r="48" customFormat="false" ht="7.5" hidden="false" customHeight="true" outlineLevel="0" collapsed="false">
      <c r="A48" s="246"/>
      <c r="B48" s="260"/>
      <c r="C48" s="261"/>
      <c r="D48" s="249"/>
      <c r="E48" s="249"/>
      <c r="F48" s="256"/>
      <c r="G48" s="249"/>
      <c r="H48" s="249"/>
      <c r="I48" s="262"/>
      <c r="J48" s="249"/>
      <c r="K48" s="249"/>
      <c r="L48" s="249"/>
      <c r="M48" s="249"/>
      <c r="N48" s="249"/>
      <c r="O48" s="249"/>
      <c r="P48" s="249"/>
      <c r="Q48" s="249"/>
      <c r="R48" s="259"/>
      <c r="S48" s="247"/>
      <c r="V48" s="0"/>
      <c r="W48" s="0"/>
      <c r="X48" s="0"/>
      <c r="Y48" s="0"/>
      <c r="Z48" s="0"/>
      <c r="AA48" s="0"/>
    </row>
    <row r="49" customFormat="false" ht="14.4" hidden="false" customHeight="false" outlineLevel="0" collapsed="false">
      <c r="A49" s="246"/>
      <c r="B49" s="263" t="s">
        <v>85</v>
      </c>
      <c r="C49" s="261"/>
      <c r="D49" s="249"/>
      <c r="E49" s="249"/>
      <c r="F49" s="256"/>
      <c r="G49" s="249"/>
      <c r="H49" s="264" t="n">
        <v>12</v>
      </c>
      <c r="I49" s="261" t="s">
        <v>86</v>
      </c>
      <c r="J49" s="249"/>
      <c r="K49" s="249"/>
      <c r="L49" s="249"/>
      <c r="M49" s="249"/>
      <c r="N49" s="249"/>
      <c r="O49" s="249"/>
      <c r="P49" s="249"/>
      <c r="Q49" s="249"/>
      <c r="R49" s="259"/>
      <c r="S49" s="247"/>
      <c r="V49" s="0"/>
      <c r="W49" s="0"/>
      <c r="X49" s="0"/>
      <c r="Y49" s="0"/>
      <c r="Z49" s="0"/>
      <c r="AA49" s="0"/>
    </row>
    <row r="50" customFormat="false" ht="14.4" hidden="false" customHeight="false" outlineLevel="0" collapsed="false">
      <c r="A50" s="246"/>
      <c r="B50" s="260"/>
      <c r="C50" s="249"/>
      <c r="D50" s="249"/>
      <c r="E50" s="249"/>
      <c r="F50" s="256"/>
      <c r="G50" s="249"/>
      <c r="H50" s="249"/>
      <c r="I50" s="261"/>
      <c r="J50" s="256" t="s">
        <v>88</v>
      </c>
      <c r="K50" s="249" t="s">
        <v>89</v>
      </c>
      <c r="L50" s="249"/>
      <c r="M50" s="249"/>
      <c r="N50" s="249"/>
      <c r="O50" s="249"/>
      <c r="P50" s="249"/>
      <c r="Q50" s="249"/>
      <c r="R50" s="259"/>
      <c r="S50" s="247"/>
      <c r="V50" s="0"/>
      <c r="W50" s="0"/>
      <c r="X50" s="0"/>
      <c r="Y50" s="0"/>
      <c r="Z50" s="0"/>
      <c r="AA50" s="0"/>
    </row>
    <row r="51" customFormat="false" ht="14.4" hidden="false" customHeight="false" outlineLevel="0" collapsed="false">
      <c r="A51" s="246"/>
      <c r="B51" s="263" t="s">
        <v>96</v>
      </c>
      <c r="C51" s="261"/>
      <c r="D51" s="249"/>
      <c r="E51" s="249"/>
      <c r="F51" s="256"/>
      <c r="G51" s="249"/>
      <c r="H51" s="249"/>
      <c r="I51" s="261"/>
      <c r="J51" s="262" t="n">
        <v>-20</v>
      </c>
      <c r="K51" s="262" t="n">
        <f aca="false">K52</f>
        <v>200</v>
      </c>
      <c r="L51" s="249"/>
      <c r="M51" s="249"/>
      <c r="N51" s="249"/>
      <c r="O51" s="249"/>
      <c r="P51" s="249"/>
      <c r="Q51" s="249"/>
      <c r="R51" s="259"/>
      <c r="S51" s="247"/>
      <c r="V51" s="0"/>
      <c r="W51" s="0"/>
      <c r="X51" s="0"/>
      <c r="Y51" s="0"/>
      <c r="Z51" s="0"/>
      <c r="AA51" s="0"/>
    </row>
    <row r="52" customFormat="false" ht="14.4" hidden="false" customHeight="false" outlineLevel="0" collapsed="false">
      <c r="A52" s="246"/>
      <c r="B52" s="263" t="s">
        <v>97</v>
      </c>
      <c r="C52" s="261"/>
      <c r="D52" s="249"/>
      <c r="E52" s="249"/>
      <c r="F52" s="256"/>
      <c r="G52" s="249"/>
      <c r="H52" s="249"/>
      <c r="I52" s="261"/>
      <c r="J52" s="142" t="n">
        <v>-5</v>
      </c>
      <c r="K52" s="142" t="n">
        <v>200</v>
      </c>
      <c r="L52" s="249"/>
      <c r="M52" s="249"/>
      <c r="N52" s="249"/>
      <c r="O52" s="249"/>
      <c r="P52" s="249"/>
      <c r="Q52" s="249"/>
      <c r="R52" s="259"/>
      <c r="S52" s="247"/>
      <c r="V52" s="0"/>
      <c r="W52" s="0"/>
      <c r="X52" s="0"/>
      <c r="Y52" s="0"/>
      <c r="Z52" s="0"/>
      <c r="AA52" s="0"/>
    </row>
    <row r="53" customFormat="false" ht="14.4" hidden="false" customHeight="false" outlineLevel="0" collapsed="false">
      <c r="A53" s="246"/>
      <c r="B53" s="263" t="s">
        <v>98</v>
      </c>
      <c r="C53" s="261"/>
      <c r="D53" s="249"/>
      <c r="E53" s="249"/>
      <c r="F53" s="256"/>
      <c r="G53" s="249"/>
      <c r="H53" s="249"/>
      <c r="I53" s="261"/>
      <c r="J53" s="142" t="n">
        <v>8</v>
      </c>
      <c r="K53" s="142" t="n">
        <v>50</v>
      </c>
      <c r="L53" s="249"/>
      <c r="M53" s="249"/>
      <c r="N53" s="249"/>
      <c r="O53" s="249"/>
      <c r="P53" s="249"/>
      <c r="Q53" s="249"/>
      <c r="R53" s="259"/>
      <c r="S53" s="247"/>
      <c r="V53" s="0"/>
      <c r="W53" s="0"/>
      <c r="X53" s="0"/>
      <c r="Y53" s="0"/>
      <c r="Z53" s="0"/>
      <c r="AA53" s="0"/>
    </row>
    <row r="54" customFormat="false" ht="14.4" hidden="false" customHeight="false" outlineLevel="0" collapsed="false">
      <c r="A54" s="246"/>
      <c r="B54" s="263"/>
      <c r="C54" s="261"/>
      <c r="D54" s="249"/>
      <c r="E54" s="249"/>
      <c r="F54" s="256"/>
      <c r="G54" s="249"/>
      <c r="H54" s="249"/>
      <c r="I54" s="261"/>
      <c r="J54" s="142" t="n">
        <v>10</v>
      </c>
      <c r="K54" s="142" t="n">
        <v>5</v>
      </c>
      <c r="L54" s="249"/>
      <c r="M54" s="249"/>
      <c r="N54" s="249"/>
      <c r="O54" s="249"/>
      <c r="P54" s="249"/>
      <c r="Q54" s="249"/>
      <c r="R54" s="259"/>
      <c r="S54" s="247"/>
      <c r="V54" s="0"/>
      <c r="W54" s="0"/>
      <c r="X54" s="0"/>
    </row>
    <row r="55" customFormat="false" ht="14.4" hidden="false" customHeight="false" outlineLevel="0" collapsed="false">
      <c r="A55" s="246"/>
      <c r="B55" s="263"/>
      <c r="C55" s="261"/>
      <c r="D55" s="249"/>
      <c r="E55" s="249"/>
      <c r="F55" s="256"/>
      <c r="G55" s="249"/>
      <c r="H55" s="249"/>
      <c r="I55" s="261"/>
      <c r="J55" s="262" t="n">
        <f aca="false">H49</f>
        <v>12</v>
      </c>
      <c r="K55" s="262" t="n">
        <v>0</v>
      </c>
      <c r="L55" s="249"/>
      <c r="M55" s="249"/>
      <c r="N55" s="249"/>
      <c r="O55" s="249"/>
      <c r="P55" s="249"/>
      <c r="Q55" s="249"/>
      <c r="R55" s="259"/>
      <c r="S55" s="247"/>
      <c r="V55" s="0"/>
      <c r="W55" s="0"/>
      <c r="X55" s="0"/>
    </row>
    <row r="56" customFormat="false" ht="14.4" hidden="false" customHeight="false" outlineLevel="0" collapsed="false">
      <c r="A56" s="246"/>
      <c r="B56" s="263"/>
      <c r="C56" s="261"/>
      <c r="D56" s="249"/>
      <c r="E56" s="249"/>
      <c r="F56" s="256"/>
      <c r="G56" s="249"/>
      <c r="H56" s="249"/>
      <c r="I56" s="261"/>
      <c r="J56" s="249"/>
      <c r="K56" s="249"/>
      <c r="L56" s="249"/>
      <c r="M56" s="249"/>
      <c r="N56" s="249"/>
      <c r="O56" s="249"/>
      <c r="P56" s="249"/>
      <c r="Q56" s="249"/>
      <c r="R56" s="259"/>
      <c r="S56" s="247"/>
      <c r="V56" s="0"/>
      <c r="W56" s="0"/>
      <c r="X56" s="0"/>
    </row>
    <row r="57" customFormat="false" ht="14.4" hidden="false" customHeight="false" outlineLevel="0" collapsed="false">
      <c r="A57" s="246"/>
      <c r="B57" s="263" t="s">
        <v>99</v>
      </c>
      <c r="C57" s="261"/>
      <c r="D57" s="249"/>
      <c r="E57" s="249"/>
      <c r="F57" s="256"/>
      <c r="G57" s="249"/>
      <c r="H57" s="249"/>
      <c r="I57" s="261"/>
      <c r="J57" s="249"/>
      <c r="K57" s="249"/>
      <c r="L57" s="249"/>
      <c r="M57" s="249"/>
      <c r="N57" s="249"/>
      <c r="O57" s="249"/>
      <c r="P57" s="249"/>
      <c r="Q57" s="249"/>
      <c r="R57" s="259"/>
      <c r="S57" s="247"/>
      <c r="V57" s="0"/>
      <c r="W57" s="0"/>
      <c r="X57" s="0"/>
    </row>
    <row r="58" customFormat="false" ht="14.4" hidden="false" customHeight="false" outlineLevel="0" collapsed="false">
      <c r="A58" s="246"/>
      <c r="B58" s="263" t="s">
        <v>100</v>
      </c>
      <c r="C58" s="261"/>
      <c r="D58" s="249"/>
      <c r="E58" s="249"/>
      <c r="F58" s="256"/>
      <c r="G58" s="249"/>
      <c r="H58" s="249"/>
      <c r="I58" s="261"/>
      <c r="J58" s="256" t="s">
        <v>101</v>
      </c>
      <c r="K58" s="249" t="s">
        <v>102</v>
      </c>
      <c r="L58" s="249"/>
      <c r="M58" s="249"/>
      <c r="N58" s="249"/>
      <c r="O58" s="249"/>
      <c r="P58" s="249"/>
      <c r="Q58" s="249"/>
      <c r="R58" s="259"/>
      <c r="S58" s="247"/>
      <c r="V58" s="269" t="n">
        <f aca="false">TRUE()</f>
        <v>1</v>
      </c>
      <c r="W58" s="54" t="n">
        <f aca="false">IF(V58,IF(G47="No_Screen",0,1),0)</f>
        <v>0</v>
      </c>
      <c r="X58" s="54" t="str">
        <f aca="false">IF(W58&gt;0,"Screen position [%]"," ")</f>
        <v> </v>
      </c>
    </row>
    <row r="59" customFormat="false" ht="14.4" hidden="false" customHeight="false" outlineLevel="0" collapsed="false">
      <c r="A59" s="246"/>
      <c r="B59" s="263" t="s">
        <v>103</v>
      </c>
      <c r="C59" s="261"/>
      <c r="D59" s="249"/>
      <c r="E59" s="249"/>
      <c r="F59" s="256"/>
      <c r="G59" s="249"/>
      <c r="H59" s="249"/>
      <c r="I59" s="261"/>
      <c r="J59" s="142" t="n">
        <v>400</v>
      </c>
      <c r="K59" s="142" t="n">
        <v>50</v>
      </c>
      <c r="L59" s="249"/>
      <c r="M59" s="249"/>
      <c r="N59" s="249"/>
      <c r="O59" s="249"/>
      <c r="P59" s="249"/>
      <c r="Q59" s="249"/>
      <c r="R59" s="259"/>
      <c r="S59" s="247"/>
      <c r="V59" s="54" t="n">
        <f aca="false">J59-1</f>
        <v>399</v>
      </c>
      <c r="W59" s="54" t="n">
        <v>0</v>
      </c>
    </row>
    <row r="60" customFormat="false" ht="14.4" hidden="false" customHeight="false" outlineLevel="0" collapsed="false">
      <c r="A60" s="246"/>
      <c r="B60" s="263" t="s">
        <v>104</v>
      </c>
      <c r="C60" s="261"/>
      <c r="D60" s="249"/>
      <c r="E60" s="249"/>
      <c r="F60" s="256"/>
      <c r="G60" s="249"/>
      <c r="H60" s="249"/>
      <c r="I60" s="261"/>
      <c r="J60" s="142" t="n">
        <v>600</v>
      </c>
      <c r="K60" s="142" t="n">
        <v>70</v>
      </c>
      <c r="L60" s="249"/>
      <c r="M60" s="249"/>
      <c r="N60" s="249"/>
      <c r="O60" s="249"/>
      <c r="P60" s="249"/>
      <c r="Q60" s="249"/>
      <c r="R60" s="259"/>
      <c r="S60" s="247"/>
      <c r="V60" s="54" t="n">
        <f aca="false">J59</f>
        <v>400</v>
      </c>
      <c r="W60" s="54" t="n">
        <f aca="false">K59*W58</f>
        <v>0</v>
      </c>
    </row>
    <row r="61" customFormat="false" ht="14.4" hidden="false" customHeight="false" outlineLevel="0" collapsed="false">
      <c r="A61" s="246"/>
      <c r="B61" s="263" t="s">
        <v>105</v>
      </c>
      <c r="C61" s="261"/>
      <c r="D61" s="249"/>
      <c r="E61" s="249"/>
      <c r="F61" s="256"/>
      <c r="G61" s="249"/>
      <c r="H61" s="249"/>
      <c r="I61" s="261"/>
      <c r="J61" s="142" t="n">
        <v>800</v>
      </c>
      <c r="K61" s="142" t="n">
        <v>90</v>
      </c>
      <c r="L61" s="249"/>
      <c r="M61" s="249"/>
      <c r="N61" s="249"/>
      <c r="O61" s="249"/>
      <c r="P61" s="249"/>
      <c r="Q61" s="249"/>
      <c r="R61" s="259"/>
      <c r="S61" s="247"/>
      <c r="V61" s="54" t="n">
        <f aca="false">J60-1</f>
        <v>599</v>
      </c>
      <c r="W61" s="54" t="n">
        <f aca="false">W60</f>
        <v>0</v>
      </c>
    </row>
    <row r="62" customFormat="false" ht="14.4" hidden="false" customHeight="false" outlineLevel="0" collapsed="false">
      <c r="A62" s="246"/>
      <c r="B62" s="263" t="s">
        <v>106</v>
      </c>
      <c r="C62" s="247"/>
      <c r="D62" s="249"/>
      <c r="E62" s="249"/>
      <c r="F62" s="256"/>
      <c r="G62" s="249"/>
      <c r="H62" s="249"/>
      <c r="I62" s="261"/>
      <c r="J62" s="262"/>
      <c r="K62" s="262"/>
      <c r="L62" s="249"/>
      <c r="M62" s="249"/>
      <c r="N62" s="249"/>
      <c r="O62" s="249"/>
      <c r="P62" s="249"/>
      <c r="Q62" s="249"/>
      <c r="R62" s="259"/>
      <c r="S62" s="247"/>
      <c r="V62" s="54" t="n">
        <f aca="false">J60</f>
        <v>600</v>
      </c>
      <c r="W62" s="54" t="n">
        <f aca="false">K60*W58</f>
        <v>0</v>
      </c>
    </row>
    <row r="63" customFormat="false" ht="14.4" hidden="false" customHeight="false" outlineLevel="0" collapsed="false">
      <c r="A63" s="246"/>
      <c r="B63" s="263"/>
      <c r="C63" s="261"/>
      <c r="D63" s="249"/>
      <c r="E63" s="249"/>
      <c r="F63" s="256"/>
      <c r="G63" s="249"/>
      <c r="H63" s="249"/>
      <c r="I63" s="261"/>
      <c r="J63" s="262"/>
      <c r="K63" s="262"/>
      <c r="L63" s="249"/>
      <c r="M63" s="249"/>
      <c r="N63" s="249"/>
      <c r="O63" s="249"/>
      <c r="P63" s="249"/>
      <c r="Q63" s="249"/>
      <c r="R63" s="259"/>
      <c r="S63" s="247"/>
      <c r="V63" s="54" t="n">
        <f aca="false">J61-1</f>
        <v>799</v>
      </c>
      <c r="W63" s="54" t="n">
        <f aca="false">W62</f>
        <v>0</v>
      </c>
    </row>
    <row r="64" customFormat="false" ht="14.4" hidden="false" customHeight="false" outlineLevel="0" collapsed="false">
      <c r="A64" s="246"/>
      <c r="B64" s="263"/>
      <c r="C64" s="261"/>
      <c r="D64" s="249"/>
      <c r="E64" s="249"/>
      <c r="F64" s="256"/>
      <c r="G64" s="249"/>
      <c r="H64" s="249"/>
      <c r="I64" s="261"/>
      <c r="J64" s="249"/>
      <c r="K64" s="249"/>
      <c r="L64" s="249"/>
      <c r="M64" s="249"/>
      <c r="N64" s="249"/>
      <c r="O64" s="249"/>
      <c r="P64" s="249"/>
      <c r="Q64" s="249"/>
      <c r="R64" s="259"/>
      <c r="S64" s="247"/>
      <c r="V64" s="54" t="n">
        <f aca="false">J61</f>
        <v>800</v>
      </c>
      <c r="W64" s="54" t="n">
        <f aca="false">K61*W58</f>
        <v>0</v>
      </c>
    </row>
    <row r="65" customFormat="false" ht="14.4" hidden="false" customHeight="false" outlineLevel="0" collapsed="false">
      <c r="A65" s="246"/>
      <c r="B65" s="263"/>
      <c r="C65" s="261"/>
      <c r="D65" s="249"/>
      <c r="E65" s="249"/>
      <c r="F65" s="256"/>
      <c r="G65" s="249"/>
      <c r="H65" s="249"/>
      <c r="I65" s="261"/>
      <c r="J65" s="249"/>
      <c r="K65" s="249"/>
      <c r="L65" s="249"/>
      <c r="M65" s="249"/>
      <c r="N65" s="249"/>
      <c r="O65" s="249"/>
      <c r="P65" s="249"/>
      <c r="Q65" s="249"/>
      <c r="R65" s="259"/>
      <c r="S65" s="247"/>
      <c r="V65" s="54" t="n">
        <v>1000</v>
      </c>
      <c r="W65" s="54" t="n">
        <f aca="false">W64</f>
        <v>0</v>
      </c>
    </row>
    <row r="66" customFormat="false" ht="14.4" hidden="false" customHeight="false" outlineLevel="0" collapsed="false">
      <c r="A66" s="246"/>
      <c r="B66" s="270"/>
      <c r="C66" s="266"/>
      <c r="D66" s="266"/>
      <c r="E66" s="266"/>
      <c r="F66" s="266"/>
      <c r="G66" s="266"/>
      <c r="H66" s="266"/>
      <c r="I66" s="266"/>
      <c r="J66" s="266"/>
      <c r="K66" s="266"/>
      <c r="L66" s="266"/>
      <c r="M66" s="266"/>
      <c r="N66" s="266"/>
      <c r="O66" s="266"/>
      <c r="P66" s="266"/>
      <c r="Q66" s="266"/>
      <c r="R66" s="268"/>
      <c r="S66" s="247"/>
    </row>
    <row r="67" customFormat="false" ht="14.4" hidden="false" customHeight="false" outlineLevel="0" collapsed="false">
      <c r="A67" s="246"/>
      <c r="B67" s="247"/>
      <c r="C67" s="247"/>
      <c r="D67" s="247"/>
      <c r="E67" s="247"/>
      <c r="F67" s="247"/>
      <c r="G67" s="247"/>
      <c r="H67" s="247"/>
      <c r="I67" s="247"/>
      <c r="J67" s="247"/>
      <c r="K67" s="247"/>
      <c r="L67" s="247"/>
      <c r="M67" s="247"/>
      <c r="N67" s="247"/>
      <c r="O67" s="247"/>
      <c r="P67" s="247"/>
      <c r="Q67" s="247"/>
      <c r="R67" s="247"/>
      <c r="S67" s="247"/>
    </row>
  </sheetData>
  <dataValidations count="7">
    <dataValidation allowBlank="true" error="The dates shoukld be subsequent" operator="greaterThan" showDropDown="false" showErrorMessage="true" showInputMessage="true" sqref="B8:B11" type="date">
      <formula1>B7</formula1>
      <formula2>0</formula2>
    </dataValidation>
    <dataValidation allowBlank="true" error="The dates should be subsequent" operator="greaterThan" showDropDown="false" showErrorMessage="true" showInputMessage="true" sqref="B23:B25" type="date">
      <formula1>B22</formula1>
      <formula2>0</formula2>
    </dataValidation>
    <dataValidation allowBlank="true" error="Sorry, We can accept only whole numbers here" operator="between" showDropDown="false" showErrorMessage="true" showInputMessage="true" sqref="H35" type="whole">
      <formula1>-100</formula1>
      <formula2>100</formula2>
    </dataValidation>
    <dataValidation allowBlank="true" error="Sorry, we can accept only whol;e numbers here (between -100 and 100)&#10;" operator="between" showDropDown="false" showErrorMessage="true" showInputMessage="true" sqref="J38:J40 H49 J52:J54" type="whole">
      <formula1>-100</formula1>
      <formula2>100</formula2>
    </dataValidation>
    <dataValidation allowBlank="true" error="Sorry, we can accept only whol;e numbers here (between -1 and 1200)&#10;" operator="between" showDropDown="false" showErrorMessage="true" showInputMessage="true" sqref="K38:K40 K52:K54 J59:J61" type="whole">
      <formula1>-1</formula1>
      <formula2>1200</formula2>
    </dataValidation>
    <dataValidation allowBlank="true" error="Sorry, we can accept only whol;e numbers here (between 0 and 100)&#10;" operator="between" showDropDown="false" showErrorMessage="true" showInputMessage="true" sqref="K59:K61" type="whole">
      <formula1>0</formula1>
      <formula2>100</formula2>
    </dataValidation>
    <dataValidation allowBlank="true" error="enter a whole number value between 0 and 500" operator="between" showDropDown="false" showErrorMessage="true" showInputMessage="true" sqref="G7:G11 I7:I11" type="whole">
      <formula1>0</formula1>
      <formula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207"/>
  <sheetViews>
    <sheetView windowProtection="false"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F177" activeCellId="0" sqref="F177"/>
    </sheetView>
  </sheetViews>
  <sheetFormatPr defaultRowHeight="14.4"/>
  <cols>
    <col collapsed="false" hidden="false" max="1" min="1" style="0" width="8.67611336032389"/>
    <col collapsed="false" hidden="false" max="2" min="2" style="26" width="8.67611336032389"/>
    <col collapsed="false" hidden="false" max="1025" min="3" style="0" width="8.67611336032389"/>
  </cols>
  <sheetData>
    <row r="1" customFormat="false" ht="14.4" hidden="false" customHeight="false" outlineLevel="0" collapsed="false">
      <c r="B1" s="0"/>
    </row>
    <row r="2" customFormat="false" ht="14.4" hidden="false" customHeight="false" outlineLevel="0" collapsed="false">
      <c r="B2" s="26" t="str">
        <f aca="false">Cropping!B57</f>
        <v>Startdate:</v>
      </c>
      <c r="C2" s="26" t="n">
        <f aca="false">Cropping!C57</f>
        <v>1</v>
      </c>
      <c r="D2" s="26" t="n">
        <f aca="false">Cropping!D57</f>
        <v>4</v>
      </c>
      <c r="E2" s="26" t="n">
        <f aca="false">Cropping!E57</f>
        <v>2018</v>
      </c>
    </row>
    <row r="3" customFormat="false" ht="14.4" hidden="false" customHeight="false" outlineLevel="0" collapsed="false">
      <c r="B3" s="26" t="str">
        <f aca="false">Cropping!B58</f>
        <v>Enddate:</v>
      </c>
      <c r="C3" s="26" t="n">
        <f aca="false">Cropping!C58</f>
        <v>17</v>
      </c>
      <c r="D3" s="26" t="n">
        <f aca="false">Cropping!D58</f>
        <v>8</v>
      </c>
      <c r="E3" s="26" t="n">
        <f aca="false">Cropping!E58</f>
        <v>2018</v>
      </c>
    </row>
    <row r="4" customFormat="false" ht="14.4" hidden="false" customHeight="false" outlineLevel="0" collapsed="false">
      <c r="A4" s="0" t="n">
        <v>3</v>
      </c>
      <c r="B4" s="26" t="str">
        <f aca="false">Cropping!B59</f>
        <v>*-----</v>
      </c>
      <c r="C4" s="26"/>
      <c r="D4" s="26"/>
      <c r="E4" s="26"/>
    </row>
    <row r="5" customFormat="false" ht="14.4" hidden="false" customHeight="false" outlineLevel="0" collapsed="false">
      <c r="A5" s="0" t="n">
        <v>4</v>
      </c>
      <c r="B5" s="26" t="str">
        <f aca="false">Cropping!B60</f>
        <v>PlantDensity     =</v>
      </c>
      <c r="C5" s="26" t="n">
        <f aca="false">Cropping!C60</f>
        <v>1.5</v>
      </c>
      <c r="D5" s="26"/>
      <c r="E5" s="26"/>
    </row>
    <row r="6" customFormat="false" ht="14.4" hidden="false" customHeight="false" outlineLevel="0" collapsed="false">
      <c r="A6" s="0" t="n">
        <v>5</v>
      </c>
      <c r="B6" s="26" t="str">
        <f aca="false">Cropping!B61</f>
        <v>*-----</v>
      </c>
      <c r="C6" s="26"/>
      <c r="D6" s="26"/>
      <c r="E6" s="26"/>
    </row>
    <row r="7" customFormat="false" ht="14.4" hidden="false" customHeight="false" outlineLevel="0" collapsed="false">
      <c r="A7" s="0" t="n">
        <v>6</v>
      </c>
      <c r="B7" s="26" t="str">
        <f aca="false">Cropping!B62</f>
        <v>DayShoot_2 =</v>
      </c>
      <c r="C7" s="26" t="n">
        <f aca="false">Cropping!C62</f>
        <v>91</v>
      </c>
      <c r="D7" s="26"/>
      <c r="E7" s="26"/>
    </row>
    <row r="8" customFormat="false" ht="14.4" hidden="false" customHeight="false" outlineLevel="0" collapsed="false">
      <c r="A8" s="0" t="n">
        <v>7</v>
      </c>
      <c r="B8" s="26" t="str">
        <f aca="false">Cropping!B63</f>
        <v>DayShoot_3 =</v>
      </c>
      <c r="C8" s="26" t="n">
        <f aca="false">Cropping!C63</f>
        <v>1000</v>
      </c>
      <c r="D8" s="26"/>
      <c r="E8" s="26"/>
    </row>
    <row r="9" customFormat="false" ht="14.4" hidden="false" customHeight="false" outlineLevel="0" collapsed="false">
      <c r="A9" s="0" t="n">
        <v>8</v>
      </c>
      <c r="B9" s="26" t="str">
        <f aca="false">Cropping!B64</f>
        <v>DayShoot_4 =</v>
      </c>
      <c r="C9" s="26" t="n">
        <f aca="false">Cropping!C64</f>
        <v>1000</v>
      </c>
      <c r="D9" s="26"/>
      <c r="E9" s="26"/>
    </row>
    <row r="10" customFormat="false" ht="14.4" hidden="false" customHeight="false" outlineLevel="0" collapsed="false">
      <c r="A10" s="0" t="n">
        <v>9</v>
      </c>
      <c r="B10" s="26" t="str">
        <f aca="false">Cropping!B65</f>
        <v>DayShoot_5 =</v>
      </c>
      <c r="C10" s="26" t="n">
        <f aca="false">Cropping!C65</f>
        <v>1000</v>
      </c>
      <c r="D10" s="26"/>
      <c r="E10" s="26"/>
    </row>
    <row r="11" customFormat="false" ht="14.4" hidden="false" customHeight="false" outlineLevel="0" collapsed="false">
      <c r="A11" s="0" t="n">
        <v>10</v>
      </c>
      <c r="B11" s="26" t="str">
        <f aca="false">Cropping!B66</f>
        <v>*-----</v>
      </c>
      <c r="C11" s="26"/>
      <c r="D11" s="26"/>
      <c r="E11" s="26"/>
    </row>
    <row r="12" customFormat="false" ht="14.4" hidden="false" customHeight="false" outlineLevel="0" collapsed="false">
      <c r="A12" s="0" t="n">
        <v>11</v>
      </c>
      <c r="B12" s="26" t="str">
        <f aca="false">Cropping!B67</f>
        <v>Fraction_2 =</v>
      </c>
      <c r="C12" s="271" t="n">
        <f aca="false">Cropping!C67</f>
        <v>1</v>
      </c>
      <c r="D12" s="26"/>
      <c r="E12" s="26"/>
    </row>
    <row r="13" customFormat="false" ht="14.4" hidden="false" customHeight="false" outlineLevel="0" collapsed="false">
      <c r="A13" s="0" t="n">
        <v>12</v>
      </c>
      <c r="B13" s="26" t="str">
        <f aca="false">Cropping!B68</f>
        <v>Fraction_3 =</v>
      </c>
      <c r="C13" s="271" t="n">
        <f aca="false">Cropping!C68</f>
        <v>0</v>
      </c>
      <c r="D13" s="26"/>
      <c r="E13" s="26"/>
    </row>
    <row r="14" customFormat="false" ht="14.4" hidden="false" customHeight="false" outlineLevel="0" collapsed="false">
      <c r="A14" s="0" t="n">
        <v>13</v>
      </c>
      <c r="B14" s="26" t="str">
        <f aca="false">Cropping!B69</f>
        <v>Fraction_4 =</v>
      </c>
      <c r="C14" s="271" t="n">
        <f aca="false">Cropping!C69</f>
        <v>0</v>
      </c>
      <c r="D14" s="26"/>
      <c r="E14" s="26"/>
    </row>
    <row r="15" customFormat="false" ht="14.4" hidden="false" customHeight="false" outlineLevel="0" collapsed="false">
      <c r="A15" s="0" t="n">
        <v>14</v>
      </c>
      <c r="B15" s="26" t="str">
        <f aca="false">Cropping!B70</f>
        <v>Fraction_5 =</v>
      </c>
      <c r="C15" s="271" t="n">
        <f aca="false">Cropping!C70</f>
        <v>0</v>
      </c>
      <c r="D15" s="26"/>
      <c r="E15" s="26"/>
    </row>
    <row r="16" customFormat="false" ht="14.4" hidden="false" customHeight="false" outlineLevel="0" collapsed="false">
      <c r="A16" s="0" t="n">
        <v>15</v>
      </c>
      <c r="B16" s="26" t="str">
        <f aca="false">Cropping!B71</f>
        <v>*-----</v>
      </c>
      <c r="C16" s="26"/>
      <c r="D16" s="26"/>
      <c r="E16" s="26"/>
    </row>
    <row r="17" customFormat="false" ht="14.4" hidden="false" customHeight="false" outlineLevel="0" collapsed="false">
      <c r="A17" s="0" t="n">
        <v>16</v>
      </c>
      <c r="B17" s="26" t="str">
        <f aca="false">Cropping!B72</f>
        <v>DayTopping =</v>
      </c>
      <c r="C17" s="26" t="n">
        <f aca="false">Cropping!C72</f>
        <v>217</v>
      </c>
      <c r="D17" s="26"/>
      <c r="E17" s="26"/>
    </row>
    <row r="18" customFormat="false" ht="14.4" hidden="false" customHeight="false" outlineLevel="0" collapsed="false">
      <c r="A18" s="0" t="n">
        <v>17</v>
      </c>
      <c r="B18" s="26" t="str">
        <f aca="false">Cropping!B73</f>
        <v>*-----</v>
      </c>
      <c r="C18" s="26"/>
      <c r="D18" s="26"/>
      <c r="E18" s="26"/>
    </row>
    <row r="19" customFormat="false" ht="14.4" hidden="false" customHeight="false" outlineLevel="0" collapsed="false">
      <c r="A19" s="0" t="n">
        <v>18</v>
      </c>
      <c r="B19" s="26" t="str">
        <f aca="false">Cropping!B74</f>
        <v>FruitFrequencyTB =</v>
      </c>
      <c r="C19" s="26"/>
      <c r="D19" s="26"/>
      <c r="E19" s="26"/>
    </row>
    <row r="20" customFormat="false" ht="14.4" hidden="false" customHeight="false" outlineLevel="0" collapsed="false">
      <c r="A20" s="0" t="n">
        <v>19</v>
      </c>
      <c r="B20" s="26" t="str">
        <f aca="false">Cropping!B75</f>
        <v>0.; 0.5;</v>
      </c>
      <c r="C20" s="26"/>
      <c r="D20" s="26"/>
      <c r="E20" s="26"/>
    </row>
    <row r="21" customFormat="false" ht="14.4" hidden="false" customHeight="false" outlineLevel="0" collapsed="false">
      <c r="A21" s="0" t="n">
        <v>20</v>
      </c>
      <c r="B21" s="26" t="str">
        <f aca="false">Cropping!B76</f>
        <v>91.; 0.5;</v>
      </c>
      <c r="C21" s="26"/>
      <c r="D21" s="26"/>
      <c r="E21" s="26"/>
    </row>
    <row r="22" customFormat="false" ht="14.4" hidden="false" customHeight="false" outlineLevel="0" collapsed="false">
      <c r="A22" s="0" t="n">
        <v>21</v>
      </c>
      <c r="B22" s="26" t="str">
        <f aca="false">Cropping!B77</f>
        <v>120.; 0.5;</v>
      </c>
      <c r="C22" s="26"/>
      <c r="D22" s="26"/>
      <c r="E22" s="26"/>
    </row>
    <row r="23" customFormat="false" ht="14.4" hidden="false" customHeight="false" outlineLevel="0" collapsed="false">
      <c r="A23" s="0" t="n">
        <v>22</v>
      </c>
      <c r="B23" s="26" t="str">
        <f aca="false">Cropping!B78</f>
        <v>121.; 0.6;</v>
      </c>
      <c r="C23" s="26"/>
      <c r="D23" s="26"/>
      <c r="E23" s="26"/>
    </row>
    <row r="24" customFormat="false" ht="14.4" hidden="false" customHeight="false" outlineLevel="0" collapsed="false">
      <c r="A24" s="0" t="n">
        <v>23</v>
      </c>
      <c r="B24" s="26" t="str">
        <f aca="false">Cropping!B79</f>
        <v>364.; 0.6;</v>
      </c>
      <c r="C24" s="26"/>
      <c r="D24" s="26"/>
      <c r="E24" s="26"/>
    </row>
    <row r="25" customFormat="false" ht="14.4" hidden="false" customHeight="false" outlineLevel="0" collapsed="false">
      <c r="A25" s="0" t="n">
        <v>24</v>
      </c>
      <c r="B25" s="26" t="str">
        <f aca="false">Cropping!B80</f>
        <v>365.; 0.6;</v>
      </c>
      <c r="C25" s="26"/>
      <c r="D25" s="26"/>
      <c r="E25" s="26"/>
    </row>
    <row r="26" customFormat="false" ht="14.4" hidden="false" customHeight="false" outlineLevel="0" collapsed="false">
      <c r="A26" s="0" t="n">
        <v>25</v>
      </c>
      <c r="B26" s="26" t="str">
        <f aca="false">Cropping!B81</f>
        <v>366.; 0.6;</v>
      </c>
    </row>
    <row r="27" customFormat="false" ht="14.4" hidden="false" customHeight="false" outlineLevel="0" collapsed="false">
      <c r="A27" s="0" t="n">
        <v>26</v>
      </c>
      <c r="B27" s="26" t="str">
        <f aca="false">Cropping!B82</f>
        <v>367.; 0.6;</v>
      </c>
    </row>
    <row r="28" customFormat="false" ht="14.4" hidden="false" customHeight="false" outlineLevel="0" collapsed="false">
      <c r="A28" s="0" t="n">
        <v>27</v>
      </c>
      <c r="B28" s="26" t="str">
        <f aca="false">Cropping!B83</f>
        <v>368.; 0.6</v>
      </c>
    </row>
    <row r="29" customFormat="false" ht="14.4" hidden="false" customHeight="false" outlineLevel="0" collapsed="false">
      <c r="A29" s="0" t="n">
        <v>28</v>
      </c>
      <c r="B29" s="26" t="str">
        <f aca="false">Cropping!B84</f>
        <v>*-----</v>
      </c>
    </row>
    <row r="30" customFormat="false" ht="14.4" hidden="false" customHeight="false" outlineLevel="0" collapsed="false">
      <c r="B30" s="0"/>
    </row>
    <row r="31" customFormat="false" ht="14.4" hidden="false" customHeight="false" outlineLevel="0" collapsed="false">
      <c r="B31" s="272" t="s">
        <v>107</v>
      </c>
      <c r="C31" s="0" t="str">
        <f aca="false">Q31&amp;"-"&amp;R31</f>
        <v>01-04</v>
      </c>
      <c r="Q31" s="0" t="str">
        <f aca="false">IF(Cropping!C57&lt;10,"0"&amp;Cropping!C57,Cropping!C57)</f>
        <v>01</v>
      </c>
      <c r="R31" s="0" t="str">
        <f aca="false">IF(Cropping!D57&lt;10,"0"&amp;Cropping!D57,Cropping!D57)</f>
        <v>04</v>
      </c>
    </row>
    <row r="32" customFormat="false" ht="14.4" hidden="false" customHeight="false" outlineLevel="0" collapsed="false">
      <c r="B32" s="272" t="s">
        <v>108</v>
      </c>
      <c r="C32" s="0" t="str">
        <f aca="false">Q32&amp;"-"&amp;R32</f>
        <v>17-08</v>
      </c>
      <c r="Q32" s="0" t="n">
        <f aca="false">IF(Cropping!C58&lt;10,"0"&amp;Cropping!C58,Cropping!C58)</f>
        <v>17</v>
      </c>
      <c r="R32" s="0" t="str">
        <f aca="false">IF(Cropping!D58&lt;10,"0"&amp;Cropping!D58,Cropping!D58)</f>
        <v>08</v>
      </c>
    </row>
    <row r="33" customFormat="false" ht="14.4" hidden="false" customHeight="false" outlineLevel="0" collapsed="false">
      <c r="B33" s="273" t="s">
        <v>109</v>
      </c>
      <c r="C33" s="59"/>
      <c r="D33" s="59"/>
      <c r="E33" s="59"/>
      <c r="F33" s="59"/>
      <c r="G33" s="59"/>
      <c r="H33" s="59"/>
      <c r="I33" s="59"/>
      <c r="J33" s="59"/>
      <c r="K33" s="59"/>
      <c r="L33" s="59"/>
      <c r="M33" s="59"/>
    </row>
    <row r="34" customFormat="false" ht="14.4" hidden="false" customHeight="false" outlineLevel="0" collapsed="false">
      <c r="B34" s="274" t="n">
        <f aca="false">Temperature!B5</f>
        <v>43191</v>
      </c>
      <c r="C34" s="59" t="n">
        <f aca="false">Temperature!E5</f>
        <v>12</v>
      </c>
      <c r="D34" s="275" t="n">
        <f aca="false">Temperature!I5</f>
        <v>20</v>
      </c>
      <c r="E34" s="59" t="n">
        <f aca="false">Temperature!M5</f>
        <v>20</v>
      </c>
      <c r="F34" s="59" t="n">
        <f aca="false">Temperature!Q5</f>
        <v>18</v>
      </c>
      <c r="G34" s="59" t="n">
        <f aca="false">Temperature!U5</f>
        <v>12</v>
      </c>
      <c r="H34" s="59"/>
      <c r="I34" s="59"/>
      <c r="J34" s="59"/>
      <c r="K34" s="59"/>
      <c r="L34" s="59"/>
      <c r="M34" s="59"/>
    </row>
    <row r="35" customFormat="false" ht="14.4" hidden="false" customHeight="false" outlineLevel="0" collapsed="false">
      <c r="B35" s="274" t="n">
        <f aca="false">Temperature!B6</f>
        <v>0</v>
      </c>
      <c r="C35" s="59" t="n">
        <f aca="false">Temperature!E6</f>
        <v>0</v>
      </c>
      <c r="D35" s="275" t="n">
        <f aca="false">Temperature!I6</f>
        <v>0</v>
      </c>
      <c r="E35" s="59" t="n">
        <f aca="false">Temperature!M6</f>
        <v>0</v>
      </c>
      <c r="F35" s="59" t="n">
        <f aca="false">Temperature!Q6</f>
        <v>0</v>
      </c>
      <c r="G35" s="59" t="n">
        <f aca="false">Temperature!U6</f>
        <v>0</v>
      </c>
      <c r="H35" s="59"/>
      <c r="I35" s="59"/>
      <c r="J35" s="59"/>
      <c r="K35" s="59"/>
      <c r="L35" s="59"/>
      <c r="M35" s="59"/>
    </row>
    <row r="36" customFormat="false" ht="14.4" hidden="false" customHeight="false" outlineLevel="0" collapsed="false">
      <c r="B36" s="274" t="n">
        <f aca="false">Temperature!B7</f>
        <v>0</v>
      </c>
      <c r="C36" s="59" t="n">
        <f aca="false">Temperature!E7</f>
        <v>0</v>
      </c>
      <c r="D36" s="275" t="n">
        <f aca="false">Temperature!I7</f>
        <v>0</v>
      </c>
      <c r="E36" s="59" t="n">
        <f aca="false">Temperature!M7</f>
        <v>0</v>
      </c>
      <c r="F36" s="59" t="n">
        <f aca="false">Temperature!Q7</f>
        <v>0</v>
      </c>
      <c r="G36" s="59" t="n">
        <f aca="false">Temperature!U7</f>
        <v>0</v>
      </c>
      <c r="H36" s="59"/>
      <c r="I36" s="59"/>
      <c r="J36" s="59"/>
      <c r="K36" s="59"/>
      <c r="L36" s="59"/>
      <c r="M36" s="59"/>
    </row>
    <row r="37" customFormat="false" ht="14.4" hidden="false" customHeight="false" outlineLevel="0" collapsed="false">
      <c r="B37" s="274" t="n">
        <f aca="false">Temperature!B8</f>
        <v>0</v>
      </c>
      <c r="C37" s="59" t="n">
        <f aca="false">Temperature!E8</f>
        <v>0</v>
      </c>
      <c r="D37" s="275" t="n">
        <f aca="false">Temperature!I8</f>
        <v>0</v>
      </c>
      <c r="E37" s="59" t="n">
        <f aca="false">Temperature!M8</f>
        <v>0</v>
      </c>
      <c r="F37" s="59" t="n">
        <f aca="false">Temperature!Q8</f>
        <v>0</v>
      </c>
      <c r="G37" s="59" t="n">
        <f aca="false">Temperature!U8</f>
        <v>0</v>
      </c>
      <c r="H37" s="59"/>
      <c r="I37" s="59"/>
      <c r="J37" s="59"/>
      <c r="K37" s="59"/>
      <c r="L37" s="59"/>
      <c r="M37" s="59"/>
    </row>
    <row r="38" customFormat="false" ht="14.4" hidden="false" customHeight="false" outlineLevel="0" collapsed="false">
      <c r="B38" s="274" t="n">
        <f aca="false">Temperature!B9</f>
        <v>0</v>
      </c>
      <c r="C38" s="59" t="n">
        <f aca="false">Temperature!E9</f>
        <v>0</v>
      </c>
      <c r="D38" s="275" t="n">
        <f aca="false">Temperature!I9</f>
        <v>0</v>
      </c>
      <c r="E38" s="59" t="n">
        <f aca="false">Temperature!M9</f>
        <v>0</v>
      </c>
      <c r="F38" s="59" t="n">
        <f aca="false">Temperature!Q9</f>
        <v>0</v>
      </c>
      <c r="G38" s="59" t="n">
        <f aca="false">Temperature!U9</f>
        <v>0</v>
      </c>
      <c r="H38" s="59"/>
      <c r="I38" s="59"/>
      <c r="J38" s="59"/>
      <c r="K38" s="59"/>
      <c r="L38" s="59"/>
      <c r="M38" s="59"/>
    </row>
    <row r="39" customFormat="false" ht="14.4" hidden="false" customHeight="false" outlineLevel="0" collapsed="false">
      <c r="B39" s="274" t="n">
        <f aca="false">Temperature!B10</f>
        <v>0</v>
      </c>
      <c r="C39" s="59" t="n">
        <f aca="false">Temperature!E10</f>
        <v>0</v>
      </c>
      <c r="D39" s="275" t="n">
        <f aca="false">Temperature!I10</f>
        <v>0</v>
      </c>
      <c r="E39" s="59" t="n">
        <f aca="false">Temperature!M10</f>
        <v>0</v>
      </c>
      <c r="F39" s="59" t="n">
        <f aca="false">Temperature!Q10</f>
        <v>0</v>
      </c>
      <c r="G39" s="59" t="n">
        <f aca="false">Temperature!U10</f>
        <v>0</v>
      </c>
      <c r="H39" s="59"/>
      <c r="I39" s="59"/>
      <c r="J39" s="59"/>
      <c r="K39" s="59"/>
      <c r="L39" s="59"/>
      <c r="M39" s="59"/>
    </row>
    <row r="40" customFormat="false" ht="14.4" hidden="false" customHeight="false" outlineLevel="0" collapsed="false">
      <c r="B40" s="274" t="n">
        <f aca="false">Temperature!B11</f>
        <v>0</v>
      </c>
      <c r="C40" s="59" t="n">
        <f aca="false">Temperature!E11</f>
        <v>0</v>
      </c>
      <c r="D40" s="275" t="n">
        <f aca="false">Temperature!I11</f>
        <v>0</v>
      </c>
      <c r="E40" s="59" t="n">
        <f aca="false">Temperature!M11</f>
        <v>0</v>
      </c>
      <c r="F40" s="59" t="n">
        <f aca="false">Temperature!Q11</f>
        <v>0</v>
      </c>
      <c r="G40" s="59" t="n">
        <f aca="false">Temperature!U11</f>
        <v>0</v>
      </c>
      <c r="H40" s="59"/>
      <c r="I40" s="59"/>
      <c r="J40" s="59"/>
      <c r="K40" s="59"/>
      <c r="L40" s="59"/>
      <c r="M40" s="59"/>
    </row>
    <row r="41" customFormat="false" ht="14.4" hidden="false" customHeight="false" outlineLevel="0" collapsed="false">
      <c r="B41" s="274" t="n">
        <f aca="false">Temperature!B12</f>
        <v>0</v>
      </c>
      <c r="C41" s="59" t="n">
        <f aca="false">Temperature!E12</f>
        <v>0</v>
      </c>
      <c r="D41" s="275" t="n">
        <f aca="false">Temperature!I12</f>
        <v>0</v>
      </c>
      <c r="E41" s="59" t="n">
        <f aca="false">Temperature!M12</f>
        <v>0</v>
      </c>
      <c r="F41" s="59" t="n">
        <f aca="false">Temperature!Q12</f>
        <v>0</v>
      </c>
      <c r="G41" s="59" t="n">
        <f aca="false">Temperature!U12</f>
        <v>0</v>
      </c>
      <c r="H41" s="59"/>
      <c r="I41" s="59"/>
      <c r="J41" s="59"/>
      <c r="K41" s="59"/>
      <c r="L41" s="59"/>
      <c r="M41" s="59"/>
    </row>
    <row r="42" customFormat="false" ht="14.4" hidden="false" customHeight="false" outlineLevel="0" collapsed="false">
      <c r="B42" s="274" t="n">
        <f aca="false">Temperature!B13</f>
        <v>0</v>
      </c>
      <c r="C42" s="59" t="n">
        <f aca="false">Temperature!E13</f>
        <v>0</v>
      </c>
      <c r="D42" s="275" t="n">
        <f aca="false">Temperature!I13</f>
        <v>0</v>
      </c>
      <c r="E42" s="59" t="n">
        <f aca="false">Temperature!M13</f>
        <v>0</v>
      </c>
      <c r="F42" s="59" t="n">
        <f aca="false">Temperature!Q13</f>
        <v>0</v>
      </c>
      <c r="G42" s="59" t="n">
        <f aca="false">Temperature!U13</f>
        <v>0</v>
      </c>
      <c r="H42" s="59"/>
      <c r="I42" s="59"/>
      <c r="J42" s="59"/>
      <c r="K42" s="59"/>
      <c r="L42" s="59"/>
      <c r="M42" s="59"/>
    </row>
    <row r="43" customFormat="false" ht="14.4" hidden="false" customHeight="false" outlineLevel="0" collapsed="false">
      <c r="B43" s="274" t="n">
        <f aca="false">Temperature!B14</f>
        <v>0</v>
      </c>
      <c r="C43" s="59" t="n">
        <f aca="false">Temperature!E14</f>
        <v>0</v>
      </c>
      <c r="D43" s="275" t="n">
        <f aca="false">Temperature!I14</f>
        <v>0</v>
      </c>
      <c r="E43" s="59" t="n">
        <f aca="false">Temperature!M14</f>
        <v>0</v>
      </c>
      <c r="F43" s="59" t="n">
        <f aca="false">Temperature!Q14</f>
        <v>0</v>
      </c>
      <c r="G43" s="59" t="n">
        <f aca="false">Temperature!U14</f>
        <v>0</v>
      </c>
      <c r="H43" s="59"/>
      <c r="I43" s="59"/>
      <c r="J43" s="59"/>
      <c r="K43" s="59"/>
      <c r="L43" s="59"/>
      <c r="M43" s="59"/>
    </row>
    <row r="44" customFormat="false" ht="14.4" hidden="false" customHeight="false" outlineLevel="0" collapsed="false">
      <c r="B44" s="274" t="n">
        <f aca="false">Temperature!B15</f>
        <v>0</v>
      </c>
      <c r="C44" s="59" t="n">
        <f aca="false">Temperature!E15</f>
        <v>0</v>
      </c>
      <c r="D44" s="275" t="n">
        <f aca="false">Temperature!I15</f>
        <v>0</v>
      </c>
      <c r="E44" s="59" t="n">
        <f aca="false">Temperature!M15</f>
        <v>0</v>
      </c>
      <c r="F44" s="59" t="n">
        <f aca="false">Temperature!Q15</f>
        <v>0</v>
      </c>
      <c r="G44" s="59" t="n">
        <f aca="false">Temperature!U15</f>
        <v>0</v>
      </c>
      <c r="H44" s="59"/>
      <c r="I44" s="59"/>
      <c r="J44" s="59"/>
      <c r="K44" s="59"/>
      <c r="L44" s="59"/>
      <c r="M44" s="59"/>
    </row>
    <row r="45" customFormat="false" ht="14.4" hidden="false" customHeight="false" outlineLevel="0" collapsed="false">
      <c r="B45" s="274" t="n">
        <f aca="false">Temperature!B16</f>
        <v>0</v>
      </c>
      <c r="C45" s="59" t="n">
        <f aca="false">Temperature!E16</f>
        <v>0</v>
      </c>
      <c r="D45" s="275" t="n">
        <f aca="false">Temperature!I16</f>
        <v>0</v>
      </c>
      <c r="E45" s="59" t="n">
        <f aca="false">Temperature!M16</f>
        <v>0</v>
      </c>
      <c r="F45" s="59" t="n">
        <f aca="false">Temperature!Q16</f>
        <v>0</v>
      </c>
      <c r="G45" s="59" t="n">
        <f aca="false">Temperature!U16</f>
        <v>0</v>
      </c>
      <c r="H45" s="59"/>
      <c r="I45" s="59"/>
      <c r="J45" s="59"/>
      <c r="K45" s="59"/>
      <c r="L45" s="59"/>
      <c r="M45" s="59"/>
    </row>
    <row r="46" customFormat="false" ht="14.4" hidden="false" customHeight="false" outlineLevel="0" collapsed="false">
      <c r="B46" s="274" t="n">
        <f aca="false">Temperature!B17</f>
        <v>0</v>
      </c>
      <c r="C46" s="59" t="n">
        <f aca="false">Temperature!E17</f>
        <v>0</v>
      </c>
      <c r="D46" s="275" t="n">
        <f aca="false">Temperature!I17</f>
        <v>0</v>
      </c>
      <c r="E46" s="59" t="n">
        <f aca="false">Temperature!M17</f>
        <v>0</v>
      </c>
      <c r="F46" s="59" t="n">
        <f aca="false">Temperature!Q17</f>
        <v>0</v>
      </c>
      <c r="G46" s="59" t="n">
        <f aca="false">Temperature!U17</f>
        <v>0</v>
      </c>
      <c r="H46" s="59"/>
      <c r="I46" s="59"/>
      <c r="J46" s="59"/>
      <c r="K46" s="59"/>
      <c r="L46" s="59"/>
      <c r="M46" s="59"/>
    </row>
    <row r="47" customFormat="false" ht="14.4" hidden="false" customHeight="false" outlineLevel="0" collapsed="false">
      <c r="B47" s="274" t="n">
        <f aca="false">Temperature!B18</f>
        <v>0</v>
      </c>
      <c r="C47" s="59" t="n">
        <f aca="false">Temperature!E18</f>
        <v>0</v>
      </c>
      <c r="D47" s="275" t="n">
        <f aca="false">Temperature!I18</f>
        <v>0</v>
      </c>
      <c r="E47" s="59" t="n">
        <f aca="false">Temperature!M18</f>
        <v>0</v>
      </c>
      <c r="F47" s="59" t="n">
        <f aca="false">Temperature!Q18</f>
        <v>0</v>
      </c>
      <c r="G47" s="59" t="n">
        <f aca="false">Temperature!U18</f>
        <v>0</v>
      </c>
      <c r="H47" s="59"/>
      <c r="I47" s="59"/>
      <c r="J47" s="59"/>
      <c r="K47" s="59"/>
      <c r="L47" s="59"/>
      <c r="M47" s="59"/>
    </row>
    <row r="48" customFormat="false" ht="14.4" hidden="false" customHeight="false" outlineLevel="0" collapsed="false">
      <c r="B48" s="274" t="n">
        <f aca="false">Temperature!B19</f>
        <v>0</v>
      </c>
      <c r="C48" s="59" t="n">
        <f aca="false">Temperature!E19</f>
        <v>0</v>
      </c>
      <c r="D48" s="275" t="n">
        <f aca="false">Temperature!I19</f>
        <v>0</v>
      </c>
      <c r="E48" s="59" t="n">
        <f aca="false">Temperature!M19</f>
        <v>0</v>
      </c>
      <c r="F48" s="59" t="n">
        <f aca="false">Temperature!Q19</f>
        <v>0</v>
      </c>
      <c r="G48" s="59" t="n">
        <f aca="false">Temperature!U19</f>
        <v>0</v>
      </c>
      <c r="H48" s="59"/>
      <c r="I48" s="59"/>
      <c r="J48" s="59"/>
      <c r="K48" s="59"/>
      <c r="L48" s="59"/>
      <c r="M48" s="59"/>
    </row>
    <row r="49" customFormat="false" ht="14.4" hidden="false" customHeight="false" outlineLevel="0" collapsed="false">
      <c r="B49" s="274" t="n">
        <f aca="false">Temperature!B20</f>
        <v>0</v>
      </c>
      <c r="C49" s="59" t="n">
        <f aca="false">Temperature!E20</f>
        <v>0</v>
      </c>
      <c r="D49" s="275" t="n">
        <f aca="false">Temperature!I20</f>
        <v>0</v>
      </c>
      <c r="E49" s="59" t="n">
        <f aca="false">Temperature!M20</f>
        <v>0</v>
      </c>
      <c r="F49" s="59" t="n">
        <f aca="false">Temperature!Q20</f>
        <v>0</v>
      </c>
      <c r="G49" s="59" t="n">
        <f aca="false">Temperature!U20</f>
        <v>0</v>
      </c>
      <c r="H49" s="59"/>
      <c r="I49" s="59"/>
      <c r="J49" s="59"/>
      <c r="K49" s="59"/>
      <c r="L49" s="59"/>
      <c r="M49" s="59"/>
    </row>
    <row r="50" customFormat="false" ht="14.4" hidden="false" customHeight="false" outlineLevel="0" collapsed="false">
      <c r="B50" s="274" t="n">
        <f aca="false">Temperature!B21</f>
        <v>0</v>
      </c>
      <c r="C50" s="59" t="n">
        <f aca="false">Temperature!E21</f>
        <v>0</v>
      </c>
      <c r="D50" s="275" t="n">
        <f aca="false">Temperature!I21</f>
        <v>0</v>
      </c>
      <c r="E50" s="59" t="n">
        <f aca="false">Temperature!M21</f>
        <v>0</v>
      </c>
      <c r="F50" s="59" t="n">
        <f aca="false">Temperature!Q21</f>
        <v>0</v>
      </c>
      <c r="G50" s="59" t="n">
        <f aca="false">Temperature!U21</f>
        <v>0</v>
      </c>
      <c r="H50" s="59"/>
      <c r="I50" s="59"/>
      <c r="J50" s="59"/>
      <c r="K50" s="59"/>
      <c r="L50" s="59"/>
      <c r="M50" s="59"/>
    </row>
    <row r="51" customFormat="false" ht="14.4" hidden="false" customHeight="false" outlineLevel="0" collapsed="false">
      <c r="B51" s="274" t="n">
        <f aca="false">Temperature!B22</f>
        <v>0</v>
      </c>
      <c r="C51" s="59" t="n">
        <f aca="false">Temperature!E22</f>
        <v>0</v>
      </c>
      <c r="D51" s="275" t="n">
        <f aca="false">Temperature!I22</f>
        <v>0</v>
      </c>
      <c r="E51" s="59" t="n">
        <f aca="false">Temperature!M22</f>
        <v>0</v>
      </c>
      <c r="F51" s="59" t="n">
        <f aca="false">Temperature!Q22</f>
        <v>0</v>
      </c>
      <c r="G51" s="59" t="n">
        <f aca="false">Temperature!U22</f>
        <v>0</v>
      </c>
      <c r="H51" s="59"/>
      <c r="I51" s="59"/>
      <c r="J51" s="59"/>
      <c r="K51" s="59"/>
      <c r="L51" s="59"/>
      <c r="M51" s="59"/>
    </row>
    <row r="52" customFormat="false" ht="14.4" hidden="false" customHeight="false" outlineLevel="0" collapsed="false">
      <c r="B52" s="274" t="n">
        <f aca="false">Temperature!B23</f>
        <v>0</v>
      </c>
      <c r="C52" s="59" t="n">
        <f aca="false">Temperature!E23</f>
        <v>0</v>
      </c>
      <c r="D52" s="275" t="n">
        <f aca="false">Temperature!I23</f>
        <v>0</v>
      </c>
      <c r="E52" s="59" t="n">
        <f aca="false">Temperature!M23</f>
        <v>0</v>
      </c>
      <c r="F52" s="59" t="n">
        <f aca="false">Temperature!Q23</f>
        <v>0</v>
      </c>
      <c r="G52" s="59" t="n">
        <f aca="false">Temperature!U23</f>
        <v>0</v>
      </c>
      <c r="H52" s="59"/>
      <c r="I52" s="59"/>
      <c r="J52" s="59"/>
      <c r="K52" s="59"/>
      <c r="L52" s="59"/>
      <c r="M52" s="59"/>
    </row>
    <row r="53" customFormat="false" ht="14.4" hidden="false" customHeight="false" outlineLevel="0" collapsed="false">
      <c r="B53" s="274" t="n">
        <f aca="false">Temperature!B24</f>
        <v>0</v>
      </c>
      <c r="C53" s="59" t="n">
        <f aca="false">Temperature!E24</f>
        <v>0</v>
      </c>
      <c r="D53" s="275" t="n">
        <f aca="false">Temperature!I24</f>
        <v>0</v>
      </c>
      <c r="E53" s="59" t="n">
        <f aca="false">Temperature!M24</f>
        <v>0</v>
      </c>
      <c r="F53" s="59" t="n">
        <f aca="false">Temperature!Q24</f>
        <v>0</v>
      </c>
      <c r="G53" s="59" t="n">
        <f aca="false">Temperature!U24</f>
        <v>0</v>
      </c>
      <c r="H53" s="59"/>
      <c r="I53" s="59"/>
      <c r="J53" s="59"/>
      <c r="K53" s="59"/>
      <c r="L53" s="59"/>
      <c r="M53" s="59"/>
    </row>
    <row r="54" customFormat="false" ht="14.4" hidden="false" customHeight="false" outlineLevel="0" collapsed="false">
      <c r="B54" s="274"/>
      <c r="C54" s="59"/>
      <c r="D54" s="59"/>
      <c r="E54" s="59"/>
      <c r="F54" s="59"/>
      <c r="G54" s="59"/>
      <c r="H54" s="59"/>
      <c r="I54" s="59"/>
      <c r="J54" s="59"/>
      <c r="K54" s="59"/>
      <c r="L54" s="59"/>
      <c r="M54" s="59"/>
    </row>
    <row r="55" customFormat="false" ht="14.4" hidden="false" customHeight="false" outlineLevel="0" collapsed="false">
      <c r="B55" s="273" t="s">
        <v>110</v>
      </c>
      <c r="C55" s="59"/>
      <c r="D55" s="59"/>
      <c r="E55" s="59"/>
      <c r="F55" s="59"/>
      <c r="G55" s="59"/>
      <c r="H55" s="59"/>
      <c r="I55" s="59"/>
      <c r="J55" s="59"/>
      <c r="K55" s="59"/>
      <c r="L55" s="59"/>
      <c r="M55" s="59"/>
    </row>
    <row r="56" customFormat="false" ht="14.4" hidden="false" customHeight="false" outlineLevel="0" collapsed="false">
      <c r="B56" s="274" t="n">
        <f aca="false">B34</f>
        <v>43191</v>
      </c>
      <c r="C56" s="59" t="n">
        <v>1</v>
      </c>
      <c r="D56" s="125" t="n">
        <v>0</v>
      </c>
      <c r="E56" s="59" t="n">
        <f aca="false">Temperature!H5</f>
        <v>3</v>
      </c>
      <c r="F56" s="125" t="n">
        <f aca="false">Temperature!G5*24</f>
        <v>1</v>
      </c>
      <c r="G56" s="59" t="n">
        <f aca="false">Temperature!L5</f>
        <v>4</v>
      </c>
      <c r="H56" s="125" t="n">
        <f aca="false">Temperature!K5*24</f>
        <v>6</v>
      </c>
      <c r="I56" s="59" t="n">
        <f aca="false">Temperature!P5</f>
        <v>5</v>
      </c>
      <c r="J56" s="125" t="n">
        <f aca="false">Temperature!O5*24</f>
        <v>1</v>
      </c>
      <c r="K56" s="59" t="n">
        <f aca="false">Temperature!T5</f>
        <v>1</v>
      </c>
      <c r="L56" s="125" t="n">
        <f aca="false">Temperature!S5*24</f>
        <v>23</v>
      </c>
      <c r="M56" s="59"/>
    </row>
    <row r="57" customFormat="false" ht="14.4" hidden="false" customHeight="false" outlineLevel="0" collapsed="false">
      <c r="B57" s="274" t="n">
        <f aca="false">B35</f>
        <v>0</v>
      </c>
      <c r="C57" s="59" t="n">
        <v>1</v>
      </c>
      <c r="D57" s="125" t="n">
        <v>0</v>
      </c>
      <c r="E57" s="59" t="n">
        <f aca="false">Temperature!H6</f>
        <v>3</v>
      </c>
      <c r="F57" s="125" t="n">
        <f aca="false">Temperature!G6*24</f>
        <v>0</v>
      </c>
      <c r="G57" s="59" t="n">
        <f aca="false">Temperature!L6</f>
        <v>4</v>
      </c>
      <c r="H57" s="125" t="n">
        <f aca="false">Temperature!K6*24</f>
        <v>0</v>
      </c>
      <c r="I57" s="59" t="n">
        <f aca="false">Temperature!P6</f>
        <v>5</v>
      </c>
      <c r="J57" s="125" t="n">
        <f aca="false">Temperature!O6*24</f>
        <v>0</v>
      </c>
      <c r="K57" s="59" t="n">
        <f aca="false">Temperature!T6</f>
        <v>1</v>
      </c>
      <c r="L57" s="125" t="n">
        <f aca="false">Temperature!S6*24</f>
        <v>0</v>
      </c>
      <c r="M57" s="59"/>
    </row>
    <row r="58" customFormat="false" ht="14.4" hidden="false" customHeight="false" outlineLevel="0" collapsed="false">
      <c r="B58" s="274" t="n">
        <f aca="false">B36</f>
        <v>0</v>
      </c>
      <c r="C58" s="59" t="n">
        <v>1</v>
      </c>
      <c r="D58" s="125" t="n">
        <v>0</v>
      </c>
      <c r="E58" s="59" t="n">
        <f aca="false">Temperature!H7</f>
        <v>3</v>
      </c>
      <c r="F58" s="125" t="n">
        <f aca="false">Temperature!G7*24</f>
        <v>0</v>
      </c>
      <c r="G58" s="59" t="n">
        <f aca="false">Temperature!L7</f>
        <v>4</v>
      </c>
      <c r="H58" s="125" t="n">
        <f aca="false">Temperature!K7*24</f>
        <v>0</v>
      </c>
      <c r="I58" s="59" t="n">
        <f aca="false">Temperature!P7</f>
        <v>5</v>
      </c>
      <c r="J58" s="125" t="n">
        <f aca="false">Temperature!O7*24</f>
        <v>0</v>
      </c>
      <c r="K58" s="59" t="n">
        <f aca="false">Temperature!T7</f>
        <v>1</v>
      </c>
      <c r="L58" s="125" t="n">
        <f aca="false">Temperature!S7*24</f>
        <v>0</v>
      </c>
      <c r="M58" s="59"/>
    </row>
    <row r="59" customFormat="false" ht="14.4" hidden="false" customHeight="false" outlineLevel="0" collapsed="false">
      <c r="B59" s="274" t="n">
        <f aca="false">B37</f>
        <v>0</v>
      </c>
      <c r="C59" s="59" t="n">
        <v>1</v>
      </c>
      <c r="D59" s="125" t="n">
        <v>0</v>
      </c>
      <c r="E59" s="59" t="n">
        <f aca="false">Temperature!H8</f>
        <v>3</v>
      </c>
      <c r="F59" s="125" t="n">
        <f aca="false">Temperature!G8*24</f>
        <v>0</v>
      </c>
      <c r="G59" s="59" t="n">
        <f aca="false">Temperature!L8</f>
        <v>4</v>
      </c>
      <c r="H59" s="125" t="n">
        <f aca="false">Temperature!K8*24</f>
        <v>0</v>
      </c>
      <c r="I59" s="59" t="n">
        <f aca="false">Temperature!P8</f>
        <v>5</v>
      </c>
      <c r="J59" s="125" t="n">
        <f aca="false">Temperature!O8*24</f>
        <v>0</v>
      </c>
      <c r="K59" s="59" t="n">
        <f aca="false">Temperature!T8</f>
        <v>1</v>
      </c>
      <c r="L59" s="125" t="n">
        <f aca="false">Temperature!S8*24</f>
        <v>0</v>
      </c>
      <c r="M59" s="59"/>
    </row>
    <row r="60" customFormat="false" ht="14.4" hidden="false" customHeight="false" outlineLevel="0" collapsed="false">
      <c r="B60" s="274" t="n">
        <f aca="false">B38</f>
        <v>0</v>
      </c>
      <c r="C60" s="59" t="n">
        <v>1</v>
      </c>
      <c r="D60" s="125" t="n">
        <v>0</v>
      </c>
      <c r="E60" s="59" t="n">
        <f aca="false">Temperature!H9</f>
        <v>2</v>
      </c>
      <c r="F60" s="125" t="n">
        <f aca="false">Temperature!G9*24</f>
        <v>0</v>
      </c>
      <c r="G60" s="59" t="n">
        <f aca="false">Temperature!L9</f>
        <v>3</v>
      </c>
      <c r="H60" s="125" t="n">
        <f aca="false">Temperature!K9*24</f>
        <v>0</v>
      </c>
      <c r="I60" s="59" t="n">
        <f aca="false">Temperature!P9</f>
        <v>4</v>
      </c>
      <c r="J60" s="125" t="n">
        <f aca="false">Temperature!O9*24</f>
        <v>0</v>
      </c>
      <c r="K60" s="59" t="n">
        <f aca="false">Temperature!T9</f>
        <v>5</v>
      </c>
      <c r="L60" s="125" t="n">
        <f aca="false">Temperature!S9*24</f>
        <v>0</v>
      </c>
      <c r="M60" s="59"/>
    </row>
    <row r="61" customFormat="false" ht="14.4" hidden="false" customHeight="false" outlineLevel="0" collapsed="false">
      <c r="B61" s="274" t="n">
        <f aca="false">B39</f>
        <v>0</v>
      </c>
      <c r="C61" s="59" t="n">
        <v>1</v>
      </c>
      <c r="D61" s="125" t="n">
        <v>0</v>
      </c>
      <c r="E61" s="59" t="n">
        <f aca="false">Temperature!H10</f>
        <v>2</v>
      </c>
      <c r="F61" s="125" t="n">
        <f aca="false">Temperature!G10*24</f>
        <v>0</v>
      </c>
      <c r="G61" s="59" t="n">
        <f aca="false">Temperature!L10</f>
        <v>3</v>
      </c>
      <c r="H61" s="125" t="n">
        <f aca="false">Temperature!K10*24</f>
        <v>0</v>
      </c>
      <c r="I61" s="59" t="n">
        <f aca="false">Temperature!P10</f>
        <v>4</v>
      </c>
      <c r="J61" s="125" t="n">
        <f aca="false">Temperature!O10*24</f>
        <v>0</v>
      </c>
      <c r="K61" s="59" t="n">
        <f aca="false">Temperature!T10</f>
        <v>5</v>
      </c>
      <c r="L61" s="125" t="n">
        <f aca="false">Temperature!S10*24</f>
        <v>0</v>
      </c>
      <c r="M61" s="59"/>
    </row>
    <row r="62" customFormat="false" ht="14.4" hidden="false" customHeight="false" outlineLevel="0" collapsed="false">
      <c r="B62" s="274" t="n">
        <f aca="false">B40</f>
        <v>0</v>
      </c>
      <c r="C62" s="59" t="n">
        <v>1</v>
      </c>
      <c r="D62" s="125" t="n">
        <v>0</v>
      </c>
      <c r="E62" s="59" t="n">
        <f aca="false">Temperature!H11</f>
        <v>2</v>
      </c>
      <c r="F62" s="125" t="n">
        <f aca="false">Temperature!G11*24</f>
        <v>0</v>
      </c>
      <c r="G62" s="59" t="n">
        <f aca="false">Temperature!L11</f>
        <v>3</v>
      </c>
      <c r="H62" s="125" t="n">
        <f aca="false">Temperature!K11*24</f>
        <v>0</v>
      </c>
      <c r="I62" s="59" t="n">
        <f aca="false">Temperature!P11</f>
        <v>4</v>
      </c>
      <c r="J62" s="125" t="n">
        <f aca="false">Temperature!O11*24</f>
        <v>0</v>
      </c>
      <c r="K62" s="59" t="n">
        <f aca="false">Temperature!T11</f>
        <v>5</v>
      </c>
      <c r="L62" s="125" t="n">
        <f aca="false">Temperature!S11*24</f>
        <v>0</v>
      </c>
      <c r="M62" s="59"/>
    </row>
    <row r="63" customFormat="false" ht="14.4" hidden="false" customHeight="false" outlineLevel="0" collapsed="false">
      <c r="B63" s="274" t="n">
        <f aca="false">B41</f>
        <v>0</v>
      </c>
      <c r="C63" s="59" t="n">
        <v>1</v>
      </c>
      <c r="D63" s="125" t="n">
        <v>0</v>
      </c>
      <c r="E63" s="59" t="n">
        <f aca="false">Temperature!H12</f>
        <v>2</v>
      </c>
      <c r="F63" s="125" t="n">
        <f aca="false">Temperature!G12*24</f>
        <v>0</v>
      </c>
      <c r="G63" s="59" t="n">
        <f aca="false">Temperature!L12</f>
        <v>3</v>
      </c>
      <c r="H63" s="125" t="n">
        <f aca="false">Temperature!K12*24</f>
        <v>0</v>
      </c>
      <c r="I63" s="59" t="n">
        <f aca="false">Temperature!P12</f>
        <v>4</v>
      </c>
      <c r="J63" s="125" t="n">
        <f aca="false">Temperature!O12*24</f>
        <v>0</v>
      </c>
      <c r="K63" s="59" t="n">
        <f aca="false">Temperature!T12</f>
        <v>5</v>
      </c>
      <c r="L63" s="125" t="n">
        <f aca="false">Temperature!S12*24</f>
        <v>0</v>
      </c>
      <c r="M63" s="59"/>
    </row>
    <row r="64" customFormat="false" ht="14.4" hidden="false" customHeight="false" outlineLevel="0" collapsed="false">
      <c r="B64" s="274" t="n">
        <f aca="false">B42</f>
        <v>0</v>
      </c>
      <c r="C64" s="59" t="n">
        <v>1</v>
      </c>
      <c r="D64" s="125" t="n">
        <v>0</v>
      </c>
      <c r="E64" s="59" t="n">
        <f aca="false">Temperature!H13</f>
        <v>2</v>
      </c>
      <c r="F64" s="125" t="n">
        <f aca="false">Temperature!G13*24</f>
        <v>0</v>
      </c>
      <c r="G64" s="59" t="n">
        <f aca="false">Temperature!L13</f>
        <v>3</v>
      </c>
      <c r="H64" s="125" t="n">
        <f aca="false">Temperature!K13*24</f>
        <v>0</v>
      </c>
      <c r="I64" s="59" t="n">
        <f aca="false">Temperature!P13</f>
        <v>4</v>
      </c>
      <c r="J64" s="125" t="n">
        <f aca="false">Temperature!O13*24</f>
        <v>0</v>
      </c>
      <c r="K64" s="59" t="n">
        <f aca="false">Temperature!T13</f>
        <v>5</v>
      </c>
      <c r="L64" s="125" t="n">
        <f aca="false">Temperature!S13*24</f>
        <v>0</v>
      </c>
      <c r="M64" s="59"/>
    </row>
    <row r="65" customFormat="false" ht="14.4" hidden="false" customHeight="false" outlineLevel="0" collapsed="false">
      <c r="B65" s="274" t="n">
        <f aca="false">B43</f>
        <v>0</v>
      </c>
      <c r="C65" s="59" t="n">
        <v>1</v>
      </c>
      <c r="D65" s="125" t="n">
        <v>0</v>
      </c>
      <c r="E65" s="59" t="n">
        <f aca="false">Temperature!H14</f>
        <v>2</v>
      </c>
      <c r="F65" s="125" t="n">
        <f aca="false">Temperature!G14*24</f>
        <v>0</v>
      </c>
      <c r="G65" s="59" t="n">
        <f aca="false">Temperature!L14</f>
        <v>3</v>
      </c>
      <c r="H65" s="125" t="n">
        <f aca="false">Temperature!K14*24</f>
        <v>0</v>
      </c>
      <c r="I65" s="59" t="n">
        <f aca="false">Temperature!P14</f>
        <v>4</v>
      </c>
      <c r="J65" s="125" t="n">
        <f aca="false">Temperature!O14*24</f>
        <v>0</v>
      </c>
      <c r="K65" s="59" t="n">
        <f aca="false">Temperature!T14</f>
        <v>5</v>
      </c>
      <c r="L65" s="125" t="n">
        <f aca="false">Temperature!S14*24</f>
        <v>0</v>
      </c>
      <c r="M65" s="59"/>
    </row>
    <row r="66" customFormat="false" ht="14.4" hidden="false" customHeight="false" outlineLevel="0" collapsed="false">
      <c r="B66" s="274" t="n">
        <f aca="false">B44</f>
        <v>0</v>
      </c>
      <c r="C66" s="59" t="n">
        <v>1</v>
      </c>
      <c r="D66" s="125" t="n">
        <v>0</v>
      </c>
      <c r="E66" s="59" t="n">
        <f aca="false">Temperature!H15</f>
        <v>2</v>
      </c>
      <c r="F66" s="125" t="n">
        <f aca="false">Temperature!G15*24</f>
        <v>0</v>
      </c>
      <c r="G66" s="59" t="n">
        <f aca="false">Temperature!L15</f>
        <v>3</v>
      </c>
      <c r="H66" s="125" t="n">
        <f aca="false">Temperature!K15*24</f>
        <v>0</v>
      </c>
      <c r="I66" s="59" t="n">
        <f aca="false">Temperature!P15</f>
        <v>4</v>
      </c>
      <c r="J66" s="125" t="n">
        <f aca="false">Temperature!O15*24</f>
        <v>0</v>
      </c>
      <c r="K66" s="59" t="n">
        <f aca="false">Temperature!T15</f>
        <v>5</v>
      </c>
      <c r="L66" s="125" t="n">
        <f aca="false">Temperature!S15*24</f>
        <v>0</v>
      </c>
      <c r="M66" s="59"/>
    </row>
    <row r="67" customFormat="false" ht="14.4" hidden="false" customHeight="false" outlineLevel="0" collapsed="false">
      <c r="B67" s="274" t="n">
        <f aca="false">B45</f>
        <v>0</v>
      </c>
      <c r="C67" s="59" t="n">
        <v>1</v>
      </c>
      <c r="D67" s="125" t="n">
        <v>0</v>
      </c>
      <c r="E67" s="59" t="n">
        <f aca="false">Temperature!H16</f>
        <v>2</v>
      </c>
      <c r="F67" s="125" t="n">
        <f aca="false">Temperature!G16*24</f>
        <v>0</v>
      </c>
      <c r="G67" s="59" t="n">
        <f aca="false">Temperature!L16</f>
        <v>3</v>
      </c>
      <c r="H67" s="125" t="n">
        <f aca="false">Temperature!K16*24</f>
        <v>0</v>
      </c>
      <c r="I67" s="59" t="n">
        <f aca="false">Temperature!P16</f>
        <v>4</v>
      </c>
      <c r="J67" s="125" t="n">
        <f aca="false">Temperature!O16*24</f>
        <v>0</v>
      </c>
      <c r="K67" s="59" t="n">
        <f aca="false">Temperature!T16</f>
        <v>5</v>
      </c>
      <c r="L67" s="125" t="n">
        <f aca="false">Temperature!S16*24</f>
        <v>0</v>
      </c>
      <c r="M67" s="59"/>
    </row>
    <row r="68" customFormat="false" ht="14.4" hidden="false" customHeight="false" outlineLevel="0" collapsed="false">
      <c r="B68" s="274" t="n">
        <f aca="false">B46</f>
        <v>0</v>
      </c>
      <c r="C68" s="59" t="n">
        <v>1</v>
      </c>
      <c r="D68" s="125" t="n">
        <v>0</v>
      </c>
      <c r="E68" s="59" t="n">
        <f aca="false">Temperature!H17</f>
        <v>2</v>
      </c>
      <c r="F68" s="125" t="n">
        <f aca="false">Temperature!G17*24</f>
        <v>0</v>
      </c>
      <c r="G68" s="59" t="n">
        <f aca="false">Temperature!L17</f>
        <v>3</v>
      </c>
      <c r="H68" s="125" t="n">
        <f aca="false">Temperature!K17*24</f>
        <v>0</v>
      </c>
      <c r="I68" s="59" t="n">
        <f aca="false">Temperature!P17</f>
        <v>4</v>
      </c>
      <c r="J68" s="125" t="n">
        <f aca="false">Temperature!O17*24</f>
        <v>0</v>
      </c>
      <c r="K68" s="59" t="n">
        <f aca="false">Temperature!T17</f>
        <v>5</v>
      </c>
      <c r="L68" s="125" t="n">
        <f aca="false">Temperature!S17*24</f>
        <v>0</v>
      </c>
      <c r="M68" s="59"/>
    </row>
    <row r="69" customFormat="false" ht="14.4" hidden="false" customHeight="false" outlineLevel="0" collapsed="false">
      <c r="B69" s="274" t="n">
        <f aca="false">B47</f>
        <v>0</v>
      </c>
      <c r="C69" s="59" t="n">
        <v>1</v>
      </c>
      <c r="D69" s="125" t="n">
        <v>0</v>
      </c>
      <c r="E69" s="59" t="n">
        <f aca="false">Temperature!H18</f>
        <v>2</v>
      </c>
      <c r="F69" s="125" t="n">
        <f aca="false">Temperature!G18*24</f>
        <v>0</v>
      </c>
      <c r="G69" s="59" t="n">
        <f aca="false">Temperature!L18</f>
        <v>3</v>
      </c>
      <c r="H69" s="125" t="n">
        <f aca="false">Temperature!K18*24</f>
        <v>0</v>
      </c>
      <c r="I69" s="59" t="n">
        <f aca="false">Temperature!P18</f>
        <v>4</v>
      </c>
      <c r="J69" s="125" t="n">
        <f aca="false">Temperature!O18*24</f>
        <v>0</v>
      </c>
      <c r="K69" s="59" t="n">
        <f aca="false">Temperature!T18</f>
        <v>5</v>
      </c>
      <c r="L69" s="125" t="n">
        <f aca="false">Temperature!S18*24</f>
        <v>0</v>
      </c>
      <c r="M69" s="59"/>
    </row>
    <row r="70" customFormat="false" ht="14.4" hidden="false" customHeight="false" outlineLevel="0" collapsed="false">
      <c r="B70" s="274" t="n">
        <f aca="false">B48</f>
        <v>0</v>
      </c>
      <c r="C70" s="59" t="n">
        <v>1</v>
      </c>
      <c r="D70" s="125" t="n">
        <v>0</v>
      </c>
      <c r="E70" s="59" t="n">
        <f aca="false">Temperature!H19</f>
        <v>2</v>
      </c>
      <c r="F70" s="125" t="n">
        <f aca="false">Temperature!G19*24</f>
        <v>0</v>
      </c>
      <c r="G70" s="59" t="n">
        <f aca="false">Temperature!L19</f>
        <v>3</v>
      </c>
      <c r="H70" s="125" t="n">
        <f aca="false">Temperature!K19*24</f>
        <v>0</v>
      </c>
      <c r="I70" s="59" t="n">
        <f aca="false">Temperature!P19</f>
        <v>4</v>
      </c>
      <c r="J70" s="125" t="n">
        <f aca="false">Temperature!O19*24</f>
        <v>0</v>
      </c>
      <c r="K70" s="59" t="n">
        <f aca="false">Temperature!T19</f>
        <v>5</v>
      </c>
      <c r="L70" s="125" t="n">
        <f aca="false">Temperature!S19*24</f>
        <v>0</v>
      </c>
      <c r="M70" s="59"/>
    </row>
    <row r="71" customFormat="false" ht="14.4" hidden="false" customHeight="false" outlineLevel="0" collapsed="false">
      <c r="B71" s="274" t="n">
        <f aca="false">B49</f>
        <v>0</v>
      </c>
      <c r="C71" s="59" t="n">
        <v>1</v>
      </c>
      <c r="D71" s="125" t="n">
        <v>0</v>
      </c>
      <c r="E71" s="59" t="n">
        <f aca="false">Temperature!H20</f>
        <v>2</v>
      </c>
      <c r="F71" s="125" t="n">
        <f aca="false">Temperature!G20*24</f>
        <v>0</v>
      </c>
      <c r="G71" s="59" t="n">
        <f aca="false">Temperature!L20</f>
        <v>3</v>
      </c>
      <c r="H71" s="125" t="n">
        <f aca="false">Temperature!K20*24</f>
        <v>0</v>
      </c>
      <c r="I71" s="59" t="n">
        <f aca="false">Temperature!P20</f>
        <v>4</v>
      </c>
      <c r="J71" s="125" t="n">
        <f aca="false">Temperature!O20*24</f>
        <v>0</v>
      </c>
      <c r="K71" s="59" t="n">
        <f aca="false">Temperature!T20</f>
        <v>5</v>
      </c>
      <c r="L71" s="125" t="n">
        <f aca="false">Temperature!S20*24</f>
        <v>0</v>
      </c>
      <c r="M71" s="59"/>
    </row>
    <row r="72" customFormat="false" ht="14.4" hidden="false" customHeight="false" outlineLevel="0" collapsed="false">
      <c r="B72" s="274" t="n">
        <f aca="false">B50</f>
        <v>0</v>
      </c>
      <c r="C72" s="59" t="n">
        <v>1</v>
      </c>
      <c r="D72" s="125" t="n">
        <v>0</v>
      </c>
      <c r="E72" s="59" t="n">
        <f aca="false">Temperature!H21</f>
        <v>2</v>
      </c>
      <c r="F72" s="125" t="n">
        <f aca="false">Temperature!G21*24</f>
        <v>0</v>
      </c>
      <c r="G72" s="59" t="n">
        <f aca="false">Temperature!L21</f>
        <v>3</v>
      </c>
      <c r="H72" s="125" t="n">
        <f aca="false">Temperature!K21*24</f>
        <v>0</v>
      </c>
      <c r="I72" s="59" t="n">
        <f aca="false">Temperature!P21</f>
        <v>4</v>
      </c>
      <c r="J72" s="125" t="n">
        <f aca="false">Temperature!O21*24</f>
        <v>0</v>
      </c>
      <c r="K72" s="59" t="n">
        <f aca="false">Temperature!T21</f>
        <v>5</v>
      </c>
      <c r="L72" s="125" t="n">
        <f aca="false">Temperature!S21*24</f>
        <v>0</v>
      </c>
      <c r="M72" s="59"/>
    </row>
    <row r="73" customFormat="false" ht="14.4" hidden="false" customHeight="false" outlineLevel="0" collapsed="false">
      <c r="B73" s="274" t="n">
        <f aca="false">B51</f>
        <v>0</v>
      </c>
      <c r="C73" s="59" t="n">
        <v>1</v>
      </c>
      <c r="D73" s="125" t="n">
        <v>0</v>
      </c>
      <c r="E73" s="59" t="n">
        <f aca="false">Temperature!H22</f>
        <v>2</v>
      </c>
      <c r="F73" s="125" t="n">
        <f aca="false">Temperature!G22*24</f>
        <v>0</v>
      </c>
      <c r="G73" s="59" t="n">
        <f aca="false">Temperature!L22</f>
        <v>3</v>
      </c>
      <c r="H73" s="125" t="n">
        <f aca="false">Temperature!K22*24</f>
        <v>0</v>
      </c>
      <c r="I73" s="59" t="n">
        <f aca="false">Temperature!P22</f>
        <v>4</v>
      </c>
      <c r="J73" s="125" t="n">
        <f aca="false">Temperature!O22*24</f>
        <v>0</v>
      </c>
      <c r="K73" s="59" t="n">
        <f aca="false">Temperature!T22</f>
        <v>5</v>
      </c>
      <c r="L73" s="125" t="n">
        <f aca="false">Temperature!S22*24</f>
        <v>0</v>
      </c>
      <c r="M73" s="59"/>
    </row>
    <row r="74" customFormat="false" ht="14.4" hidden="false" customHeight="false" outlineLevel="0" collapsed="false">
      <c r="B74" s="274" t="n">
        <f aca="false">B52</f>
        <v>0</v>
      </c>
      <c r="C74" s="59" t="n">
        <v>1</v>
      </c>
      <c r="D74" s="125" t="n">
        <v>0</v>
      </c>
      <c r="E74" s="59" t="n">
        <f aca="false">Temperature!H23</f>
        <v>2</v>
      </c>
      <c r="F74" s="125" t="n">
        <f aca="false">Temperature!G23*24</f>
        <v>0</v>
      </c>
      <c r="G74" s="59" t="n">
        <f aca="false">Temperature!L23</f>
        <v>3</v>
      </c>
      <c r="H74" s="125" t="n">
        <f aca="false">Temperature!K23*24</f>
        <v>0</v>
      </c>
      <c r="I74" s="59" t="n">
        <f aca="false">Temperature!P23</f>
        <v>4</v>
      </c>
      <c r="J74" s="125" t="n">
        <f aca="false">Temperature!O23*24</f>
        <v>0</v>
      </c>
      <c r="K74" s="59" t="n">
        <f aca="false">Temperature!T23</f>
        <v>5</v>
      </c>
      <c r="L74" s="125" t="n">
        <f aca="false">Temperature!S23*24</f>
        <v>0</v>
      </c>
      <c r="M74" s="59"/>
    </row>
    <row r="75" customFormat="false" ht="14.4" hidden="false" customHeight="false" outlineLevel="0" collapsed="false">
      <c r="B75" s="274" t="n">
        <f aca="false">B53</f>
        <v>0</v>
      </c>
      <c r="C75" s="59" t="n">
        <v>1</v>
      </c>
      <c r="D75" s="125" t="n">
        <v>0</v>
      </c>
      <c r="E75" s="59" t="n">
        <f aca="false">Temperature!H24</f>
        <v>2</v>
      </c>
      <c r="F75" s="125" t="n">
        <f aca="false">Temperature!G24*24</f>
        <v>0</v>
      </c>
      <c r="G75" s="59" t="n">
        <f aca="false">Temperature!L24</f>
        <v>3</v>
      </c>
      <c r="H75" s="125" t="n">
        <f aca="false">Temperature!K24*24</f>
        <v>0</v>
      </c>
      <c r="I75" s="59" t="n">
        <f aca="false">Temperature!P24</f>
        <v>4</v>
      </c>
      <c r="J75" s="125" t="n">
        <f aca="false">Temperature!O24*24</f>
        <v>0</v>
      </c>
      <c r="K75" s="59" t="n">
        <f aca="false">Temperature!T24</f>
        <v>5</v>
      </c>
      <c r="L75" s="125" t="n">
        <f aca="false">Temperature!S24*24</f>
        <v>0</v>
      </c>
      <c r="M75" s="59"/>
    </row>
    <row r="76" customFormat="false" ht="14.4" hidden="false" customHeight="false" outlineLevel="0" collapsed="false">
      <c r="B76" s="274"/>
      <c r="C76" s="59"/>
      <c r="D76" s="59"/>
      <c r="E76" s="59"/>
      <c r="F76" s="59"/>
      <c r="G76" s="59"/>
      <c r="H76" s="76"/>
      <c r="I76" s="76"/>
      <c r="J76" s="76"/>
      <c r="K76" s="79"/>
      <c r="L76" s="79"/>
      <c r="M76" s="135"/>
    </row>
    <row r="77" customFormat="false" ht="14.4" hidden="false" customHeight="false" outlineLevel="0" collapsed="false">
      <c r="B77" s="273" t="s">
        <v>111</v>
      </c>
      <c r="C77" s="59"/>
      <c r="D77" s="59"/>
      <c r="E77" s="59"/>
      <c r="F77" s="59"/>
      <c r="G77" s="59"/>
      <c r="H77" s="76"/>
      <c r="I77" s="76"/>
      <c r="J77" s="76"/>
      <c r="K77" s="79"/>
      <c r="L77" s="79"/>
      <c r="M77" s="135"/>
    </row>
    <row r="78" customFormat="false" ht="14.4" hidden="false" customHeight="false" outlineLevel="0" collapsed="false">
      <c r="B78" s="274" t="n">
        <f aca="false">Temperature!B28</f>
        <v>43191</v>
      </c>
      <c r="C78" s="59" t="n">
        <f aca="false">Temperature!E28</f>
        <v>22</v>
      </c>
      <c r="D78" s="59" t="n">
        <f aca="false">Temperature!I28</f>
        <v>33</v>
      </c>
      <c r="E78" s="59" t="n">
        <f aca="false">Temperature!M28</f>
        <v>33</v>
      </c>
      <c r="F78" s="59" t="n">
        <f aca="false">Temperature!Q28</f>
        <v>22</v>
      </c>
      <c r="G78" s="59" t="n">
        <f aca="false">Temperature!U28</f>
        <v>21</v>
      </c>
      <c r="H78" s="76"/>
      <c r="I78" s="76"/>
      <c r="J78" s="76"/>
      <c r="K78" s="79"/>
      <c r="L78" s="79"/>
      <c r="M78" s="135"/>
    </row>
    <row r="79" customFormat="false" ht="14.4" hidden="false" customHeight="false" outlineLevel="0" collapsed="false">
      <c r="B79" s="274" t="n">
        <f aca="false">Temperature!B29</f>
        <v>0</v>
      </c>
      <c r="C79" s="59" t="n">
        <f aca="false">Temperature!E29</f>
        <v>0</v>
      </c>
      <c r="D79" s="59" t="n">
        <f aca="false">Temperature!I29</f>
        <v>0</v>
      </c>
      <c r="E79" s="59" t="n">
        <f aca="false">Temperature!M29</f>
        <v>0</v>
      </c>
      <c r="F79" s="59" t="n">
        <f aca="false">Temperature!Q29</f>
        <v>0</v>
      </c>
      <c r="G79" s="59" t="n">
        <f aca="false">Temperature!U29</f>
        <v>0</v>
      </c>
      <c r="H79" s="76"/>
      <c r="I79" s="76"/>
      <c r="J79" s="76"/>
      <c r="K79" s="79"/>
      <c r="L79" s="79"/>
      <c r="M79" s="135"/>
    </row>
    <row r="80" customFormat="false" ht="14.4" hidden="false" customHeight="false" outlineLevel="0" collapsed="false">
      <c r="B80" s="274" t="n">
        <f aca="false">Temperature!B30</f>
        <v>0</v>
      </c>
      <c r="C80" s="59" t="n">
        <f aca="false">Temperature!E30</f>
        <v>0</v>
      </c>
      <c r="D80" s="59" t="n">
        <f aca="false">Temperature!I30</f>
        <v>0</v>
      </c>
      <c r="E80" s="59" t="n">
        <f aca="false">Temperature!M30</f>
        <v>0</v>
      </c>
      <c r="F80" s="59" t="n">
        <f aca="false">Temperature!Q30</f>
        <v>0</v>
      </c>
      <c r="G80" s="59" t="n">
        <f aca="false">Temperature!U30</f>
        <v>0</v>
      </c>
      <c r="H80" s="76"/>
      <c r="I80" s="76"/>
      <c r="J80" s="76"/>
      <c r="K80" s="79"/>
      <c r="L80" s="79"/>
      <c r="M80" s="135"/>
    </row>
    <row r="81" customFormat="false" ht="14.4" hidden="false" customHeight="false" outlineLevel="0" collapsed="false">
      <c r="B81" s="274" t="n">
        <f aca="false">Temperature!B31</f>
        <v>0</v>
      </c>
      <c r="C81" s="59" t="n">
        <f aca="false">Temperature!E31</f>
        <v>0</v>
      </c>
      <c r="D81" s="59" t="n">
        <f aca="false">Temperature!I31</f>
        <v>0</v>
      </c>
      <c r="E81" s="59" t="n">
        <f aca="false">Temperature!M31</f>
        <v>0</v>
      </c>
      <c r="F81" s="59" t="n">
        <f aca="false">Temperature!Q31</f>
        <v>0</v>
      </c>
      <c r="G81" s="59" t="n">
        <f aca="false">Temperature!U31</f>
        <v>0</v>
      </c>
      <c r="H81" s="76"/>
      <c r="I81" s="76"/>
      <c r="J81" s="76"/>
      <c r="K81" s="79"/>
      <c r="L81" s="79"/>
      <c r="M81" s="135"/>
    </row>
    <row r="82" customFormat="false" ht="14.4" hidden="false" customHeight="false" outlineLevel="0" collapsed="false">
      <c r="B82" s="274" t="n">
        <f aca="false">Temperature!B32</f>
        <v>0</v>
      </c>
      <c r="C82" s="59" t="n">
        <f aca="false">Temperature!E32</f>
        <v>0</v>
      </c>
      <c r="D82" s="59" t="n">
        <f aca="false">Temperature!I32</f>
        <v>0</v>
      </c>
      <c r="E82" s="59" t="n">
        <f aca="false">Temperature!M32</f>
        <v>0</v>
      </c>
      <c r="F82" s="59" t="n">
        <f aca="false">Temperature!Q32</f>
        <v>0</v>
      </c>
      <c r="G82" s="59" t="n">
        <f aca="false">Temperature!U32</f>
        <v>0</v>
      </c>
      <c r="H82" s="76"/>
      <c r="I82" s="76"/>
      <c r="J82" s="76"/>
      <c r="K82" s="79"/>
      <c r="L82" s="79"/>
      <c r="M82" s="135"/>
    </row>
    <row r="83" customFormat="false" ht="14.4" hidden="false" customHeight="false" outlineLevel="0" collapsed="false">
      <c r="B83" s="274" t="n">
        <f aca="false">Temperature!B33</f>
        <v>0</v>
      </c>
      <c r="C83" s="59" t="n">
        <f aca="false">Temperature!E33</f>
        <v>0</v>
      </c>
      <c r="D83" s="59" t="n">
        <f aca="false">Temperature!I33</f>
        <v>0</v>
      </c>
      <c r="E83" s="59" t="n">
        <f aca="false">Temperature!M33</f>
        <v>0</v>
      </c>
      <c r="F83" s="59" t="n">
        <f aca="false">Temperature!Q33</f>
        <v>0</v>
      </c>
      <c r="G83" s="59" t="n">
        <f aca="false">Temperature!U33</f>
        <v>0</v>
      </c>
      <c r="H83" s="76"/>
      <c r="I83" s="76"/>
      <c r="J83" s="76"/>
      <c r="K83" s="79"/>
      <c r="L83" s="79"/>
      <c r="M83" s="135"/>
    </row>
    <row r="84" customFormat="false" ht="14.4" hidden="false" customHeight="false" outlineLevel="0" collapsed="false">
      <c r="B84" s="274" t="n">
        <f aca="false">Temperature!B34</f>
        <v>0</v>
      </c>
      <c r="C84" s="59" t="n">
        <f aca="false">Temperature!E34</f>
        <v>0</v>
      </c>
      <c r="D84" s="59" t="n">
        <f aca="false">Temperature!I34</f>
        <v>0</v>
      </c>
      <c r="E84" s="59" t="n">
        <f aca="false">Temperature!M34</f>
        <v>0</v>
      </c>
      <c r="F84" s="59" t="n">
        <f aca="false">Temperature!Q34</f>
        <v>0</v>
      </c>
      <c r="G84" s="59" t="n">
        <f aca="false">Temperature!U34</f>
        <v>0</v>
      </c>
      <c r="H84" s="76"/>
      <c r="I84" s="76"/>
      <c r="J84" s="76"/>
      <c r="K84" s="79"/>
      <c r="L84" s="79"/>
      <c r="M84" s="135"/>
    </row>
    <row r="85" customFormat="false" ht="14.4" hidden="false" customHeight="false" outlineLevel="0" collapsed="false">
      <c r="B85" s="274" t="n">
        <f aca="false">Temperature!B35</f>
        <v>0</v>
      </c>
      <c r="C85" s="59" t="n">
        <f aca="false">Temperature!E35</f>
        <v>0</v>
      </c>
      <c r="D85" s="59" t="n">
        <f aca="false">Temperature!I35</f>
        <v>0</v>
      </c>
      <c r="E85" s="59" t="n">
        <f aca="false">Temperature!M35</f>
        <v>0</v>
      </c>
      <c r="F85" s="59" t="n">
        <f aca="false">Temperature!Q35</f>
        <v>0</v>
      </c>
      <c r="G85" s="59" t="n">
        <f aca="false">Temperature!U35</f>
        <v>0</v>
      </c>
      <c r="H85" s="76"/>
      <c r="I85" s="76"/>
      <c r="J85" s="76"/>
      <c r="K85" s="79"/>
      <c r="L85" s="79"/>
      <c r="M85" s="135"/>
    </row>
    <row r="86" customFormat="false" ht="14.4" hidden="false" customHeight="false" outlineLevel="0" collapsed="false">
      <c r="B86" s="274" t="n">
        <f aca="false">Temperature!B36</f>
        <v>0</v>
      </c>
      <c r="C86" s="59" t="n">
        <f aca="false">Temperature!E36</f>
        <v>0</v>
      </c>
      <c r="D86" s="59" t="n">
        <f aca="false">Temperature!I36</f>
        <v>0</v>
      </c>
      <c r="E86" s="59" t="n">
        <f aca="false">Temperature!M36</f>
        <v>0</v>
      </c>
      <c r="F86" s="59" t="n">
        <f aca="false">Temperature!Q36</f>
        <v>0</v>
      </c>
      <c r="G86" s="59" t="n">
        <f aca="false">Temperature!U36</f>
        <v>0</v>
      </c>
      <c r="H86" s="76"/>
      <c r="I86" s="76"/>
      <c r="J86" s="76"/>
      <c r="K86" s="79"/>
      <c r="L86" s="79"/>
      <c r="M86" s="135"/>
    </row>
    <row r="87" customFormat="false" ht="14.4" hidden="false" customHeight="false" outlineLevel="0" collapsed="false">
      <c r="B87" s="274" t="n">
        <f aca="false">Temperature!B37</f>
        <v>0</v>
      </c>
      <c r="C87" s="59" t="n">
        <f aca="false">Temperature!E37</f>
        <v>0</v>
      </c>
      <c r="D87" s="59" t="n">
        <f aca="false">Temperature!I37</f>
        <v>0</v>
      </c>
      <c r="E87" s="59" t="n">
        <f aca="false">Temperature!M37</f>
        <v>0</v>
      </c>
      <c r="F87" s="59" t="n">
        <f aca="false">Temperature!Q37</f>
        <v>0</v>
      </c>
      <c r="G87" s="59" t="n">
        <f aca="false">Temperature!U37</f>
        <v>0</v>
      </c>
      <c r="H87" s="76"/>
      <c r="I87" s="76"/>
      <c r="J87" s="76"/>
      <c r="K87" s="79"/>
      <c r="L87" s="79"/>
      <c r="M87" s="135"/>
    </row>
    <row r="88" customFormat="false" ht="14.4" hidden="false" customHeight="false" outlineLevel="0" collapsed="false">
      <c r="B88" s="274" t="n">
        <f aca="false">Temperature!B38</f>
        <v>0</v>
      </c>
      <c r="C88" s="59" t="n">
        <f aca="false">Temperature!E38</f>
        <v>0</v>
      </c>
      <c r="D88" s="59" t="n">
        <f aca="false">Temperature!I38</f>
        <v>0</v>
      </c>
      <c r="E88" s="59" t="n">
        <f aca="false">Temperature!M38</f>
        <v>0</v>
      </c>
      <c r="F88" s="59" t="n">
        <f aca="false">Temperature!Q38</f>
        <v>0</v>
      </c>
      <c r="G88" s="59" t="n">
        <f aca="false">Temperature!U38</f>
        <v>0</v>
      </c>
      <c r="H88" s="76"/>
      <c r="I88" s="76"/>
      <c r="J88" s="76"/>
      <c r="K88" s="79"/>
      <c r="L88" s="79"/>
      <c r="M88" s="135"/>
    </row>
    <row r="89" customFormat="false" ht="14.4" hidden="false" customHeight="false" outlineLevel="0" collapsed="false">
      <c r="B89" s="274" t="n">
        <f aca="false">Temperature!B39</f>
        <v>0</v>
      </c>
      <c r="C89" s="59" t="n">
        <f aca="false">Temperature!E39</f>
        <v>0</v>
      </c>
      <c r="D89" s="59" t="n">
        <f aca="false">Temperature!I39</f>
        <v>0</v>
      </c>
      <c r="E89" s="59" t="n">
        <f aca="false">Temperature!M39</f>
        <v>0</v>
      </c>
      <c r="F89" s="59" t="n">
        <f aca="false">Temperature!Q39</f>
        <v>0</v>
      </c>
      <c r="G89" s="59" t="n">
        <f aca="false">Temperature!U39</f>
        <v>0</v>
      </c>
      <c r="H89" s="76"/>
      <c r="I89" s="76"/>
      <c r="J89" s="76"/>
      <c r="K89" s="79"/>
      <c r="L89" s="79"/>
      <c r="M89" s="135"/>
    </row>
    <row r="90" customFormat="false" ht="14.4" hidden="false" customHeight="false" outlineLevel="0" collapsed="false">
      <c r="B90" s="274" t="n">
        <f aca="false">Temperature!B40</f>
        <v>0</v>
      </c>
      <c r="C90" s="59" t="n">
        <f aca="false">Temperature!E40</f>
        <v>0</v>
      </c>
      <c r="D90" s="59" t="n">
        <f aca="false">Temperature!I40</f>
        <v>0</v>
      </c>
      <c r="E90" s="59" t="n">
        <f aca="false">Temperature!M40</f>
        <v>0</v>
      </c>
      <c r="F90" s="59" t="n">
        <f aca="false">Temperature!Q40</f>
        <v>0</v>
      </c>
      <c r="G90" s="59" t="n">
        <f aca="false">Temperature!U40</f>
        <v>0</v>
      </c>
      <c r="H90" s="76"/>
      <c r="I90" s="76"/>
      <c r="J90" s="76"/>
      <c r="K90" s="79"/>
      <c r="L90" s="79"/>
      <c r="M90" s="135"/>
    </row>
    <row r="91" customFormat="false" ht="14.4" hidden="false" customHeight="false" outlineLevel="0" collapsed="false">
      <c r="B91" s="274" t="n">
        <f aca="false">Temperature!B41</f>
        <v>0</v>
      </c>
      <c r="C91" s="59" t="n">
        <f aca="false">Temperature!E41</f>
        <v>0</v>
      </c>
      <c r="D91" s="59" t="n">
        <f aca="false">Temperature!I41</f>
        <v>0</v>
      </c>
      <c r="E91" s="59" t="n">
        <f aca="false">Temperature!M41</f>
        <v>0</v>
      </c>
      <c r="F91" s="59" t="n">
        <f aca="false">Temperature!Q41</f>
        <v>0</v>
      </c>
      <c r="G91" s="59" t="n">
        <f aca="false">Temperature!U41</f>
        <v>0</v>
      </c>
      <c r="H91" s="76"/>
      <c r="I91" s="76"/>
      <c r="J91" s="76"/>
      <c r="K91" s="79"/>
      <c r="L91" s="79"/>
      <c r="M91" s="135"/>
    </row>
    <row r="92" customFormat="false" ht="14.4" hidden="false" customHeight="false" outlineLevel="0" collapsed="false">
      <c r="B92" s="274" t="n">
        <f aca="false">Temperature!B42</f>
        <v>0</v>
      </c>
      <c r="C92" s="59" t="n">
        <f aca="false">Temperature!E42</f>
        <v>0</v>
      </c>
      <c r="D92" s="59" t="n">
        <f aca="false">Temperature!I42</f>
        <v>0</v>
      </c>
      <c r="E92" s="59" t="n">
        <f aca="false">Temperature!M42</f>
        <v>0</v>
      </c>
      <c r="F92" s="59" t="n">
        <f aca="false">Temperature!Q42</f>
        <v>0</v>
      </c>
      <c r="G92" s="59" t="n">
        <f aca="false">Temperature!U42</f>
        <v>0</v>
      </c>
      <c r="H92" s="76"/>
      <c r="I92" s="76"/>
      <c r="J92" s="76"/>
      <c r="K92" s="79"/>
      <c r="L92" s="79"/>
      <c r="M92" s="135"/>
    </row>
    <row r="93" customFormat="false" ht="14.4" hidden="false" customHeight="false" outlineLevel="0" collapsed="false">
      <c r="B93" s="274" t="n">
        <f aca="false">Temperature!B43</f>
        <v>0</v>
      </c>
      <c r="C93" s="59" t="n">
        <f aca="false">Temperature!E43</f>
        <v>0</v>
      </c>
      <c r="D93" s="59" t="n">
        <f aca="false">Temperature!I43</f>
        <v>0</v>
      </c>
      <c r="E93" s="59" t="n">
        <f aca="false">Temperature!M43</f>
        <v>0</v>
      </c>
      <c r="F93" s="59" t="n">
        <f aca="false">Temperature!Q43</f>
        <v>0</v>
      </c>
      <c r="G93" s="59" t="n">
        <f aca="false">Temperature!U43</f>
        <v>0</v>
      </c>
      <c r="H93" s="76"/>
      <c r="I93" s="76"/>
      <c r="J93" s="76"/>
      <c r="K93" s="79"/>
      <c r="L93" s="79"/>
      <c r="M93" s="135"/>
    </row>
    <row r="94" customFormat="false" ht="14.4" hidden="false" customHeight="false" outlineLevel="0" collapsed="false">
      <c r="B94" s="274" t="n">
        <f aca="false">Temperature!B44</f>
        <v>0</v>
      </c>
      <c r="C94" s="59" t="n">
        <f aca="false">Temperature!E44</f>
        <v>0</v>
      </c>
      <c r="D94" s="59" t="n">
        <f aca="false">Temperature!I44</f>
        <v>0</v>
      </c>
      <c r="E94" s="59" t="n">
        <f aca="false">Temperature!M44</f>
        <v>0</v>
      </c>
      <c r="F94" s="59" t="n">
        <f aca="false">Temperature!Q44</f>
        <v>0</v>
      </c>
      <c r="G94" s="59" t="n">
        <f aca="false">Temperature!U44</f>
        <v>0</v>
      </c>
      <c r="H94" s="76"/>
      <c r="I94" s="76"/>
      <c r="J94" s="76"/>
      <c r="K94" s="79"/>
      <c r="L94" s="79"/>
      <c r="M94" s="135"/>
    </row>
    <row r="95" customFormat="false" ht="14.4" hidden="false" customHeight="false" outlineLevel="0" collapsed="false">
      <c r="B95" s="274" t="n">
        <f aca="false">Temperature!B45</f>
        <v>0</v>
      </c>
      <c r="C95" s="59" t="n">
        <f aca="false">Temperature!E45</f>
        <v>0</v>
      </c>
      <c r="D95" s="59" t="n">
        <f aca="false">Temperature!I45</f>
        <v>0</v>
      </c>
      <c r="E95" s="59" t="n">
        <f aca="false">Temperature!M45</f>
        <v>0</v>
      </c>
      <c r="F95" s="59" t="n">
        <f aca="false">Temperature!Q45</f>
        <v>0</v>
      </c>
      <c r="G95" s="59" t="n">
        <f aca="false">Temperature!U45</f>
        <v>0</v>
      </c>
      <c r="H95" s="76"/>
      <c r="I95" s="76"/>
      <c r="J95" s="76"/>
      <c r="K95" s="79"/>
      <c r="L95" s="79"/>
      <c r="M95" s="135"/>
    </row>
    <row r="96" customFormat="false" ht="14.4" hidden="false" customHeight="false" outlineLevel="0" collapsed="false">
      <c r="B96" s="274" t="n">
        <f aca="false">Temperature!B46</f>
        <v>0</v>
      </c>
      <c r="C96" s="59" t="n">
        <f aca="false">Temperature!E46</f>
        <v>0</v>
      </c>
      <c r="D96" s="59" t="n">
        <f aca="false">Temperature!I46</f>
        <v>0</v>
      </c>
      <c r="E96" s="59" t="n">
        <f aca="false">Temperature!M46</f>
        <v>0</v>
      </c>
      <c r="F96" s="59" t="n">
        <f aca="false">Temperature!Q46</f>
        <v>0</v>
      </c>
      <c r="G96" s="59" t="n">
        <f aca="false">Temperature!U46</f>
        <v>0</v>
      </c>
      <c r="H96" s="76"/>
      <c r="I96" s="76"/>
      <c r="J96" s="76"/>
      <c r="K96" s="79"/>
      <c r="L96" s="79"/>
      <c r="M96" s="135"/>
    </row>
    <row r="97" customFormat="false" ht="14.4" hidden="false" customHeight="false" outlineLevel="0" collapsed="false">
      <c r="B97" s="274" t="n">
        <f aca="false">Temperature!B47</f>
        <v>0</v>
      </c>
      <c r="C97" s="59" t="n">
        <f aca="false">Temperature!E47</f>
        <v>0</v>
      </c>
      <c r="D97" s="59" t="n">
        <f aca="false">Temperature!I47</f>
        <v>0</v>
      </c>
      <c r="E97" s="59" t="n">
        <f aca="false">Temperature!M47</f>
        <v>0</v>
      </c>
      <c r="F97" s="59" t="n">
        <f aca="false">Temperature!Q47</f>
        <v>0</v>
      </c>
      <c r="G97" s="59" t="n">
        <f aca="false">Temperature!U47</f>
        <v>0</v>
      </c>
      <c r="H97" s="76"/>
      <c r="I97" s="76"/>
      <c r="J97" s="76"/>
      <c r="K97" s="79"/>
      <c r="L97" s="79"/>
      <c r="M97" s="135"/>
    </row>
    <row r="98" customFormat="false" ht="14.4" hidden="false" customHeight="false" outlineLevel="0" collapsed="false">
      <c r="B98" s="274"/>
      <c r="C98" s="59"/>
      <c r="D98" s="59"/>
      <c r="E98" s="59"/>
      <c r="F98" s="59"/>
      <c r="G98" s="59"/>
      <c r="H98" s="76"/>
      <c r="I98" s="76"/>
      <c r="J98" s="76"/>
      <c r="K98" s="79"/>
      <c r="L98" s="79"/>
      <c r="M98" s="135"/>
    </row>
    <row r="99" customFormat="false" ht="14.4" hidden="false" customHeight="false" outlineLevel="0" collapsed="false">
      <c r="B99" s="273" t="s">
        <v>112</v>
      </c>
      <c r="C99" s="59"/>
      <c r="D99" s="59"/>
      <c r="E99" s="59"/>
      <c r="F99" s="59"/>
      <c r="G99" s="59"/>
      <c r="H99" s="76"/>
      <c r="I99" s="76"/>
      <c r="J99" s="76"/>
      <c r="K99" s="79"/>
      <c r="L99" s="79"/>
      <c r="M99" s="135"/>
    </row>
    <row r="100" customFormat="false" ht="14.4" hidden="false" customHeight="false" outlineLevel="0" collapsed="false">
      <c r="B100" s="274" t="n">
        <f aca="false">B78</f>
        <v>43191</v>
      </c>
      <c r="C100" s="59" t="n">
        <v>1</v>
      </c>
      <c r="D100" s="125" t="n">
        <v>0</v>
      </c>
      <c r="E100" s="59" t="n">
        <f aca="false">Temperature!H28</f>
        <v>3</v>
      </c>
      <c r="F100" s="125" t="n">
        <f aca="false">Temperature!G28*24</f>
        <v>1</v>
      </c>
      <c r="G100" s="59" t="n">
        <f aca="false">Temperature!L28</f>
        <v>3</v>
      </c>
      <c r="H100" s="125" t="n">
        <f aca="false">Temperature!K28*24</f>
        <v>4.00000000000001</v>
      </c>
      <c r="I100" s="59" t="n">
        <f aca="false">Temperature!P28</f>
        <v>5</v>
      </c>
      <c r="J100" s="125" t="n">
        <f aca="false">Temperature!O28*24</f>
        <v>0.499999999999999</v>
      </c>
      <c r="K100" s="59" t="n">
        <f aca="false">Temperature!T28</f>
        <v>1</v>
      </c>
      <c r="L100" s="125" t="n">
        <f aca="false">Temperature!S28*24</f>
        <v>22</v>
      </c>
      <c r="M100" s="135"/>
    </row>
    <row r="101" customFormat="false" ht="14.4" hidden="false" customHeight="false" outlineLevel="0" collapsed="false">
      <c r="B101" s="274" t="n">
        <f aca="false">B79</f>
        <v>0</v>
      </c>
      <c r="C101" s="59" t="n">
        <v>1</v>
      </c>
      <c r="D101" s="125" t="n">
        <v>0</v>
      </c>
      <c r="E101" s="59" t="n">
        <f aca="false">Temperature!H29</f>
        <v>3</v>
      </c>
      <c r="F101" s="125" t="n">
        <f aca="false">Temperature!G29*24</f>
        <v>0</v>
      </c>
      <c r="G101" s="59" t="n">
        <f aca="false">Temperature!L29</f>
        <v>3</v>
      </c>
      <c r="H101" s="125" t="n">
        <f aca="false">Temperature!K29*24</f>
        <v>0</v>
      </c>
      <c r="I101" s="59" t="n">
        <f aca="false">Temperature!P29</f>
        <v>5</v>
      </c>
      <c r="J101" s="125" t="n">
        <f aca="false">Temperature!O29*24</f>
        <v>0</v>
      </c>
      <c r="K101" s="59" t="n">
        <f aca="false">Temperature!T29</f>
        <v>1</v>
      </c>
      <c r="L101" s="125" t="n">
        <f aca="false">Temperature!S29*24</f>
        <v>0</v>
      </c>
      <c r="M101" s="135"/>
    </row>
    <row r="102" customFormat="false" ht="14.4" hidden="false" customHeight="false" outlineLevel="0" collapsed="false">
      <c r="B102" s="274" t="n">
        <f aca="false">B80</f>
        <v>0</v>
      </c>
      <c r="C102" s="59" t="n">
        <v>1</v>
      </c>
      <c r="D102" s="125" t="n">
        <v>0</v>
      </c>
      <c r="E102" s="59" t="n">
        <f aca="false">Temperature!H30</f>
        <v>2</v>
      </c>
      <c r="F102" s="125" t="n">
        <f aca="false">Temperature!G30*24</f>
        <v>0</v>
      </c>
      <c r="G102" s="59" t="n">
        <f aca="false">Temperature!L30</f>
        <v>3</v>
      </c>
      <c r="H102" s="125" t="n">
        <f aca="false">Temperature!K30*24</f>
        <v>0</v>
      </c>
      <c r="I102" s="59" t="n">
        <f aca="false">Temperature!P30</f>
        <v>4</v>
      </c>
      <c r="J102" s="125" t="n">
        <f aca="false">Temperature!O30*24</f>
        <v>0</v>
      </c>
      <c r="K102" s="59" t="n">
        <f aca="false">Temperature!T30</f>
        <v>5</v>
      </c>
      <c r="L102" s="125" t="n">
        <f aca="false">Temperature!S30*24</f>
        <v>0</v>
      </c>
      <c r="M102" s="135"/>
    </row>
    <row r="103" customFormat="false" ht="14.4" hidden="false" customHeight="false" outlineLevel="0" collapsed="false">
      <c r="B103" s="274" t="n">
        <f aca="false">B81</f>
        <v>0</v>
      </c>
      <c r="C103" s="59" t="n">
        <v>1</v>
      </c>
      <c r="D103" s="125" t="n">
        <v>0</v>
      </c>
      <c r="E103" s="59" t="n">
        <f aca="false">Temperature!H31</f>
        <v>2</v>
      </c>
      <c r="F103" s="125" t="n">
        <f aca="false">Temperature!G31*24</f>
        <v>0</v>
      </c>
      <c r="G103" s="59" t="n">
        <f aca="false">Temperature!L31</f>
        <v>3</v>
      </c>
      <c r="H103" s="125" t="n">
        <f aca="false">Temperature!K31*24</f>
        <v>0</v>
      </c>
      <c r="I103" s="59" t="n">
        <f aca="false">Temperature!P31</f>
        <v>4</v>
      </c>
      <c r="J103" s="125" t="n">
        <f aca="false">Temperature!O31*24</f>
        <v>0</v>
      </c>
      <c r="K103" s="59" t="n">
        <f aca="false">Temperature!T31</f>
        <v>5</v>
      </c>
      <c r="L103" s="125" t="n">
        <f aca="false">Temperature!S31*24</f>
        <v>0</v>
      </c>
      <c r="M103" s="135"/>
    </row>
    <row r="104" customFormat="false" ht="14.4" hidden="false" customHeight="false" outlineLevel="0" collapsed="false">
      <c r="B104" s="274" t="n">
        <f aca="false">B82</f>
        <v>0</v>
      </c>
      <c r="C104" s="59" t="n">
        <v>1</v>
      </c>
      <c r="D104" s="125" t="n">
        <v>0</v>
      </c>
      <c r="E104" s="59" t="n">
        <f aca="false">Temperature!H32</f>
        <v>2</v>
      </c>
      <c r="F104" s="125" t="n">
        <f aca="false">Temperature!G32*24</f>
        <v>0</v>
      </c>
      <c r="G104" s="59" t="n">
        <f aca="false">Temperature!L32</f>
        <v>3</v>
      </c>
      <c r="H104" s="125" t="n">
        <f aca="false">Temperature!K32*24</f>
        <v>0</v>
      </c>
      <c r="I104" s="59" t="n">
        <f aca="false">Temperature!P32</f>
        <v>4</v>
      </c>
      <c r="J104" s="125" t="n">
        <f aca="false">Temperature!O32*24</f>
        <v>0</v>
      </c>
      <c r="K104" s="59" t="n">
        <f aca="false">Temperature!T32</f>
        <v>5</v>
      </c>
      <c r="L104" s="125" t="n">
        <f aca="false">Temperature!S32*24</f>
        <v>0</v>
      </c>
      <c r="M104" s="135"/>
    </row>
    <row r="105" customFormat="false" ht="14.4" hidden="false" customHeight="false" outlineLevel="0" collapsed="false">
      <c r="B105" s="274" t="n">
        <f aca="false">B83</f>
        <v>0</v>
      </c>
      <c r="C105" s="59" t="n">
        <v>1</v>
      </c>
      <c r="D105" s="125" t="n">
        <v>0</v>
      </c>
      <c r="E105" s="59" t="n">
        <f aca="false">Temperature!H33</f>
        <v>2</v>
      </c>
      <c r="F105" s="125" t="n">
        <f aca="false">Temperature!G33*24</f>
        <v>0</v>
      </c>
      <c r="G105" s="59" t="n">
        <f aca="false">Temperature!L33</f>
        <v>3</v>
      </c>
      <c r="H105" s="125" t="n">
        <f aca="false">Temperature!K33*24</f>
        <v>0</v>
      </c>
      <c r="I105" s="59" t="n">
        <f aca="false">Temperature!P33</f>
        <v>4</v>
      </c>
      <c r="J105" s="125" t="n">
        <f aca="false">Temperature!O33*24</f>
        <v>0</v>
      </c>
      <c r="K105" s="59" t="n">
        <f aca="false">Temperature!T33</f>
        <v>5</v>
      </c>
      <c r="L105" s="125" t="n">
        <f aca="false">Temperature!S33*24</f>
        <v>0</v>
      </c>
      <c r="M105" s="135"/>
    </row>
    <row r="106" customFormat="false" ht="14.4" hidden="false" customHeight="false" outlineLevel="0" collapsed="false">
      <c r="B106" s="274" t="n">
        <f aca="false">B84</f>
        <v>0</v>
      </c>
      <c r="C106" s="59" t="n">
        <v>1</v>
      </c>
      <c r="D106" s="125" t="n">
        <v>0</v>
      </c>
      <c r="E106" s="59" t="n">
        <f aca="false">Temperature!H34</f>
        <v>2</v>
      </c>
      <c r="F106" s="125" t="n">
        <f aca="false">Temperature!G34*24</f>
        <v>0</v>
      </c>
      <c r="G106" s="59" t="n">
        <f aca="false">Temperature!L34</f>
        <v>3</v>
      </c>
      <c r="H106" s="125" t="n">
        <f aca="false">Temperature!K34*24</f>
        <v>0</v>
      </c>
      <c r="I106" s="59" t="n">
        <f aca="false">Temperature!P34</f>
        <v>4</v>
      </c>
      <c r="J106" s="125" t="n">
        <f aca="false">Temperature!O34*24</f>
        <v>0</v>
      </c>
      <c r="K106" s="59" t="n">
        <f aca="false">Temperature!T34</f>
        <v>5</v>
      </c>
      <c r="L106" s="125" t="n">
        <f aca="false">Temperature!S34*24</f>
        <v>0</v>
      </c>
      <c r="M106" s="135"/>
    </row>
    <row r="107" customFormat="false" ht="14.4" hidden="false" customHeight="false" outlineLevel="0" collapsed="false">
      <c r="B107" s="274" t="n">
        <f aca="false">B85</f>
        <v>0</v>
      </c>
      <c r="C107" s="59" t="n">
        <v>1</v>
      </c>
      <c r="D107" s="125" t="n">
        <v>0</v>
      </c>
      <c r="E107" s="59" t="n">
        <f aca="false">Temperature!H35</f>
        <v>2</v>
      </c>
      <c r="F107" s="125" t="n">
        <f aca="false">Temperature!G35*24</f>
        <v>0</v>
      </c>
      <c r="G107" s="59" t="n">
        <f aca="false">Temperature!L35</f>
        <v>3</v>
      </c>
      <c r="H107" s="125" t="n">
        <f aca="false">Temperature!K35*24</f>
        <v>0</v>
      </c>
      <c r="I107" s="59" t="n">
        <f aca="false">Temperature!P35</f>
        <v>4</v>
      </c>
      <c r="J107" s="125" t="n">
        <f aca="false">Temperature!O35*24</f>
        <v>0</v>
      </c>
      <c r="K107" s="59" t="n">
        <f aca="false">Temperature!T35</f>
        <v>5</v>
      </c>
      <c r="L107" s="125" t="n">
        <f aca="false">Temperature!S35*24</f>
        <v>0</v>
      </c>
      <c r="M107" s="135"/>
    </row>
    <row r="108" customFormat="false" ht="14.4" hidden="false" customHeight="false" outlineLevel="0" collapsed="false">
      <c r="B108" s="274" t="n">
        <f aca="false">B86</f>
        <v>0</v>
      </c>
      <c r="C108" s="59" t="n">
        <v>1</v>
      </c>
      <c r="D108" s="125" t="n">
        <v>0</v>
      </c>
      <c r="E108" s="59" t="n">
        <f aca="false">Temperature!H36</f>
        <v>2</v>
      </c>
      <c r="F108" s="125" t="n">
        <f aca="false">Temperature!G36*24</f>
        <v>0</v>
      </c>
      <c r="G108" s="59" t="n">
        <f aca="false">Temperature!L36</f>
        <v>3</v>
      </c>
      <c r="H108" s="125" t="n">
        <f aca="false">Temperature!K36*24</f>
        <v>0</v>
      </c>
      <c r="I108" s="59" t="n">
        <f aca="false">Temperature!P36</f>
        <v>4</v>
      </c>
      <c r="J108" s="125" t="n">
        <f aca="false">Temperature!O36*24</f>
        <v>0</v>
      </c>
      <c r="K108" s="59" t="n">
        <f aca="false">Temperature!T36</f>
        <v>5</v>
      </c>
      <c r="L108" s="125" t="n">
        <f aca="false">Temperature!S36*24</f>
        <v>0</v>
      </c>
      <c r="M108" s="135"/>
    </row>
    <row r="109" customFormat="false" ht="14.4" hidden="false" customHeight="false" outlineLevel="0" collapsed="false">
      <c r="B109" s="274" t="n">
        <f aca="false">B87</f>
        <v>0</v>
      </c>
      <c r="C109" s="59" t="n">
        <v>1</v>
      </c>
      <c r="D109" s="125" t="n">
        <v>0</v>
      </c>
      <c r="E109" s="59" t="n">
        <f aca="false">Temperature!H37</f>
        <v>2</v>
      </c>
      <c r="F109" s="125" t="n">
        <f aca="false">Temperature!G37*24</f>
        <v>0</v>
      </c>
      <c r="G109" s="59" t="n">
        <f aca="false">Temperature!L37</f>
        <v>3</v>
      </c>
      <c r="H109" s="125" t="n">
        <f aca="false">Temperature!K37*24</f>
        <v>0</v>
      </c>
      <c r="I109" s="59" t="n">
        <f aca="false">Temperature!P37</f>
        <v>4</v>
      </c>
      <c r="J109" s="125" t="n">
        <f aca="false">Temperature!O37*24</f>
        <v>0</v>
      </c>
      <c r="K109" s="59" t="n">
        <f aca="false">Temperature!T37</f>
        <v>5</v>
      </c>
      <c r="L109" s="125" t="n">
        <f aca="false">Temperature!S37*24</f>
        <v>0</v>
      </c>
      <c r="M109" s="135"/>
    </row>
    <row r="110" customFormat="false" ht="14.4" hidden="false" customHeight="false" outlineLevel="0" collapsed="false">
      <c r="B110" s="274" t="n">
        <f aca="false">B88</f>
        <v>0</v>
      </c>
      <c r="C110" s="59" t="n">
        <v>1</v>
      </c>
      <c r="D110" s="125" t="n">
        <v>0</v>
      </c>
      <c r="E110" s="59" t="n">
        <f aca="false">Temperature!H38</f>
        <v>2</v>
      </c>
      <c r="F110" s="125" t="n">
        <f aca="false">Temperature!G38*24</f>
        <v>0</v>
      </c>
      <c r="G110" s="59" t="n">
        <f aca="false">Temperature!L38</f>
        <v>3</v>
      </c>
      <c r="H110" s="125" t="n">
        <f aca="false">Temperature!K38*24</f>
        <v>0</v>
      </c>
      <c r="I110" s="59" t="n">
        <f aca="false">Temperature!P38</f>
        <v>4</v>
      </c>
      <c r="J110" s="125" t="n">
        <f aca="false">Temperature!O38*24</f>
        <v>0</v>
      </c>
      <c r="K110" s="59" t="n">
        <f aca="false">Temperature!T38</f>
        <v>5</v>
      </c>
      <c r="L110" s="125" t="n">
        <f aca="false">Temperature!S38*24</f>
        <v>0</v>
      </c>
      <c r="M110" s="135"/>
    </row>
    <row r="111" customFormat="false" ht="14.4" hidden="false" customHeight="false" outlineLevel="0" collapsed="false">
      <c r="B111" s="274" t="n">
        <f aca="false">B89</f>
        <v>0</v>
      </c>
      <c r="C111" s="59" t="n">
        <v>1</v>
      </c>
      <c r="D111" s="125" t="n">
        <v>0</v>
      </c>
      <c r="E111" s="59" t="n">
        <f aca="false">Temperature!H39</f>
        <v>2</v>
      </c>
      <c r="F111" s="125" t="n">
        <f aca="false">Temperature!G39*24</f>
        <v>0</v>
      </c>
      <c r="G111" s="59" t="n">
        <f aca="false">Temperature!L39</f>
        <v>3</v>
      </c>
      <c r="H111" s="125" t="n">
        <f aca="false">Temperature!K39*24</f>
        <v>0</v>
      </c>
      <c r="I111" s="59" t="n">
        <f aca="false">Temperature!P39</f>
        <v>4</v>
      </c>
      <c r="J111" s="125" t="n">
        <f aca="false">Temperature!O39*24</f>
        <v>0</v>
      </c>
      <c r="K111" s="59" t="n">
        <f aca="false">Temperature!T39</f>
        <v>5</v>
      </c>
      <c r="L111" s="125" t="n">
        <f aca="false">Temperature!S39*24</f>
        <v>0</v>
      </c>
      <c r="M111" s="135"/>
    </row>
    <row r="112" customFormat="false" ht="14.4" hidden="false" customHeight="false" outlineLevel="0" collapsed="false">
      <c r="B112" s="274" t="n">
        <f aca="false">B90</f>
        <v>0</v>
      </c>
      <c r="C112" s="59" t="n">
        <v>1</v>
      </c>
      <c r="D112" s="125" t="n">
        <v>0</v>
      </c>
      <c r="E112" s="59" t="n">
        <f aca="false">Temperature!H40</f>
        <v>2</v>
      </c>
      <c r="F112" s="125" t="n">
        <f aca="false">Temperature!G40*24</f>
        <v>0</v>
      </c>
      <c r="G112" s="59" t="n">
        <f aca="false">Temperature!L40</f>
        <v>3</v>
      </c>
      <c r="H112" s="125" t="n">
        <f aca="false">Temperature!K40*24</f>
        <v>0</v>
      </c>
      <c r="I112" s="59" t="n">
        <f aca="false">Temperature!P40</f>
        <v>4</v>
      </c>
      <c r="J112" s="125" t="n">
        <f aca="false">Temperature!O40*24</f>
        <v>0</v>
      </c>
      <c r="K112" s="59" t="n">
        <f aca="false">Temperature!T40</f>
        <v>5</v>
      </c>
      <c r="L112" s="125" t="n">
        <f aca="false">Temperature!S40*24</f>
        <v>0</v>
      </c>
      <c r="M112" s="135"/>
    </row>
    <row r="113" customFormat="false" ht="14.4" hidden="false" customHeight="false" outlineLevel="0" collapsed="false">
      <c r="B113" s="274" t="n">
        <f aca="false">B91</f>
        <v>0</v>
      </c>
      <c r="C113" s="59" t="n">
        <v>1</v>
      </c>
      <c r="D113" s="125" t="n">
        <v>0</v>
      </c>
      <c r="E113" s="59" t="n">
        <f aca="false">Temperature!H41</f>
        <v>2</v>
      </c>
      <c r="F113" s="125" t="n">
        <f aca="false">Temperature!G41*24</f>
        <v>0</v>
      </c>
      <c r="G113" s="59" t="n">
        <f aca="false">Temperature!L41</f>
        <v>3</v>
      </c>
      <c r="H113" s="125" t="n">
        <f aca="false">Temperature!K41*24</f>
        <v>0</v>
      </c>
      <c r="I113" s="59" t="n">
        <f aca="false">Temperature!P41</f>
        <v>4</v>
      </c>
      <c r="J113" s="125" t="n">
        <f aca="false">Temperature!O41*24</f>
        <v>0</v>
      </c>
      <c r="K113" s="59" t="n">
        <f aca="false">Temperature!T41</f>
        <v>5</v>
      </c>
      <c r="L113" s="125" t="n">
        <f aca="false">Temperature!S41*24</f>
        <v>0</v>
      </c>
      <c r="M113" s="135"/>
    </row>
    <row r="114" customFormat="false" ht="14.4" hidden="false" customHeight="false" outlineLevel="0" collapsed="false">
      <c r="B114" s="274" t="n">
        <f aca="false">B92</f>
        <v>0</v>
      </c>
      <c r="C114" s="59" t="n">
        <v>1</v>
      </c>
      <c r="D114" s="125" t="n">
        <v>0</v>
      </c>
      <c r="E114" s="59" t="n">
        <f aca="false">Temperature!H42</f>
        <v>2</v>
      </c>
      <c r="F114" s="125" t="n">
        <f aca="false">Temperature!G42*24</f>
        <v>0</v>
      </c>
      <c r="G114" s="59" t="n">
        <f aca="false">Temperature!L42</f>
        <v>3</v>
      </c>
      <c r="H114" s="125" t="n">
        <f aca="false">Temperature!K42*24</f>
        <v>0</v>
      </c>
      <c r="I114" s="59" t="n">
        <f aca="false">Temperature!P42</f>
        <v>4</v>
      </c>
      <c r="J114" s="125" t="n">
        <f aca="false">Temperature!O42*24</f>
        <v>0</v>
      </c>
      <c r="K114" s="59" t="n">
        <f aca="false">Temperature!T42</f>
        <v>5</v>
      </c>
      <c r="L114" s="125" t="n">
        <f aca="false">Temperature!S42*24</f>
        <v>0</v>
      </c>
      <c r="M114" s="135"/>
    </row>
    <row r="115" customFormat="false" ht="14.4" hidden="false" customHeight="false" outlineLevel="0" collapsed="false">
      <c r="B115" s="274" t="n">
        <f aca="false">B93</f>
        <v>0</v>
      </c>
      <c r="C115" s="59" t="n">
        <v>1</v>
      </c>
      <c r="D115" s="125" t="n">
        <v>0</v>
      </c>
      <c r="E115" s="59" t="n">
        <f aca="false">Temperature!H43</f>
        <v>2</v>
      </c>
      <c r="F115" s="125" t="n">
        <f aca="false">Temperature!G43*24</f>
        <v>0</v>
      </c>
      <c r="G115" s="59" t="n">
        <f aca="false">Temperature!L43</f>
        <v>3</v>
      </c>
      <c r="H115" s="125" t="n">
        <f aca="false">Temperature!K43*24</f>
        <v>0</v>
      </c>
      <c r="I115" s="59" t="n">
        <f aca="false">Temperature!P43</f>
        <v>4</v>
      </c>
      <c r="J115" s="125" t="n">
        <f aca="false">Temperature!O43*24</f>
        <v>0</v>
      </c>
      <c r="K115" s="59" t="n">
        <f aca="false">Temperature!T43</f>
        <v>5</v>
      </c>
      <c r="L115" s="125" t="n">
        <f aca="false">Temperature!S43*24</f>
        <v>0</v>
      </c>
      <c r="M115" s="135"/>
    </row>
    <row r="116" customFormat="false" ht="14.4" hidden="false" customHeight="false" outlineLevel="0" collapsed="false">
      <c r="B116" s="274" t="n">
        <f aca="false">B94</f>
        <v>0</v>
      </c>
      <c r="C116" s="59" t="n">
        <v>1</v>
      </c>
      <c r="D116" s="125" t="n">
        <v>0</v>
      </c>
      <c r="E116" s="59" t="n">
        <f aca="false">Temperature!H44</f>
        <v>2</v>
      </c>
      <c r="F116" s="125" t="n">
        <f aca="false">Temperature!G44*24</f>
        <v>0</v>
      </c>
      <c r="G116" s="59" t="n">
        <f aca="false">Temperature!L44</f>
        <v>3</v>
      </c>
      <c r="H116" s="125" t="n">
        <f aca="false">Temperature!K44*24</f>
        <v>0</v>
      </c>
      <c r="I116" s="59" t="n">
        <f aca="false">Temperature!P44</f>
        <v>4</v>
      </c>
      <c r="J116" s="125" t="n">
        <f aca="false">Temperature!O44*24</f>
        <v>0</v>
      </c>
      <c r="K116" s="59" t="n">
        <f aca="false">Temperature!T44</f>
        <v>5</v>
      </c>
      <c r="L116" s="125" t="n">
        <f aca="false">Temperature!S44*24</f>
        <v>0</v>
      </c>
      <c r="M116" s="135"/>
    </row>
    <row r="117" customFormat="false" ht="14.4" hidden="false" customHeight="false" outlineLevel="0" collapsed="false">
      <c r="B117" s="274" t="n">
        <f aca="false">B95</f>
        <v>0</v>
      </c>
      <c r="C117" s="59" t="n">
        <v>1</v>
      </c>
      <c r="D117" s="125" t="n">
        <v>0</v>
      </c>
      <c r="E117" s="59" t="n">
        <f aca="false">Temperature!H45</f>
        <v>2</v>
      </c>
      <c r="F117" s="125" t="n">
        <f aca="false">Temperature!G45*24</f>
        <v>0</v>
      </c>
      <c r="G117" s="59" t="n">
        <f aca="false">Temperature!L45</f>
        <v>3</v>
      </c>
      <c r="H117" s="125" t="n">
        <f aca="false">Temperature!K45*24</f>
        <v>0</v>
      </c>
      <c r="I117" s="59" t="n">
        <f aca="false">Temperature!P45</f>
        <v>4</v>
      </c>
      <c r="J117" s="125" t="n">
        <f aca="false">Temperature!O45*24</f>
        <v>0</v>
      </c>
      <c r="K117" s="59" t="n">
        <f aca="false">Temperature!T45</f>
        <v>5</v>
      </c>
      <c r="L117" s="125" t="n">
        <f aca="false">Temperature!S45*24</f>
        <v>0</v>
      </c>
      <c r="M117" s="135"/>
    </row>
    <row r="118" customFormat="false" ht="14.4" hidden="false" customHeight="false" outlineLevel="0" collapsed="false">
      <c r="B118" s="274" t="n">
        <f aca="false">B96</f>
        <v>0</v>
      </c>
      <c r="C118" s="59" t="n">
        <v>1</v>
      </c>
      <c r="D118" s="125" t="n">
        <v>0</v>
      </c>
      <c r="E118" s="59" t="n">
        <f aca="false">Temperature!H46</f>
        <v>2</v>
      </c>
      <c r="F118" s="125" t="n">
        <f aca="false">Temperature!G46*24</f>
        <v>0</v>
      </c>
      <c r="G118" s="59" t="n">
        <f aca="false">Temperature!L46</f>
        <v>3</v>
      </c>
      <c r="H118" s="125" t="n">
        <f aca="false">Temperature!K46*24</f>
        <v>0</v>
      </c>
      <c r="I118" s="59" t="n">
        <f aca="false">Temperature!P46</f>
        <v>4</v>
      </c>
      <c r="J118" s="125" t="n">
        <f aca="false">Temperature!O46*24</f>
        <v>0</v>
      </c>
      <c r="K118" s="59" t="n">
        <f aca="false">Temperature!T46</f>
        <v>5</v>
      </c>
      <c r="L118" s="125" t="n">
        <f aca="false">Temperature!S46*24</f>
        <v>0</v>
      </c>
      <c r="M118" s="135"/>
    </row>
    <row r="119" customFormat="false" ht="14.4" hidden="false" customHeight="false" outlineLevel="0" collapsed="false">
      <c r="B119" s="274" t="n">
        <f aca="false">B97</f>
        <v>0</v>
      </c>
      <c r="C119" s="59" t="n">
        <v>1</v>
      </c>
      <c r="D119" s="125" t="n">
        <v>0</v>
      </c>
      <c r="E119" s="59" t="n">
        <f aca="false">Temperature!H47</f>
        <v>2</v>
      </c>
      <c r="F119" s="125" t="n">
        <f aca="false">Temperature!G47*24</f>
        <v>0</v>
      </c>
      <c r="G119" s="59" t="n">
        <f aca="false">Temperature!L47</f>
        <v>3</v>
      </c>
      <c r="H119" s="125" t="n">
        <f aca="false">Temperature!K47*24</f>
        <v>0</v>
      </c>
      <c r="I119" s="59" t="n">
        <f aca="false">Temperature!P47</f>
        <v>4</v>
      </c>
      <c r="J119" s="125" t="n">
        <f aca="false">Temperature!O47*24</f>
        <v>0</v>
      </c>
      <c r="K119" s="59" t="n">
        <f aca="false">Temperature!T47</f>
        <v>5</v>
      </c>
      <c r="L119" s="125" t="n">
        <f aca="false">Temperature!S47*24</f>
        <v>0</v>
      </c>
      <c r="M119" s="135"/>
    </row>
    <row r="120" customFormat="false" ht="14.4" hidden="false" customHeight="false" outlineLevel="0" collapsed="false">
      <c r="B120" s="274"/>
      <c r="C120" s="59"/>
      <c r="D120" s="59"/>
      <c r="E120" s="59"/>
      <c r="F120" s="59"/>
      <c r="G120" s="59"/>
      <c r="H120" s="76"/>
      <c r="I120" s="76"/>
      <c r="J120" s="76"/>
      <c r="K120" s="79"/>
      <c r="L120" s="79"/>
      <c r="M120" s="135"/>
    </row>
    <row r="121" customFormat="false" ht="14.4" hidden="false" customHeight="false" outlineLevel="0" collapsed="false">
      <c r="B121" s="272" t="s">
        <v>113</v>
      </c>
      <c r="C121" s="59"/>
      <c r="D121" s="59"/>
      <c r="E121" s="59"/>
      <c r="F121" s="59"/>
      <c r="G121" s="59"/>
      <c r="H121" s="76"/>
      <c r="I121" s="76"/>
      <c r="J121" s="76"/>
      <c r="K121" s="79"/>
      <c r="L121" s="79"/>
      <c r="M121" s="135"/>
    </row>
    <row r="122" customFormat="false" ht="14.4" hidden="false" customHeight="false" outlineLevel="0" collapsed="false">
      <c r="B122" s="272" t="n">
        <f aca="false">Temperature!X34</f>
        <v>43191</v>
      </c>
      <c r="C122" s="59" t="n">
        <f aca="false">Temperature!Z34</f>
        <v>100</v>
      </c>
      <c r="D122" s="59"/>
      <c r="E122" s="59"/>
      <c r="F122" s="59"/>
      <c r="G122" s="59"/>
      <c r="H122" s="76"/>
      <c r="I122" s="76"/>
      <c r="J122" s="76"/>
      <c r="K122" s="79"/>
      <c r="L122" s="79"/>
      <c r="M122" s="135"/>
    </row>
    <row r="123" customFormat="false" ht="14.4" hidden="false" customHeight="false" outlineLevel="0" collapsed="false">
      <c r="B123" s="272" t="n">
        <f aca="false">Temperature!X35</f>
        <v>0</v>
      </c>
      <c r="C123" s="59" t="n">
        <f aca="false">Temperature!Z35</f>
        <v>0</v>
      </c>
      <c r="D123" s="59"/>
      <c r="E123" s="59"/>
      <c r="F123" s="59"/>
      <c r="G123" s="59"/>
      <c r="H123" s="76"/>
      <c r="I123" s="76"/>
      <c r="J123" s="76"/>
      <c r="K123" s="79"/>
      <c r="L123" s="79"/>
      <c r="M123" s="135"/>
    </row>
    <row r="124" customFormat="false" ht="14.4" hidden="false" customHeight="false" outlineLevel="0" collapsed="false">
      <c r="B124" s="272" t="n">
        <f aca="false">Temperature!X36</f>
        <v>0</v>
      </c>
      <c r="C124" s="59" t="n">
        <f aca="false">Temperature!Z36</f>
        <v>0</v>
      </c>
      <c r="D124" s="59"/>
      <c r="E124" s="59"/>
      <c r="F124" s="59"/>
      <c r="G124" s="59"/>
      <c r="H124" s="76"/>
      <c r="I124" s="76"/>
      <c r="J124" s="76"/>
      <c r="K124" s="79"/>
      <c r="L124" s="79"/>
      <c r="M124" s="135"/>
    </row>
    <row r="125" customFormat="false" ht="14.4" hidden="false" customHeight="false" outlineLevel="0" collapsed="false">
      <c r="B125" s="272" t="n">
        <f aca="false">Temperature!X37</f>
        <v>0</v>
      </c>
      <c r="C125" s="59" t="n">
        <f aca="false">Temperature!Z37</f>
        <v>0</v>
      </c>
      <c r="D125" s="59"/>
      <c r="E125" s="59"/>
      <c r="F125" s="59"/>
      <c r="G125" s="59"/>
      <c r="H125" s="76"/>
      <c r="I125" s="76"/>
      <c r="J125" s="76"/>
      <c r="K125" s="79"/>
      <c r="L125" s="79"/>
      <c r="M125" s="135"/>
    </row>
    <row r="126" customFormat="false" ht="14.4" hidden="false" customHeight="false" outlineLevel="0" collapsed="false">
      <c r="B126" s="272" t="n">
        <f aca="false">Temperature!X38</f>
        <v>0</v>
      </c>
      <c r="C126" s="59" t="n">
        <f aca="false">Temperature!Z38</f>
        <v>0</v>
      </c>
      <c r="D126" s="59"/>
      <c r="E126" s="59"/>
      <c r="F126" s="59"/>
      <c r="G126" s="59"/>
      <c r="H126" s="76"/>
      <c r="I126" s="76"/>
      <c r="J126" s="76"/>
      <c r="K126" s="79"/>
      <c r="L126" s="79"/>
      <c r="M126" s="135"/>
    </row>
    <row r="127" customFormat="false" ht="14.4" hidden="false" customHeight="false" outlineLevel="0" collapsed="false">
      <c r="B127" s="272" t="n">
        <f aca="false">Temperature!X39</f>
        <v>0</v>
      </c>
      <c r="C127" s="59" t="n">
        <f aca="false">Temperature!Z39</f>
        <v>0</v>
      </c>
      <c r="D127" s="59"/>
      <c r="E127" s="59"/>
      <c r="F127" s="59"/>
      <c r="G127" s="59"/>
      <c r="H127" s="76"/>
      <c r="I127" s="76"/>
      <c r="J127" s="76"/>
      <c r="K127" s="79"/>
      <c r="L127" s="79"/>
      <c r="M127" s="135"/>
    </row>
    <row r="128" customFormat="false" ht="14.4" hidden="false" customHeight="false" outlineLevel="0" collapsed="false">
      <c r="B128" s="272" t="n">
        <f aca="false">Temperature!X40</f>
        <v>0</v>
      </c>
      <c r="C128" s="59" t="n">
        <f aca="false">Temperature!Z40</f>
        <v>0</v>
      </c>
      <c r="D128" s="59"/>
      <c r="E128" s="59"/>
      <c r="F128" s="59"/>
      <c r="G128" s="59"/>
      <c r="H128" s="76"/>
      <c r="I128" s="76"/>
      <c r="J128" s="76"/>
      <c r="K128" s="79"/>
      <c r="L128" s="79"/>
      <c r="M128" s="135"/>
    </row>
    <row r="129" customFormat="false" ht="14.4" hidden="false" customHeight="false" outlineLevel="0" collapsed="false">
      <c r="B129" s="272"/>
      <c r="C129" s="59"/>
      <c r="D129" s="59"/>
      <c r="E129" s="59"/>
      <c r="F129" s="59"/>
      <c r="G129" s="59"/>
      <c r="H129" s="76"/>
      <c r="I129" s="76"/>
      <c r="J129" s="76"/>
      <c r="K129" s="79"/>
      <c r="L129" s="79"/>
      <c r="M129" s="135"/>
    </row>
    <row r="130" customFormat="false" ht="14.4" hidden="false" customHeight="false" outlineLevel="0" collapsed="false">
      <c r="B130" s="272" t="s">
        <v>114</v>
      </c>
      <c r="C130" s="157"/>
      <c r="D130" s="157"/>
      <c r="E130" s="157"/>
      <c r="F130" s="157"/>
      <c r="G130" s="157"/>
      <c r="H130" s="156"/>
      <c r="I130" s="156"/>
      <c r="J130" s="156"/>
      <c r="K130" s="160"/>
      <c r="L130" s="160"/>
      <c r="M130" s="276"/>
    </row>
    <row r="131" customFormat="false" ht="14.4" hidden="false" customHeight="false" outlineLevel="0" collapsed="false">
      <c r="B131" s="272" t="n">
        <f aca="false">B122</f>
        <v>43191</v>
      </c>
      <c r="C131" s="157" t="n">
        <f aca="false">Temperature!AA34</f>
        <v>300</v>
      </c>
      <c r="D131" s="157"/>
      <c r="E131" s="157"/>
      <c r="F131" s="157"/>
      <c r="G131" s="157"/>
      <c r="H131" s="156"/>
      <c r="I131" s="156"/>
      <c r="J131" s="156"/>
      <c r="K131" s="160"/>
      <c r="L131" s="160"/>
      <c r="M131" s="276"/>
    </row>
    <row r="132" customFormat="false" ht="14.4" hidden="false" customHeight="false" outlineLevel="0" collapsed="false">
      <c r="B132" s="272" t="n">
        <f aca="false">B123</f>
        <v>0</v>
      </c>
      <c r="C132" s="157" t="n">
        <f aca="false">Temperature!AA35</f>
        <v>0</v>
      </c>
      <c r="D132" s="157"/>
      <c r="E132" s="157"/>
      <c r="F132" s="157"/>
      <c r="G132" s="157"/>
      <c r="H132" s="156"/>
      <c r="I132" s="156"/>
      <c r="J132" s="156"/>
      <c r="K132" s="160"/>
      <c r="L132" s="160"/>
      <c r="M132" s="276"/>
    </row>
    <row r="133" customFormat="false" ht="14.4" hidden="false" customHeight="false" outlineLevel="0" collapsed="false">
      <c r="B133" s="272" t="n">
        <f aca="false">B124</f>
        <v>0</v>
      </c>
      <c r="C133" s="157" t="n">
        <f aca="false">Temperature!AA36</f>
        <v>0</v>
      </c>
      <c r="D133" s="157"/>
      <c r="E133" s="157"/>
      <c r="F133" s="157"/>
      <c r="G133" s="157"/>
      <c r="H133" s="156"/>
      <c r="I133" s="156"/>
      <c r="J133" s="156"/>
      <c r="K133" s="160"/>
      <c r="L133" s="160"/>
      <c r="M133" s="276"/>
    </row>
    <row r="134" customFormat="false" ht="14.4" hidden="false" customHeight="false" outlineLevel="0" collapsed="false">
      <c r="B134" s="272" t="n">
        <f aca="false">B125</f>
        <v>0</v>
      </c>
      <c r="C134" s="157" t="n">
        <f aca="false">Temperature!AA37</f>
        <v>0</v>
      </c>
      <c r="D134" s="157"/>
      <c r="E134" s="157"/>
      <c r="F134" s="157"/>
      <c r="G134" s="157"/>
      <c r="H134" s="156"/>
      <c r="I134" s="156"/>
      <c r="J134" s="156"/>
      <c r="K134" s="160"/>
      <c r="L134" s="160"/>
      <c r="M134" s="276"/>
    </row>
    <row r="135" customFormat="false" ht="14.4" hidden="false" customHeight="false" outlineLevel="0" collapsed="false">
      <c r="B135" s="272" t="n">
        <f aca="false">B126</f>
        <v>0</v>
      </c>
      <c r="C135" s="157" t="n">
        <f aca="false">Temperature!AA38</f>
        <v>0</v>
      </c>
      <c r="D135" s="157"/>
      <c r="E135" s="157"/>
      <c r="F135" s="157"/>
      <c r="G135" s="157"/>
      <c r="H135" s="156"/>
      <c r="I135" s="156"/>
      <c r="J135" s="156"/>
      <c r="K135" s="160"/>
      <c r="L135" s="160"/>
      <c r="M135" s="276"/>
    </row>
    <row r="136" customFormat="false" ht="14.4" hidden="false" customHeight="false" outlineLevel="0" collapsed="false">
      <c r="B136" s="272" t="n">
        <f aca="false">B127</f>
        <v>0</v>
      </c>
      <c r="C136" s="157" t="n">
        <f aca="false">Temperature!AA39</f>
        <v>0</v>
      </c>
      <c r="D136" s="157"/>
      <c r="E136" s="157"/>
      <c r="F136" s="157"/>
      <c r="G136" s="157"/>
      <c r="H136" s="156"/>
      <c r="I136" s="156"/>
      <c r="J136" s="156"/>
      <c r="K136" s="160"/>
      <c r="L136" s="160"/>
      <c r="M136" s="276"/>
    </row>
    <row r="137" customFormat="false" ht="14.4" hidden="false" customHeight="false" outlineLevel="0" collapsed="false">
      <c r="B137" s="272" t="n">
        <f aca="false">B128</f>
        <v>0</v>
      </c>
      <c r="C137" s="157" t="n">
        <f aca="false">Temperature!AA40</f>
        <v>0</v>
      </c>
      <c r="D137" s="157"/>
      <c r="E137" s="157"/>
      <c r="F137" s="157"/>
      <c r="G137" s="157"/>
      <c r="H137" s="156"/>
      <c r="I137" s="156"/>
      <c r="J137" s="156"/>
      <c r="K137" s="160"/>
      <c r="L137" s="160"/>
      <c r="M137" s="276"/>
    </row>
    <row r="138" customFormat="false" ht="14.4" hidden="false" customHeight="false" outlineLevel="0" collapsed="false">
      <c r="B138" s="272"/>
      <c r="C138" s="157"/>
      <c r="D138" s="157"/>
      <c r="E138" s="157"/>
      <c r="F138" s="157"/>
      <c r="G138" s="157"/>
      <c r="H138" s="156"/>
      <c r="I138" s="156"/>
      <c r="J138" s="156"/>
      <c r="K138" s="160"/>
      <c r="L138" s="160"/>
      <c r="M138" s="276"/>
    </row>
    <row r="139" customFormat="false" ht="14.4" hidden="false" customHeight="false" outlineLevel="0" collapsed="false">
      <c r="B139" s="272" t="s">
        <v>115</v>
      </c>
      <c r="C139" s="59"/>
      <c r="D139" s="59"/>
      <c r="E139" s="59"/>
      <c r="F139" s="59"/>
      <c r="G139" s="59"/>
      <c r="H139" s="76"/>
      <c r="I139" s="76"/>
      <c r="J139" s="76"/>
      <c r="K139" s="79"/>
      <c r="L139" s="79"/>
      <c r="M139" s="135"/>
    </row>
    <row r="140" customFormat="false" ht="14.4" hidden="false" customHeight="false" outlineLevel="0" collapsed="false">
      <c r="B140" s="272" t="n">
        <f aca="false">B122</f>
        <v>43191</v>
      </c>
      <c r="C140" s="59" t="n">
        <f aca="false">Temperature!AB34</f>
        <v>2</v>
      </c>
      <c r="D140" s="59"/>
      <c r="E140" s="59"/>
      <c r="F140" s="59"/>
      <c r="G140" s="59"/>
      <c r="H140" s="76"/>
      <c r="I140" s="76"/>
      <c r="J140" s="76"/>
      <c r="K140" s="79"/>
      <c r="L140" s="79"/>
      <c r="M140" s="135"/>
    </row>
    <row r="141" customFormat="false" ht="14.4" hidden="false" customHeight="false" outlineLevel="0" collapsed="false">
      <c r="B141" s="272" t="n">
        <f aca="false">B123</f>
        <v>0</v>
      </c>
      <c r="C141" s="59" t="n">
        <f aca="false">Temperature!AB35</f>
        <v>0</v>
      </c>
      <c r="D141" s="59"/>
      <c r="E141" s="59"/>
      <c r="F141" s="59"/>
      <c r="G141" s="59"/>
      <c r="H141" s="76"/>
      <c r="I141" s="76"/>
      <c r="J141" s="76"/>
      <c r="K141" s="79"/>
      <c r="L141" s="79"/>
      <c r="M141" s="135"/>
    </row>
    <row r="142" customFormat="false" ht="14.4" hidden="false" customHeight="false" outlineLevel="0" collapsed="false">
      <c r="B142" s="272" t="n">
        <f aca="false">B124</f>
        <v>0</v>
      </c>
      <c r="C142" s="59" t="n">
        <f aca="false">Temperature!AB36</f>
        <v>0</v>
      </c>
      <c r="D142" s="59"/>
      <c r="E142" s="59"/>
      <c r="F142" s="59"/>
      <c r="G142" s="59"/>
      <c r="H142" s="76"/>
      <c r="I142" s="76"/>
      <c r="J142" s="76"/>
      <c r="K142" s="79"/>
      <c r="L142" s="79"/>
      <c r="M142" s="135"/>
    </row>
    <row r="143" customFormat="false" ht="14.4" hidden="false" customHeight="false" outlineLevel="0" collapsed="false">
      <c r="B143" s="272" t="n">
        <f aca="false">B125</f>
        <v>0</v>
      </c>
      <c r="C143" s="59" t="n">
        <f aca="false">Temperature!AB37</f>
        <v>0</v>
      </c>
      <c r="D143" s="59"/>
      <c r="E143" s="59"/>
      <c r="F143" s="59"/>
      <c r="G143" s="59"/>
      <c r="H143" s="76"/>
      <c r="I143" s="76"/>
      <c r="J143" s="76"/>
      <c r="K143" s="79"/>
      <c r="L143" s="79"/>
      <c r="M143" s="135"/>
    </row>
    <row r="144" customFormat="false" ht="14.4" hidden="false" customHeight="false" outlineLevel="0" collapsed="false">
      <c r="B144" s="272" t="n">
        <f aca="false">B126</f>
        <v>0</v>
      </c>
      <c r="C144" s="59" t="n">
        <f aca="false">Temperature!AB38</f>
        <v>0</v>
      </c>
      <c r="D144" s="59"/>
      <c r="E144" s="59"/>
      <c r="F144" s="59"/>
      <c r="G144" s="59"/>
      <c r="H144" s="76"/>
      <c r="I144" s="76"/>
      <c r="J144" s="76"/>
      <c r="K144" s="79"/>
      <c r="L144" s="79"/>
      <c r="M144" s="135"/>
    </row>
    <row r="145" customFormat="false" ht="14.4" hidden="false" customHeight="false" outlineLevel="0" collapsed="false">
      <c r="B145" s="272" t="n">
        <f aca="false">B127</f>
        <v>0</v>
      </c>
      <c r="C145" s="59" t="n">
        <f aca="false">Temperature!AB39</f>
        <v>0</v>
      </c>
      <c r="D145" s="59"/>
      <c r="E145" s="59"/>
      <c r="F145" s="59"/>
      <c r="G145" s="59"/>
      <c r="H145" s="76"/>
      <c r="I145" s="76"/>
      <c r="J145" s="76"/>
      <c r="K145" s="79"/>
      <c r="L145" s="79"/>
      <c r="M145" s="135"/>
    </row>
    <row r="146" customFormat="false" ht="14.4" hidden="false" customHeight="false" outlineLevel="0" collapsed="false">
      <c r="B146" s="272" t="n">
        <f aca="false">B128</f>
        <v>0</v>
      </c>
      <c r="C146" s="59" t="n">
        <f aca="false">Temperature!AB40</f>
        <v>0</v>
      </c>
      <c r="D146" s="59"/>
      <c r="E146" s="59"/>
      <c r="F146" s="59"/>
      <c r="G146" s="59"/>
      <c r="H146" s="76"/>
      <c r="I146" s="76"/>
      <c r="J146" s="76"/>
      <c r="K146" s="79"/>
      <c r="L146" s="79"/>
      <c r="M146" s="135"/>
    </row>
    <row r="147" customFormat="false" ht="14.4" hidden="false" customHeight="false" outlineLevel="0" collapsed="false">
      <c r="B147" s="272"/>
      <c r="C147" s="59"/>
      <c r="D147" s="59"/>
      <c r="E147" s="59"/>
      <c r="F147" s="59"/>
      <c r="G147" s="59"/>
      <c r="H147" s="76"/>
      <c r="I147" s="76"/>
      <c r="J147" s="76"/>
      <c r="K147" s="79"/>
      <c r="L147" s="79"/>
      <c r="M147" s="135"/>
    </row>
    <row r="148" customFormat="false" ht="14.4" hidden="false" customHeight="false" outlineLevel="0" collapsed="false">
      <c r="B148" s="273" t="s">
        <v>116</v>
      </c>
      <c r="C148" s="59"/>
      <c r="D148" s="59"/>
      <c r="E148" s="59"/>
      <c r="F148" s="59"/>
      <c r="G148" s="59"/>
      <c r="H148" s="76"/>
      <c r="I148" s="76"/>
      <c r="J148" s="76"/>
      <c r="K148" s="79"/>
      <c r="L148" s="79"/>
      <c r="M148" s="135"/>
    </row>
    <row r="149" customFormat="false" ht="14.4" hidden="false" customHeight="false" outlineLevel="0" collapsed="false">
      <c r="B149" s="274" t="n">
        <f aca="false">B140</f>
        <v>43191</v>
      </c>
      <c r="C149" s="59" t="n">
        <f aca="false">Temperature!AC34</f>
        <v>3</v>
      </c>
      <c r="D149" s="59"/>
      <c r="E149" s="59"/>
      <c r="F149" s="59"/>
      <c r="G149" s="59"/>
      <c r="H149" s="76"/>
      <c r="I149" s="76"/>
      <c r="J149" s="76"/>
      <c r="K149" s="79"/>
      <c r="L149" s="79"/>
      <c r="M149" s="135"/>
    </row>
    <row r="150" customFormat="false" ht="14.4" hidden="false" customHeight="false" outlineLevel="0" collapsed="false">
      <c r="B150" s="274" t="n">
        <f aca="false">B141</f>
        <v>0</v>
      </c>
      <c r="C150" s="59" t="n">
        <f aca="false">Temperature!AC35</f>
        <v>0</v>
      </c>
      <c r="D150" s="59"/>
      <c r="E150" s="59"/>
      <c r="F150" s="59"/>
      <c r="G150" s="59"/>
      <c r="H150" s="76"/>
      <c r="I150" s="76"/>
      <c r="J150" s="76"/>
      <c r="K150" s="79"/>
      <c r="L150" s="79"/>
      <c r="M150" s="135"/>
    </row>
    <row r="151" customFormat="false" ht="14.4" hidden="false" customHeight="false" outlineLevel="0" collapsed="false">
      <c r="B151" s="274" t="n">
        <f aca="false">B142</f>
        <v>0</v>
      </c>
      <c r="C151" s="59" t="n">
        <f aca="false">Temperature!AC36</f>
        <v>0</v>
      </c>
      <c r="D151" s="59"/>
      <c r="E151" s="59"/>
      <c r="F151" s="59"/>
      <c r="G151" s="59"/>
      <c r="H151" s="76"/>
      <c r="I151" s="76"/>
      <c r="J151" s="76"/>
      <c r="K151" s="79"/>
      <c r="L151" s="79"/>
      <c r="M151" s="135"/>
    </row>
    <row r="152" customFormat="false" ht="14.4" hidden="false" customHeight="false" outlineLevel="0" collapsed="false">
      <c r="B152" s="274" t="n">
        <f aca="false">B143</f>
        <v>0</v>
      </c>
      <c r="C152" s="59" t="n">
        <f aca="false">Temperature!AC37</f>
        <v>0</v>
      </c>
      <c r="D152" s="59"/>
      <c r="E152" s="59"/>
      <c r="F152" s="59"/>
      <c r="G152" s="59"/>
      <c r="H152" s="76"/>
      <c r="I152" s="76"/>
      <c r="J152" s="76"/>
      <c r="K152" s="79"/>
      <c r="L152" s="79"/>
      <c r="M152" s="135"/>
    </row>
    <row r="153" customFormat="false" ht="14.4" hidden="false" customHeight="false" outlineLevel="0" collapsed="false">
      <c r="B153" s="274" t="n">
        <f aca="false">B144</f>
        <v>0</v>
      </c>
      <c r="C153" s="59" t="n">
        <f aca="false">Temperature!AC38</f>
        <v>0</v>
      </c>
      <c r="D153" s="59"/>
      <c r="E153" s="59"/>
      <c r="F153" s="59"/>
      <c r="G153" s="59"/>
      <c r="H153" s="76"/>
      <c r="I153" s="76"/>
      <c r="J153" s="76"/>
      <c r="K153" s="79"/>
      <c r="L153" s="79"/>
      <c r="M153" s="135"/>
    </row>
    <row r="154" customFormat="false" ht="14.4" hidden="false" customHeight="false" outlineLevel="0" collapsed="false">
      <c r="B154" s="274" t="n">
        <f aca="false">B145</f>
        <v>0</v>
      </c>
      <c r="C154" s="59" t="n">
        <f aca="false">Temperature!AC39</f>
        <v>0</v>
      </c>
      <c r="D154" s="59"/>
      <c r="E154" s="59"/>
      <c r="F154" s="59"/>
      <c r="G154" s="59"/>
      <c r="H154" s="76"/>
      <c r="I154" s="76"/>
      <c r="J154" s="76"/>
      <c r="K154" s="79"/>
      <c r="L154" s="79"/>
      <c r="M154" s="135"/>
    </row>
    <row r="155" customFormat="false" ht="14.4" hidden="false" customHeight="false" outlineLevel="0" collapsed="false">
      <c r="B155" s="274" t="n">
        <f aca="false">B146</f>
        <v>0</v>
      </c>
      <c r="C155" s="59" t="n">
        <f aca="false">Temperature!AC40</f>
        <v>0</v>
      </c>
      <c r="D155" s="59"/>
      <c r="E155" s="59"/>
      <c r="F155" s="59"/>
      <c r="G155" s="59"/>
      <c r="H155" s="76"/>
      <c r="I155" s="76"/>
      <c r="J155" s="76"/>
      <c r="K155" s="79"/>
      <c r="L155" s="79"/>
      <c r="M155" s="135"/>
    </row>
    <row r="156" customFormat="false" ht="14.4" hidden="false" customHeight="false" outlineLevel="0" collapsed="false">
      <c r="B156" s="0"/>
    </row>
    <row r="157" customFormat="false" ht="14.4" hidden="false" customHeight="false" outlineLevel="0" collapsed="false">
      <c r="B157" s="277" t="s">
        <v>117</v>
      </c>
      <c r="C157" s="73" t="n">
        <f aca="false">OtherSettings!F16</f>
        <v>150</v>
      </c>
      <c r="D157" s="73"/>
      <c r="E157" s="73"/>
      <c r="F157" s="73"/>
    </row>
    <row r="158" customFormat="false" ht="14.4" hidden="false" customHeight="false" outlineLevel="0" collapsed="false">
      <c r="B158" s="277" t="s">
        <v>118</v>
      </c>
      <c r="C158" s="73"/>
      <c r="D158" s="73"/>
      <c r="E158" s="73"/>
      <c r="F158" s="73"/>
    </row>
    <row r="159" customFormat="false" ht="14.4" hidden="false" customHeight="false" outlineLevel="0" collapsed="false">
      <c r="B159" s="277" t="n">
        <f aca="false">OtherSettings!B22</f>
        <v>43191</v>
      </c>
      <c r="C159" s="104" t="n">
        <f aca="false">OtherSettings!F22</f>
        <v>800</v>
      </c>
      <c r="D159" s="73" t="n">
        <f aca="false">OtherSettings!J22</f>
        <v>400</v>
      </c>
      <c r="E159" s="73"/>
      <c r="F159" s="73"/>
    </row>
    <row r="160" customFormat="false" ht="14.4" hidden="false" customHeight="false" outlineLevel="0" collapsed="false">
      <c r="B160" s="277" t="n">
        <f aca="false">OtherSettings!B23</f>
        <v>0</v>
      </c>
      <c r="C160" s="104" t="n">
        <f aca="false">OtherSettings!F23</f>
        <v>0</v>
      </c>
      <c r="D160" s="73" t="n">
        <f aca="false">OtherSettings!J23</f>
        <v>0</v>
      </c>
      <c r="E160" s="73"/>
      <c r="F160" s="73"/>
    </row>
    <row r="161" customFormat="false" ht="14.4" hidden="false" customHeight="false" outlineLevel="0" collapsed="false">
      <c r="B161" s="277" t="n">
        <f aca="false">OtherSettings!B24</f>
        <v>0</v>
      </c>
      <c r="C161" s="104" t="n">
        <f aca="false">OtherSettings!F24</f>
        <v>0</v>
      </c>
      <c r="D161" s="73" t="n">
        <f aca="false">OtherSettings!J24</f>
        <v>0</v>
      </c>
      <c r="E161" s="73"/>
      <c r="F161" s="73"/>
    </row>
    <row r="162" customFormat="false" ht="14.4" hidden="false" customHeight="false" outlineLevel="0" collapsed="false">
      <c r="B162" s="277" t="n">
        <f aca="false">OtherSettings!B25</f>
        <v>0</v>
      </c>
      <c r="C162" s="104" t="n">
        <f aca="false">OtherSettings!F25</f>
        <v>0</v>
      </c>
      <c r="D162" s="73" t="n">
        <f aca="false">OtherSettings!J25</f>
        <v>0</v>
      </c>
      <c r="E162" s="73"/>
      <c r="F162" s="73"/>
    </row>
    <row r="163" customFormat="false" ht="14.4" hidden="false" customHeight="false" outlineLevel="0" collapsed="false">
      <c r="B163" s="277"/>
      <c r="C163" s="278"/>
      <c r="D163" s="73"/>
      <c r="E163" s="73"/>
      <c r="F163" s="73"/>
    </row>
    <row r="164" customFormat="false" ht="14.4" hidden="false" customHeight="false" outlineLevel="0" collapsed="false">
      <c r="B164" s="277" t="s">
        <v>119</v>
      </c>
      <c r="C164" s="73"/>
      <c r="D164" s="73"/>
      <c r="E164" s="73"/>
      <c r="F164" s="73"/>
    </row>
    <row r="165" customFormat="false" ht="14.4" hidden="false" customHeight="false" outlineLevel="0" collapsed="false">
      <c r="B165" s="277" t="n">
        <f aca="false">B159</f>
        <v>43191</v>
      </c>
      <c r="C165" s="73" t="n">
        <f aca="false">OtherSettings!E22+1</f>
        <v>2</v>
      </c>
      <c r="D165" s="119" t="n">
        <f aca="false">OtherSettings!D22*24</f>
        <v>1.5</v>
      </c>
      <c r="E165" s="73" t="n">
        <f aca="false">OtherSettings!I22+3</f>
        <v>4</v>
      </c>
      <c r="F165" s="119" t="n">
        <f aca="false">OtherSettings!H22*24</f>
        <v>1</v>
      </c>
    </row>
    <row r="166" customFormat="false" ht="14.4" hidden="false" customHeight="false" outlineLevel="0" collapsed="false">
      <c r="B166" s="277" t="n">
        <f aca="false">B160</f>
        <v>0</v>
      </c>
      <c r="C166" s="73" t="n">
        <f aca="false">OtherSettings!E23+1</f>
        <v>3</v>
      </c>
      <c r="D166" s="119" t="n">
        <f aca="false">OtherSettings!D23*24</f>
        <v>0</v>
      </c>
      <c r="E166" s="73" t="n">
        <f aca="false">OtherSettings!I23+3</f>
        <v>4</v>
      </c>
      <c r="F166" s="119" t="n">
        <f aca="false">OtherSettings!H23*24</f>
        <v>0</v>
      </c>
    </row>
    <row r="167" customFormat="false" ht="14.4" hidden="false" customHeight="false" outlineLevel="0" collapsed="false">
      <c r="B167" s="277" t="n">
        <f aca="false">B161</f>
        <v>0</v>
      </c>
      <c r="C167" s="73" t="n">
        <f aca="false">OtherSettings!E24+1</f>
        <v>3</v>
      </c>
      <c r="D167" s="119" t="n">
        <f aca="false">OtherSettings!D24*24</f>
        <v>0</v>
      </c>
      <c r="E167" s="73" t="n">
        <f aca="false">OtherSettings!I24+3</f>
        <v>4</v>
      </c>
      <c r="F167" s="119" t="n">
        <f aca="false">OtherSettings!H24*24</f>
        <v>0</v>
      </c>
    </row>
    <row r="168" customFormat="false" ht="14.4" hidden="false" customHeight="false" outlineLevel="0" collapsed="false">
      <c r="B168" s="277" t="n">
        <f aca="false">B162</f>
        <v>0</v>
      </c>
      <c r="C168" s="73" t="n">
        <f aca="false">OtherSettings!E25+1</f>
        <v>3</v>
      </c>
      <c r="D168" s="119" t="n">
        <f aca="false">OtherSettings!D25*24</f>
        <v>0</v>
      </c>
      <c r="E168" s="73" t="n">
        <f aca="false">OtherSettings!I25+3</f>
        <v>4</v>
      </c>
      <c r="F168" s="119" t="n">
        <f aca="false">OtherSettings!H25*24</f>
        <v>0</v>
      </c>
    </row>
    <row r="169" customFormat="false" ht="14.4" hidden="false" customHeight="false" outlineLevel="0" collapsed="false">
      <c r="B169" s="277"/>
      <c r="C169" s="73"/>
      <c r="D169" s="73"/>
      <c r="E169" s="73"/>
      <c r="F169" s="73"/>
    </row>
    <row r="170" customFormat="false" ht="14.4" hidden="false" customHeight="false" outlineLevel="0" collapsed="false">
      <c r="B170" s="277" t="s">
        <v>120</v>
      </c>
      <c r="C170" s="279" t="n">
        <f aca="false">ROUND(OtherSettings!I3,0)</f>
        <v>108</v>
      </c>
      <c r="D170" s="73"/>
      <c r="E170" s="73"/>
      <c r="F170" s="73"/>
    </row>
    <row r="171" customFormat="false" ht="14.4" hidden="false" customHeight="false" outlineLevel="0" collapsed="false">
      <c r="B171" s="277" t="s">
        <v>121</v>
      </c>
      <c r="C171" s="73"/>
      <c r="D171" s="73"/>
      <c r="E171" s="73"/>
      <c r="F171" s="73"/>
    </row>
    <row r="172" customFormat="false" ht="14.4" hidden="false" customHeight="false" outlineLevel="0" collapsed="false">
      <c r="B172" s="280" t="n">
        <f aca="false">OtherSettings!B7</f>
        <v>43191</v>
      </c>
      <c r="C172" s="281" t="n">
        <f aca="false">IF(OtherSettings!AB7&gt;0,1,0)</f>
        <v>0</v>
      </c>
      <c r="D172" s="73"/>
      <c r="E172" s="73"/>
      <c r="F172" s="73"/>
    </row>
    <row r="173" customFormat="false" ht="14.4" hidden="false" customHeight="false" outlineLevel="0" collapsed="false">
      <c r="B173" s="282" t="n">
        <f aca="false">OtherSettings!B8</f>
        <v>43225</v>
      </c>
      <c r="C173" s="283" t="n">
        <f aca="false">IF(OtherSettings!AB8&gt;0,1,0)</f>
        <v>1</v>
      </c>
      <c r="D173" s="73"/>
      <c r="E173" s="73"/>
      <c r="F173" s="73"/>
    </row>
    <row r="174" customFormat="false" ht="14.4" hidden="false" customHeight="false" outlineLevel="0" collapsed="false">
      <c r="B174" s="282" t="n">
        <f aca="false">OtherSettings!B9</f>
        <v>0</v>
      </c>
      <c r="C174" s="283" t="n">
        <f aca="false">IF(OtherSettings!AB9&gt;0,1,0)</f>
        <v>0</v>
      </c>
      <c r="D174" s="73"/>
      <c r="E174" s="73"/>
      <c r="F174" s="73"/>
    </row>
    <row r="175" customFormat="false" ht="14.4" hidden="false" customHeight="false" outlineLevel="0" collapsed="false">
      <c r="B175" s="282" t="n">
        <f aca="false">OtherSettings!B9</f>
        <v>0</v>
      </c>
      <c r="C175" s="283" t="n">
        <f aca="false">IF(OtherSettings!AB9&gt;0,1,0)</f>
        <v>0</v>
      </c>
      <c r="D175" s="73"/>
      <c r="E175" s="73"/>
      <c r="F175" s="73"/>
    </row>
    <row r="176" customFormat="false" ht="14.4" hidden="false" customHeight="false" outlineLevel="0" collapsed="false">
      <c r="B176" s="284" t="n">
        <f aca="false">OtherSettings!B10</f>
        <v>0</v>
      </c>
      <c r="C176" s="285" t="n">
        <f aca="false">IF(OtherSettings!AB10&gt;0,1,0)</f>
        <v>0</v>
      </c>
      <c r="D176" s="73"/>
      <c r="E176" s="73"/>
      <c r="F176" s="73"/>
    </row>
    <row r="177" customFormat="false" ht="14.4" hidden="false" customHeight="false" outlineLevel="0" collapsed="false">
      <c r="B177" s="274"/>
      <c r="C177" s="59"/>
      <c r="D177" s="73"/>
      <c r="E177" s="73"/>
      <c r="F177" s="73"/>
    </row>
    <row r="178" customFormat="false" ht="14.4" hidden="false" customHeight="false" outlineLevel="0" collapsed="false">
      <c r="B178" s="277" t="s">
        <v>122</v>
      </c>
      <c r="C178" s="73"/>
      <c r="D178" s="73"/>
      <c r="E178" s="73"/>
      <c r="F178" s="73"/>
    </row>
    <row r="179" customFormat="false" ht="14.4" hidden="false" customHeight="false" outlineLevel="0" collapsed="false">
      <c r="B179" s="280" t="n">
        <f aca="false">B172</f>
        <v>43191</v>
      </c>
      <c r="C179" s="286" t="str">
        <f aca="false">IF(OtherSettings!I7&gt;0,OtherSettings!G7 &amp; ";"&amp;OtherSettings!I7,OtherSettings!G7)</f>
        <v>80;120</v>
      </c>
      <c r="D179" s="73"/>
      <c r="E179" s="73"/>
      <c r="F179" s="73"/>
    </row>
    <row r="180" customFormat="false" ht="14.4" hidden="false" customHeight="false" outlineLevel="0" collapsed="false">
      <c r="B180" s="282" t="n">
        <f aca="false">B173</f>
        <v>43225</v>
      </c>
      <c r="C180" s="283" t="n">
        <f aca="false">IF(OtherSettings!I8&gt;0,OtherSettings!G8 &amp; ";"&amp;OtherSettings!I8,OtherSettings!G8)</f>
        <v>100</v>
      </c>
      <c r="D180" s="73"/>
      <c r="E180" s="73"/>
      <c r="F180" s="73"/>
    </row>
    <row r="181" customFormat="false" ht="14.4" hidden="false" customHeight="false" outlineLevel="0" collapsed="false">
      <c r="B181" s="282" t="n">
        <f aca="false">B174</f>
        <v>0</v>
      </c>
      <c r="C181" s="283" t="n">
        <f aca="false">IF(OtherSettings!I9&gt;0,OtherSettings!G9 &amp; ";"&amp;OtherSettings!I9,OtherSettings!G9)</f>
        <v>0</v>
      </c>
      <c r="D181" s="73"/>
      <c r="E181" s="73"/>
      <c r="F181" s="73"/>
    </row>
    <row r="182" customFormat="false" ht="14.4" hidden="false" customHeight="false" outlineLevel="0" collapsed="false">
      <c r="B182" s="282" t="n">
        <f aca="false">B175</f>
        <v>0</v>
      </c>
      <c r="C182" s="283" t="n">
        <f aca="false">IF(OtherSettings!I9&gt;0,OtherSettings!G9 &amp; ";"&amp;OtherSettings!I9,OtherSettings!G9)</f>
        <v>0</v>
      </c>
      <c r="D182" s="73"/>
      <c r="E182" s="73"/>
      <c r="F182" s="73"/>
    </row>
    <row r="183" customFormat="false" ht="14.4" hidden="false" customHeight="false" outlineLevel="0" collapsed="false">
      <c r="B183" s="284" t="n">
        <f aca="false">B176</f>
        <v>0</v>
      </c>
      <c r="C183" s="285" t="n">
        <f aca="false">IF(OtherSettings!I10&gt;0,OtherSettings!G10 &amp; ";"&amp;OtherSettings!I10,OtherSettings!G10)</f>
        <v>0</v>
      </c>
      <c r="D183" s="73"/>
      <c r="E183" s="73"/>
      <c r="F183" s="73"/>
    </row>
    <row r="184" customFormat="false" ht="14.4" hidden="false" customHeight="false" outlineLevel="0" collapsed="false">
      <c r="B184" s="274"/>
      <c r="C184" s="59"/>
      <c r="D184" s="73"/>
      <c r="E184" s="73"/>
      <c r="F184" s="73"/>
    </row>
    <row r="185" customFormat="false" ht="14.4" hidden="false" customHeight="false" outlineLevel="0" collapsed="false">
      <c r="B185" s="277" t="s">
        <v>123</v>
      </c>
      <c r="C185" s="73"/>
      <c r="D185" s="73"/>
      <c r="E185" s="73"/>
      <c r="F185" s="73"/>
    </row>
    <row r="186" customFormat="false" ht="14.4" hidden="false" customHeight="false" outlineLevel="0" collapsed="false">
      <c r="B186" s="280" t="n">
        <f aca="false">B179</f>
        <v>43191</v>
      </c>
      <c r="C186" s="287" t="n">
        <f aca="false">OtherSettings!E7*24</f>
        <v>0</v>
      </c>
      <c r="D186" s="73"/>
      <c r="E186" s="73"/>
      <c r="F186" s="73"/>
    </row>
    <row r="187" customFormat="false" ht="14.4" hidden="false" customHeight="false" outlineLevel="0" collapsed="false">
      <c r="B187" s="282" t="n">
        <f aca="false">B180</f>
        <v>43225</v>
      </c>
      <c r="C187" s="288" t="n">
        <f aca="false">OtherSettings!E8*24</f>
        <v>20</v>
      </c>
      <c r="D187" s="73"/>
      <c r="E187" s="73"/>
      <c r="F187" s="73"/>
    </row>
    <row r="188" customFormat="false" ht="14.4" hidden="false" customHeight="false" outlineLevel="0" collapsed="false">
      <c r="B188" s="282" t="n">
        <f aca="false">B181</f>
        <v>0</v>
      </c>
      <c r="C188" s="288" t="n">
        <f aca="false">OtherSettings!E9*24</f>
        <v>0</v>
      </c>
      <c r="D188" s="73"/>
      <c r="E188" s="73"/>
      <c r="F188" s="73"/>
    </row>
    <row r="189" customFormat="false" ht="14.4" hidden="false" customHeight="false" outlineLevel="0" collapsed="false">
      <c r="B189" s="282" t="n">
        <f aca="false">B182</f>
        <v>0</v>
      </c>
      <c r="C189" s="288" t="n">
        <f aca="false">OtherSettings!E9*24</f>
        <v>0</v>
      </c>
      <c r="D189" s="73"/>
      <c r="E189" s="73"/>
      <c r="F189" s="73"/>
    </row>
    <row r="190" customFormat="false" ht="14.4" hidden="false" customHeight="false" outlineLevel="0" collapsed="false">
      <c r="B190" s="284" t="n">
        <f aca="false">B183</f>
        <v>0</v>
      </c>
      <c r="C190" s="289" t="n">
        <f aca="false">OtherSettings!E10*24</f>
        <v>0</v>
      </c>
      <c r="D190" s="73"/>
      <c r="E190" s="73"/>
      <c r="F190" s="73"/>
    </row>
    <row r="191" customFormat="false" ht="14.4" hidden="false" customHeight="false" outlineLevel="0" collapsed="false">
      <c r="B191" s="274"/>
      <c r="C191" s="290"/>
      <c r="D191" s="73"/>
      <c r="E191" s="73"/>
      <c r="F191" s="73"/>
    </row>
    <row r="192" customFormat="false" ht="14.4" hidden="false" customHeight="false" outlineLevel="0" collapsed="false">
      <c r="B192" s="277" t="s">
        <v>124</v>
      </c>
      <c r="C192" s="73"/>
      <c r="D192" s="73"/>
      <c r="E192" s="73"/>
      <c r="F192" s="73"/>
    </row>
    <row r="193" customFormat="false" ht="14.4" hidden="false" customHeight="false" outlineLevel="0" collapsed="false">
      <c r="B193" s="280" t="n">
        <f aca="false">B186</f>
        <v>43191</v>
      </c>
      <c r="C193" s="291" t="n">
        <f aca="false">OtherSettings!AB7</f>
        <v>0</v>
      </c>
      <c r="D193" s="73"/>
      <c r="E193" s="73"/>
      <c r="F193" s="73"/>
    </row>
    <row r="194" customFormat="false" ht="14.4" hidden="false" customHeight="false" outlineLevel="0" collapsed="false">
      <c r="B194" s="282" t="n">
        <f aca="false">B187</f>
        <v>43225</v>
      </c>
      <c r="C194" s="292" t="n">
        <f aca="false">OtherSettings!AB8</f>
        <v>4.00000000000001</v>
      </c>
      <c r="D194" s="73"/>
      <c r="E194" s="73"/>
      <c r="F194" s="73"/>
    </row>
    <row r="195" customFormat="false" ht="14.4" hidden="false" customHeight="false" outlineLevel="0" collapsed="false">
      <c r="B195" s="282" t="n">
        <f aca="false">B188</f>
        <v>0</v>
      </c>
      <c r="C195" s="292" t="n">
        <f aca="false">OtherSettings!AB9</f>
        <v>0</v>
      </c>
      <c r="D195" s="73"/>
      <c r="E195" s="73"/>
      <c r="F195" s="73"/>
    </row>
    <row r="196" customFormat="false" ht="14.4" hidden="false" customHeight="false" outlineLevel="0" collapsed="false">
      <c r="B196" s="282" t="n">
        <f aca="false">B189</f>
        <v>0</v>
      </c>
      <c r="C196" s="292" t="n">
        <f aca="false">OtherSettings!AB10</f>
        <v>0</v>
      </c>
      <c r="D196" s="73"/>
      <c r="E196" s="73"/>
      <c r="F196" s="73"/>
    </row>
    <row r="197" customFormat="false" ht="14.4" hidden="false" customHeight="false" outlineLevel="0" collapsed="false">
      <c r="B197" s="284" t="n">
        <f aca="false">B190</f>
        <v>0</v>
      </c>
      <c r="C197" s="293" t="n">
        <f aca="false">OtherSettings!AB11</f>
        <v>0</v>
      </c>
      <c r="D197" s="73"/>
      <c r="E197" s="73"/>
      <c r="F197" s="73"/>
    </row>
    <row r="198" customFormat="false" ht="14.4" hidden="false" customHeight="false" outlineLevel="0" collapsed="false">
      <c r="B198" s="279"/>
      <c r="C198" s="73"/>
      <c r="D198" s="73"/>
      <c r="E198" s="73"/>
      <c r="F198" s="73"/>
    </row>
    <row r="199" customFormat="false" ht="14.4" hidden="false" customHeight="false" outlineLevel="0" collapsed="false">
      <c r="B199" s="104" t="s">
        <v>125</v>
      </c>
      <c r="C199" s="274" t="n">
        <f aca="false">IF(C200="No_screen",0,1)</f>
        <v>1</v>
      </c>
      <c r="D199" s="73"/>
      <c r="E199" s="73"/>
      <c r="F199" s="73"/>
    </row>
    <row r="200" customFormat="false" ht="14.4" hidden="false" customHeight="false" outlineLevel="0" collapsed="false">
      <c r="B200" s="104" t="s">
        <v>126</v>
      </c>
      <c r="C200" s="73" t="str">
        <f aca="false">OtherSettings!G33</f>
        <v>LUXOUS_1347_FR</v>
      </c>
      <c r="D200" s="73"/>
      <c r="E200" s="73"/>
      <c r="F200" s="73"/>
    </row>
    <row r="201" customFormat="false" ht="14.4" hidden="false" customHeight="false" outlineLevel="0" collapsed="false">
      <c r="B201" s="104" t="s">
        <v>127</v>
      </c>
      <c r="C201" s="73" t="n">
        <f aca="false">OtherSettings!H35</f>
        <v>12</v>
      </c>
      <c r="D201" s="73"/>
      <c r="E201" s="73"/>
      <c r="F201" s="73"/>
    </row>
    <row r="202" customFormat="false" ht="14.4" hidden="false" customHeight="false" outlineLevel="0" collapsed="false">
      <c r="B202" s="157" t="s">
        <v>128</v>
      </c>
      <c r="C202" s="73" t="str">
        <f aca="false">"(-20#"&amp;OtherSettings!K37&amp;");("&amp;OtherSettings!J38&amp;"#"&amp;OtherSettings!K38&amp;");("&amp;OtherSettings!J39&amp;"#"&amp;OtherSettings!K39&amp;");("&amp;OtherSettings!J40&amp;"#"&amp;OtherSettings!K40&amp;");("&amp;OtherSettings!J41&amp;"#"&amp;OtherSettings!K41&amp;")"</f>
        <v>(-20#200);(-5#200);(8#50);(10#5);(12#0)</v>
      </c>
      <c r="D202" s="73"/>
      <c r="E202" s="73"/>
      <c r="F202" s="73"/>
    </row>
    <row r="203" customFormat="false" ht="14.4" hidden="false" customHeight="false" outlineLevel="0" collapsed="false">
      <c r="B203" s="104" t="s">
        <v>129</v>
      </c>
      <c r="C203" s="274" t="n">
        <f aca="false">IF(C204="No_screen",0,1)</f>
        <v>0</v>
      </c>
      <c r="D203" s="73"/>
      <c r="E203" s="73"/>
      <c r="F203" s="73"/>
    </row>
    <row r="204" customFormat="false" ht="14.4" hidden="false" customHeight="false" outlineLevel="0" collapsed="false">
      <c r="B204" s="104" t="s">
        <v>130</v>
      </c>
      <c r="C204" s="73" t="str">
        <f aca="false">OtherSettings!G47</f>
        <v>No_Screen</v>
      </c>
      <c r="D204" s="73"/>
      <c r="E204" s="73"/>
      <c r="F204" s="73"/>
    </row>
    <row r="205" customFormat="false" ht="14.4" hidden="false" customHeight="false" outlineLevel="0" collapsed="false">
      <c r="B205" s="104" t="s">
        <v>131</v>
      </c>
      <c r="C205" s="104" t="n">
        <f aca="false">OtherSettings!H49</f>
        <v>12</v>
      </c>
      <c r="D205" s="73"/>
      <c r="E205" s="73"/>
      <c r="F205" s="73"/>
    </row>
    <row r="206" customFormat="false" ht="14.4" hidden="false" customHeight="false" outlineLevel="0" collapsed="false">
      <c r="B206" s="104" t="s">
        <v>132</v>
      </c>
      <c r="C206" s="73" t="str">
        <f aca="false">"(-20#"&amp;OtherSettings!K51&amp;");("&amp;OtherSettings!J52&amp;"#"&amp;OtherSettings!K52&amp;");("&amp;OtherSettings!J53&amp;"#"&amp;OtherSettings!K53&amp;");("&amp;OtherSettings!J54&amp;"#"&amp;OtherSettings!K54&amp;");("&amp;OtherSettings!J55&amp;"#"&amp;OtherSettings!K55&amp;")"</f>
        <v>(-20#200);(-5#200);(8#50);(10#5);(12#0)</v>
      </c>
      <c r="D206" s="73"/>
      <c r="E206" s="73"/>
      <c r="F206" s="73"/>
    </row>
    <row r="207" customFormat="false" ht="14.4" hidden="false" customHeight="false" outlineLevel="0" collapsed="false">
      <c r="B207" s="104" t="str">
        <f aca="false">IF(OtherSettings!V58,"ScreenCloseAbove2:","nothing")</f>
        <v>ScreenCloseAbove2:</v>
      </c>
      <c r="C207" s="73" t="str">
        <f aca="false">"("&amp;OtherSettings!J59&amp;"#"&amp;OtherSettings!K59&amp;");("&amp;OtherSettings!J60&amp;"#"&amp;OtherSettings!K60&amp;");("&amp;OtherSettings!J61&amp;"#"&amp;OtherSettings!K61&amp;")"</f>
        <v>(400#50);(600#70);(800#90)</v>
      </c>
      <c r="D207" s="73"/>
      <c r="E207" s="73"/>
      <c r="F207" s="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D368"/>
  <sheetViews>
    <sheetView windowProtection="false" showFormulas="false" showGridLines="true" showRowColHeaders="false" showZeros="true" rightToLeft="false" tabSelected="false" showOutlineSymbols="true" defaultGridColor="true" view="normal" topLeftCell="A69" colorId="64" zoomScale="100" zoomScaleNormal="100" zoomScalePageLayoutView="100" workbookViewId="0">
      <selection pane="topLeft" activeCell="F86" activeCellId="0" sqref="F86"/>
    </sheetView>
  </sheetViews>
  <sheetFormatPr defaultRowHeight="14.4"/>
  <cols>
    <col collapsed="false" hidden="false" max="2" min="1" style="0" width="8.67611336032389"/>
    <col collapsed="false" hidden="false" max="4" min="3" style="294" width="8.67611336032389"/>
    <col collapsed="false" hidden="false" max="1025" min="5" style="0" width="8.67611336032389"/>
  </cols>
  <sheetData>
    <row r="1" customFormat="false" ht="14.4" hidden="false" customHeight="false" outlineLevel="0" collapsed="false">
      <c r="C1" s="0"/>
      <c r="D1" s="0"/>
    </row>
    <row r="2" customFormat="false" ht="14.4" hidden="false" customHeight="false" outlineLevel="0" collapsed="false">
      <c r="C2" s="0"/>
      <c r="D2" s="0"/>
    </row>
    <row r="3" customFormat="false" ht="14.4" hidden="false" customHeight="false" outlineLevel="0" collapsed="false">
      <c r="B3" s="0" t="s">
        <v>32</v>
      </c>
      <c r="C3" s="294" t="s">
        <v>133</v>
      </c>
      <c r="D3" s="294" t="s">
        <v>134</v>
      </c>
    </row>
    <row r="4" customFormat="false" ht="14.4" hidden="false" customHeight="false" outlineLevel="0" collapsed="false">
      <c r="B4" s="9" t="n">
        <v>43101</v>
      </c>
      <c r="C4" s="294" t="n">
        <v>0.368394</v>
      </c>
      <c r="D4" s="294" t="n">
        <v>0.685948</v>
      </c>
    </row>
    <row r="5" customFormat="false" ht="14.4" hidden="false" customHeight="false" outlineLevel="0" collapsed="false">
      <c r="B5" s="9" t="n">
        <v>43102</v>
      </c>
      <c r="C5" s="294" t="n">
        <v>0.368263</v>
      </c>
      <c r="D5" s="294" t="n">
        <v>0.686698</v>
      </c>
    </row>
    <row r="6" customFormat="false" ht="14.4" hidden="false" customHeight="false" outlineLevel="0" collapsed="false">
      <c r="B6" s="9" t="n">
        <v>43103</v>
      </c>
      <c r="C6" s="294" t="n">
        <v>0.368094</v>
      </c>
      <c r="D6" s="294" t="n">
        <v>0.68748</v>
      </c>
    </row>
    <row r="7" customFormat="false" ht="14.4" hidden="false" customHeight="false" outlineLevel="0" collapsed="false">
      <c r="B7" s="9" t="n">
        <v>43104</v>
      </c>
      <c r="C7" s="294" t="n">
        <v>0.367886</v>
      </c>
      <c r="D7" s="294" t="n">
        <v>0.688294</v>
      </c>
    </row>
    <row r="8" customFormat="false" ht="14.4" hidden="false" customHeight="false" outlineLevel="0" collapsed="false">
      <c r="B8" s="9" t="n">
        <v>43105</v>
      </c>
      <c r="C8" s="294" t="n">
        <v>0.36764</v>
      </c>
      <c r="D8" s="294" t="n">
        <v>0.689139</v>
      </c>
    </row>
    <row r="9" customFormat="false" ht="14.4" hidden="false" customHeight="false" outlineLevel="0" collapsed="false">
      <c r="B9" s="9" t="n">
        <v>43106</v>
      </c>
      <c r="C9" s="294" t="n">
        <v>0.367357</v>
      </c>
      <c r="D9" s="294" t="n">
        <v>0.690014</v>
      </c>
    </row>
    <row r="10" customFormat="false" ht="14.4" hidden="false" customHeight="false" outlineLevel="0" collapsed="false">
      <c r="B10" s="9" t="n">
        <v>43107</v>
      </c>
      <c r="C10" s="294" t="n">
        <v>0.367037</v>
      </c>
      <c r="D10" s="294" t="n">
        <v>0.690918</v>
      </c>
    </row>
    <row r="11" customFormat="false" ht="14.4" hidden="false" customHeight="false" outlineLevel="0" collapsed="false">
      <c r="B11" s="9" t="n">
        <v>43108</v>
      </c>
      <c r="C11" s="294" t="n">
        <v>0.366679</v>
      </c>
      <c r="D11" s="294" t="n">
        <v>0.691849</v>
      </c>
    </row>
    <row r="12" customFormat="false" ht="14.4" hidden="false" customHeight="false" outlineLevel="0" collapsed="false">
      <c r="B12" s="9" t="n">
        <v>43109</v>
      </c>
      <c r="C12" s="294" t="n">
        <v>0.366286</v>
      </c>
      <c r="D12" s="294" t="n">
        <v>0.692808</v>
      </c>
    </row>
    <row r="13" customFormat="false" ht="14.4" hidden="false" customHeight="false" outlineLevel="0" collapsed="false">
      <c r="B13" s="9" t="n">
        <v>43110</v>
      </c>
      <c r="C13" s="294" t="n">
        <v>0.365856</v>
      </c>
      <c r="D13" s="294" t="n">
        <v>0.693792</v>
      </c>
    </row>
    <row r="14" customFormat="false" ht="14.4" hidden="false" customHeight="false" outlineLevel="0" collapsed="false">
      <c r="B14" s="9" t="n">
        <v>43111</v>
      </c>
      <c r="C14" s="294" t="n">
        <v>0.365392</v>
      </c>
      <c r="D14" s="294" t="n">
        <v>0.694801</v>
      </c>
    </row>
    <row r="15" customFormat="false" ht="14.4" hidden="false" customHeight="false" outlineLevel="0" collapsed="false">
      <c r="B15" s="9" t="n">
        <v>43112</v>
      </c>
      <c r="C15" s="294" t="n">
        <v>0.364892</v>
      </c>
      <c r="D15" s="294" t="n">
        <v>0.695834</v>
      </c>
    </row>
    <row r="16" customFormat="false" ht="14.4" hidden="false" customHeight="false" outlineLevel="0" collapsed="false">
      <c r="B16" s="9" t="n">
        <v>43113</v>
      </c>
      <c r="C16" s="294" t="n">
        <v>0.364359</v>
      </c>
      <c r="D16" s="294" t="n">
        <v>0.696889</v>
      </c>
    </row>
    <row r="17" customFormat="false" ht="14.4" hidden="false" customHeight="false" outlineLevel="0" collapsed="false">
      <c r="B17" s="9" t="n">
        <v>43114</v>
      </c>
      <c r="C17" s="294" t="n">
        <v>0.363792</v>
      </c>
      <c r="D17" s="294" t="n">
        <v>0.697967</v>
      </c>
    </row>
    <row r="18" customFormat="false" ht="14.4" hidden="false" customHeight="false" outlineLevel="0" collapsed="false">
      <c r="B18" s="9" t="n">
        <v>43115</v>
      </c>
      <c r="C18" s="294" t="n">
        <v>0.363192</v>
      </c>
      <c r="D18" s="294" t="n">
        <v>0.699065</v>
      </c>
    </row>
    <row r="19" customFormat="false" ht="14.4" hidden="false" customHeight="false" outlineLevel="0" collapsed="false">
      <c r="B19" s="9" t="n">
        <v>43116</v>
      </c>
      <c r="C19" s="294" t="n">
        <v>0.362559</v>
      </c>
      <c r="D19" s="294" t="n">
        <v>0.700183</v>
      </c>
    </row>
    <row r="20" customFormat="false" ht="14.4" hidden="false" customHeight="false" outlineLevel="0" collapsed="false">
      <c r="B20" s="9" t="n">
        <v>43117</v>
      </c>
      <c r="C20" s="294" t="n">
        <v>0.361895</v>
      </c>
      <c r="D20" s="294" t="n">
        <v>0.701319</v>
      </c>
    </row>
    <row r="21" customFormat="false" ht="14.4" hidden="false" customHeight="false" outlineLevel="0" collapsed="false">
      <c r="B21" s="9" t="n">
        <v>43118</v>
      </c>
      <c r="C21" s="294" t="n">
        <v>0.3612</v>
      </c>
      <c r="D21" s="294" t="n">
        <v>0.702474</v>
      </c>
    </row>
    <row r="22" customFormat="false" ht="14.4" hidden="false" customHeight="false" outlineLevel="0" collapsed="false">
      <c r="B22" s="9" t="n">
        <v>43119</v>
      </c>
      <c r="C22" s="294" t="n">
        <v>0.360474</v>
      </c>
      <c r="D22" s="294" t="n">
        <v>0.703644</v>
      </c>
    </row>
    <row r="23" customFormat="false" ht="14.4" hidden="false" customHeight="false" outlineLevel="0" collapsed="false">
      <c r="B23" s="9" t="n">
        <v>43120</v>
      </c>
      <c r="C23" s="294" t="n">
        <v>0.359718</v>
      </c>
      <c r="D23" s="294" t="n">
        <v>0.704831</v>
      </c>
    </row>
    <row r="24" customFormat="false" ht="14.4" hidden="false" customHeight="false" outlineLevel="0" collapsed="false">
      <c r="B24" s="9" t="n">
        <v>43121</v>
      </c>
      <c r="C24" s="294" t="n">
        <v>0.358932</v>
      </c>
      <c r="D24" s="294" t="n">
        <v>0.706032</v>
      </c>
    </row>
    <row r="25" customFormat="false" ht="14.4" hidden="false" customHeight="false" outlineLevel="0" collapsed="false">
      <c r="B25" s="9" t="n">
        <v>43122</v>
      </c>
      <c r="C25" s="294" t="n">
        <v>0.358118</v>
      </c>
      <c r="D25" s="294" t="n">
        <v>0.707246</v>
      </c>
    </row>
    <row r="26" customFormat="false" ht="14.4" hidden="false" customHeight="false" outlineLevel="0" collapsed="false">
      <c r="B26" s="9" t="n">
        <v>43123</v>
      </c>
      <c r="C26" s="294" t="n">
        <v>0.357276</v>
      </c>
      <c r="D26" s="294" t="n">
        <v>0.708474</v>
      </c>
    </row>
    <row r="27" customFormat="false" ht="14.4" hidden="false" customHeight="false" outlineLevel="0" collapsed="false">
      <c r="B27" s="9" t="n">
        <v>43124</v>
      </c>
      <c r="C27" s="294" t="n">
        <v>0.356407</v>
      </c>
      <c r="D27" s="294" t="n">
        <v>0.709713</v>
      </c>
    </row>
    <row r="28" customFormat="false" ht="14.4" hidden="false" customHeight="false" outlineLevel="0" collapsed="false">
      <c r="B28" s="9" t="n">
        <v>43125</v>
      </c>
      <c r="C28" s="294" t="n">
        <v>0.355511</v>
      </c>
      <c r="D28" s="294" t="n">
        <v>0.710963</v>
      </c>
    </row>
    <row r="29" customFormat="false" ht="14.4" hidden="false" customHeight="false" outlineLevel="0" collapsed="false">
      <c r="B29" s="9" t="n">
        <v>43126</v>
      </c>
      <c r="C29" s="294" t="n">
        <v>0.354588</v>
      </c>
      <c r="D29" s="294" t="n">
        <v>0.712223</v>
      </c>
    </row>
    <row r="30" customFormat="false" ht="14.4" hidden="false" customHeight="false" outlineLevel="0" collapsed="false">
      <c r="B30" s="9" t="n">
        <v>43127</v>
      </c>
      <c r="C30" s="294" t="n">
        <v>0.35364</v>
      </c>
      <c r="D30" s="294" t="n">
        <v>0.713492</v>
      </c>
    </row>
    <row r="31" customFormat="false" ht="14.4" hidden="false" customHeight="false" outlineLevel="0" collapsed="false">
      <c r="B31" s="9" t="n">
        <v>43128</v>
      </c>
      <c r="C31" s="294" t="n">
        <v>0.352667</v>
      </c>
      <c r="D31" s="294" t="n">
        <v>0.714769</v>
      </c>
    </row>
    <row r="32" customFormat="false" ht="14.4" hidden="false" customHeight="false" outlineLevel="0" collapsed="false">
      <c r="B32" s="9" t="n">
        <v>43129</v>
      </c>
      <c r="C32" s="294" t="n">
        <v>0.35167</v>
      </c>
      <c r="D32" s="294" t="n">
        <v>0.716053</v>
      </c>
    </row>
    <row r="33" customFormat="false" ht="14.4" hidden="false" customHeight="false" outlineLevel="0" collapsed="false">
      <c r="B33" s="9" t="n">
        <v>43130</v>
      </c>
      <c r="C33" s="294" t="n">
        <v>0.350649</v>
      </c>
      <c r="D33" s="294" t="n">
        <v>0.717345</v>
      </c>
    </row>
    <row r="34" customFormat="false" ht="14.4" hidden="false" customHeight="false" outlineLevel="0" collapsed="false">
      <c r="B34" s="9" t="n">
        <v>43131</v>
      </c>
      <c r="C34" s="294" t="n">
        <v>0.349605</v>
      </c>
      <c r="D34" s="294" t="n">
        <v>0.718642</v>
      </c>
    </row>
    <row r="35" customFormat="false" ht="14.4" hidden="false" customHeight="false" outlineLevel="0" collapsed="false">
      <c r="B35" s="9" t="n">
        <v>43132</v>
      </c>
      <c r="C35" s="294" t="n">
        <v>0.348538</v>
      </c>
      <c r="D35" s="294" t="n">
        <v>0.719944</v>
      </c>
    </row>
    <row r="36" customFormat="false" ht="14.4" hidden="false" customHeight="false" outlineLevel="0" collapsed="false">
      <c r="B36" s="9" t="n">
        <v>43133</v>
      </c>
      <c r="C36" s="294" t="n">
        <v>0.34745</v>
      </c>
      <c r="D36" s="294" t="n">
        <v>0.72125</v>
      </c>
    </row>
    <row r="37" customFormat="false" ht="14.4" hidden="false" customHeight="false" outlineLevel="0" collapsed="false">
      <c r="B37" s="9" t="n">
        <v>43134</v>
      </c>
      <c r="C37" s="294" t="n">
        <v>0.34634</v>
      </c>
      <c r="D37" s="294" t="n">
        <v>0.72256</v>
      </c>
    </row>
    <row r="38" customFormat="false" ht="14.4" hidden="false" customHeight="false" outlineLevel="0" collapsed="false">
      <c r="B38" s="9" t="n">
        <v>43135</v>
      </c>
      <c r="C38" s="294" t="n">
        <v>0.345209</v>
      </c>
      <c r="D38" s="294" t="n">
        <v>0.723873</v>
      </c>
    </row>
    <row r="39" customFormat="false" ht="14.4" hidden="false" customHeight="false" outlineLevel="0" collapsed="false">
      <c r="B39" s="9" t="n">
        <v>43136</v>
      </c>
      <c r="C39" s="294" t="n">
        <v>0.344058</v>
      </c>
      <c r="D39" s="294" t="n">
        <v>0.725189</v>
      </c>
    </row>
    <row r="40" customFormat="false" ht="14.4" hidden="false" customHeight="false" outlineLevel="0" collapsed="false">
      <c r="B40" s="9" t="n">
        <v>43137</v>
      </c>
      <c r="C40" s="294" t="n">
        <v>0.342887</v>
      </c>
      <c r="D40" s="294" t="n">
        <v>0.726506</v>
      </c>
    </row>
    <row r="41" customFormat="false" ht="14.4" hidden="false" customHeight="false" outlineLevel="0" collapsed="false">
      <c r="B41" s="9" t="n">
        <v>43138</v>
      </c>
      <c r="C41" s="294" t="n">
        <v>0.341697</v>
      </c>
      <c r="D41" s="294" t="n">
        <v>0.727824</v>
      </c>
    </row>
    <row r="42" customFormat="false" ht="14.4" hidden="false" customHeight="false" outlineLevel="0" collapsed="false">
      <c r="B42" s="9" t="n">
        <v>43139</v>
      </c>
      <c r="C42" s="294" t="n">
        <v>0.340488</v>
      </c>
      <c r="D42" s="294" t="n">
        <v>0.729143</v>
      </c>
    </row>
    <row r="43" customFormat="false" ht="14.4" hidden="false" customHeight="false" outlineLevel="0" collapsed="false">
      <c r="B43" s="9" t="n">
        <v>43140</v>
      </c>
      <c r="C43" s="294" t="n">
        <v>0.339261</v>
      </c>
      <c r="D43" s="294" t="n">
        <v>0.730462</v>
      </c>
    </row>
    <row r="44" customFormat="false" ht="14.4" hidden="false" customHeight="false" outlineLevel="0" collapsed="false">
      <c r="B44" s="9" t="n">
        <v>43141</v>
      </c>
      <c r="C44" s="294" t="n">
        <v>0.338017</v>
      </c>
      <c r="D44" s="294" t="n">
        <v>0.731781</v>
      </c>
    </row>
    <row r="45" customFormat="false" ht="14.4" hidden="false" customHeight="false" outlineLevel="0" collapsed="false">
      <c r="B45" s="9" t="n">
        <v>43142</v>
      </c>
      <c r="C45" s="294" t="n">
        <v>0.336755</v>
      </c>
      <c r="D45" s="294" t="n">
        <v>0.733099</v>
      </c>
    </row>
    <row r="46" customFormat="false" ht="14.4" hidden="false" customHeight="false" outlineLevel="0" collapsed="false">
      <c r="B46" s="9" t="n">
        <v>43143</v>
      </c>
      <c r="C46" s="294" t="n">
        <v>0.335477</v>
      </c>
      <c r="D46" s="294" t="n">
        <v>0.734415</v>
      </c>
    </row>
    <row r="47" customFormat="false" ht="14.4" hidden="false" customHeight="false" outlineLevel="0" collapsed="false">
      <c r="B47" s="9" t="n">
        <v>43144</v>
      </c>
      <c r="C47" s="294" t="n">
        <v>0.334183</v>
      </c>
      <c r="D47" s="294" t="n">
        <v>0.73573</v>
      </c>
    </row>
    <row r="48" customFormat="false" ht="14.4" hidden="false" customHeight="false" outlineLevel="0" collapsed="false">
      <c r="B48" s="9" t="n">
        <v>43145</v>
      </c>
      <c r="C48" s="294" t="n">
        <v>0.332873</v>
      </c>
      <c r="D48" s="294" t="n">
        <v>0.737043</v>
      </c>
    </row>
    <row r="49" customFormat="false" ht="14.4" hidden="false" customHeight="false" outlineLevel="0" collapsed="false">
      <c r="B49" s="9" t="n">
        <v>43146</v>
      </c>
      <c r="C49" s="294" t="n">
        <v>0.331548</v>
      </c>
      <c r="D49" s="294" t="n">
        <v>0.738353</v>
      </c>
    </row>
    <row r="50" customFormat="false" ht="14.4" hidden="false" customHeight="false" outlineLevel="0" collapsed="false">
      <c r="B50" s="9" t="n">
        <v>43147</v>
      </c>
      <c r="C50" s="294" t="n">
        <v>0.330208</v>
      </c>
      <c r="D50" s="294" t="n">
        <v>0.73966</v>
      </c>
    </row>
    <row r="51" customFormat="false" ht="14.4" hidden="false" customHeight="false" outlineLevel="0" collapsed="false">
      <c r="B51" s="9" t="n">
        <v>43148</v>
      </c>
      <c r="C51" s="294" t="n">
        <v>0.328854</v>
      </c>
      <c r="D51" s="294" t="n">
        <v>0.740965</v>
      </c>
    </row>
    <row r="52" customFormat="false" ht="14.4" hidden="false" customHeight="false" outlineLevel="0" collapsed="false">
      <c r="B52" s="9" t="n">
        <v>43149</v>
      </c>
      <c r="C52" s="294" t="n">
        <v>0.327486</v>
      </c>
      <c r="D52" s="294" t="n">
        <v>0.742265</v>
      </c>
    </row>
    <row r="53" customFormat="false" ht="14.4" hidden="false" customHeight="false" outlineLevel="0" collapsed="false">
      <c r="B53" s="9" t="n">
        <v>43150</v>
      </c>
      <c r="C53" s="294" t="n">
        <v>0.326105</v>
      </c>
      <c r="D53" s="294" t="n">
        <v>0.743563</v>
      </c>
    </row>
    <row r="54" customFormat="false" ht="14.4" hidden="false" customHeight="false" outlineLevel="0" collapsed="false">
      <c r="B54" s="9" t="n">
        <v>43151</v>
      </c>
      <c r="C54" s="294" t="n">
        <v>0.32471</v>
      </c>
      <c r="D54" s="294" t="n">
        <v>0.744856</v>
      </c>
    </row>
    <row r="55" customFormat="false" ht="14.4" hidden="false" customHeight="false" outlineLevel="0" collapsed="false">
      <c r="B55" s="9" t="n">
        <v>43152</v>
      </c>
      <c r="C55" s="294" t="n">
        <v>0.323304</v>
      </c>
      <c r="D55" s="294" t="n">
        <v>0.746145</v>
      </c>
    </row>
    <row r="56" customFormat="false" ht="14.4" hidden="false" customHeight="false" outlineLevel="0" collapsed="false">
      <c r="B56" s="9" t="n">
        <v>43153</v>
      </c>
      <c r="C56" s="294" t="n">
        <v>0.321885</v>
      </c>
      <c r="D56" s="294" t="n">
        <v>0.74743</v>
      </c>
    </row>
    <row r="57" customFormat="false" ht="14.4" hidden="false" customHeight="false" outlineLevel="0" collapsed="false">
      <c r="B57" s="9" t="n">
        <v>43154</v>
      </c>
      <c r="C57" s="294" t="n">
        <v>0.320455</v>
      </c>
      <c r="D57" s="294" t="n">
        <v>0.748711</v>
      </c>
    </row>
    <row r="58" customFormat="false" ht="14.4" hidden="false" customHeight="false" outlineLevel="0" collapsed="false">
      <c r="B58" s="9" t="n">
        <v>43155</v>
      </c>
      <c r="C58" s="294" t="n">
        <v>0.319014</v>
      </c>
      <c r="D58" s="294" t="n">
        <v>0.749987</v>
      </c>
    </row>
    <row r="59" customFormat="false" ht="14.4" hidden="false" customHeight="false" outlineLevel="0" collapsed="false">
      <c r="B59" s="9" t="n">
        <v>43156</v>
      </c>
      <c r="C59" s="294" t="n">
        <v>0.317561</v>
      </c>
      <c r="D59" s="294" t="n">
        <v>0.751258</v>
      </c>
    </row>
    <row r="60" customFormat="false" ht="14.4" hidden="false" customHeight="false" outlineLevel="0" collapsed="false">
      <c r="B60" s="9" t="n">
        <v>43157</v>
      </c>
      <c r="C60" s="294" t="n">
        <v>0.316099</v>
      </c>
      <c r="D60" s="294" t="n">
        <v>0.752525</v>
      </c>
    </row>
    <row r="61" customFormat="false" ht="14.4" hidden="false" customHeight="false" outlineLevel="0" collapsed="false">
      <c r="B61" s="9" t="n">
        <v>43158</v>
      </c>
      <c r="C61" s="294" t="n">
        <v>0.314626</v>
      </c>
      <c r="D61" s="294" t="n">
        <v>0.753787</v>
      </c>
    </row>
    <row r="62" customFormat="false" ht="14.4" hidden="false" customHeight="false" outlineLevel="0" collapsed="false">
      <c r="B62" s="9" t="n">
        <v>43159</v>
      </c>
      <c r="C62" s="294" t="n">
        <v>0.313144</v>
      </c>
      <c r="D62" s="294" t="n">
        <v>0.755043</v>
      </c>
    </row>
    <row r="63" customFormat="false" ht="14.4" hidden="false" customHeight="false" outlineLevel="0" collapsed="false">
      <c r="B63" s="9" t="n">
        <v>43160</v>
      </c>
      <c r="C63" s="294" t="n">
        <v>0.311653</v>
      </c>
      <c r="D63" s="294" t="n">
        <v>0.756295</v>
      </c>
    </row>
    <row r="64" customFormat="false" ht="14.4" hidden="false" customHeight="false" outlineLevel="0" collapsed="false">
      <c r="B64" s="9" t="n">
        <v>43161</v>
      </c>
      <c r="C64" s="294" t="n">
        <v>0.310153</v>
      </c>
      <c r="D64" s="294" t="n">
        <v>0.757542</v>
      </c>
    </row>
    <row r="65" customFormat="false" ht="14.4" hidden="false" customHeight="false" outlineLevel="0" collapsed="false">
      <c r="B65" s="9" t="n">
        <v>43162</v>
      </c>
      <c r="C65" s="294" t="n">
        <v>0.308644</v>
      </c>
      <c r="D65" s="294" t="n">
        <v>0.758784</v>
      </c>
    </row>
    <row r="66" customFormat="false" ht="14.4" hidden="false" customHeight="false" outlineLevel="0" collapsed="false">
      <c r="B66" s="9" t="n">
        <v>43163</v>
      </c>
      <c r="C66" s="294" t="n">
        <v>0.307128</v>
      </c>
      <c r="D66" s="294" t="n">
        <v>0.760021</v>
      </c>
    </row>
    <row r="67" customFormat="false" ht="14.4" hidden="false" customHeight="false" outlineLevel="0" collapsed="false">
      <c r="B67" s="9" t="n">
        <v>43164</v>
      </c>
      <c r="C67" s="294" t="n">
        <v>0.305604</v>
      </c>
      <c r="D67" s="294" t="n">
        <v>0.761253</v>
      </c>
    </row>
    <row r="68" customFormat="false" ht="14.4" hidden="false" customHeight="false" outlineLevel="0" collapsed="false">
      <c r="B68" s="9" t="n">
        <v>43165</v>
      </c>
      <c r="C68" s="294" t="n">
        <v>0.304072</v>
      </c>
      <c r="D68" s="294" t="n">
        <v>0.76248</v>
      </c>
    </row>
    <row r="69" customFormat="false" ht="14.4" hidden="false" customHeight="false" outlineLevel="0" collapsed="false">
      <c r="B69" s="9" t="n">
        <v>43166</v>
      </c>
      <c r="C69" s="294" t="n">
        <v>0.302534</v>
      </c>
      <c r="D69" s="294" t="n">
        <v>0.763702</v>
      </c>
    </row>
    <row r="70" customFormat="false" ht="14.4" hidden="false" customHeight="false" outlineLevel="0" collapsed="false">
      <c r="B70" s="9" t="n">
        <v>43167</v>
      </c>
      <c r="C70" s="294" t="n">
        <v>0.300989</v>
      </c>
      <c r="D70" s="294" t="n">
        <v>0.764919</v>
      </c>
    </row>
    <row r="71" customFormat="false" ht="14.4" hidden="false" customHeight="false" outlineLevel="0" collapsed="false">
      <c r="B71" s="9" t="n">
        <v>43168</v>
      </c>
      <c r="C71" s="294" t="n">
        <v>0.299439</v>
      </c>
      <c r="D71" s="294" t="n">
        <v>0.766132</v>
      </c>
    </row>
    <row r="72" customFormat="false" ht="14.4" hidden="false" customHeight="false" outlineLevel="0" collapsed="false">
      <c r="B72" s="9" t="n">
        <v>43169</v>
      </c>
      <c r="C72" s="294" t="n">
        <v>0.297882</v>
      </c>
      <c r="D72" s="294" t="n">
        <v>0.76734</v>
      </c>
    </row>
    <row r="73" customFormat="false" ht="14.4" hidden="false" customHeight="false" outlineLevel="0" collapsed="false">
      <c r="B73" s="9" t="n">
        <v>43170</v>
      </c>
      <c r="C73" s="294" t="n">
        <v>0.296321</v>
      </c>
      <c r="D73" s="294" t="n">
        <v>0.768544</v>
      </c>
    </row>
    <row r="74" customFormat="false" ht="14.4" hidden="false" customHeight="false" outlineLevel="0" collapsed="false">
      <c r="B74" s="9" t="n">
        <v>43171</v>
      </c>
      <c r="C74" s="294" t="n">
        <v>0.294754</v>
      </c>
      <c r="D74" s="294" t="n">
        <v>0.769743</v>
      </c>
    </row>
    <row r="75" customFormat="false" ht="14.4" hidden="false" customHeight="false" outlineLevel="0" collapsed="false">
      <c r="B75" s="9" t="n">
        <v>43172</v>
      </c>
      <c r="C75" s="294" t="n">
        <v>0.293183</v>
      </c>
      <c r="D75" s="294" t="n">
        <v>0.770938</v>
      </c>
    </row>
    <row r="76" customFormat="false" ht="14.4" hidden="false" customHeight="false" outlineLevel="0" collapsed="false">
      <c r="B76" s="9" t="n">
        <v>43173</v>
      </c>
      <c r="C76" s="294" t="n">
        <v>0.291607</v>
      </c>
      <c r="D76" s="294" t="n">
        <v>0.772129</v>
      </c>
    </row>
    <row r="77" customFormat="false" ht="14.4" hidden="false" customHeight="false" outlineLevel="0" collapsed="false">
      <c r="B77" s="9" t="n">
        <v>43174</v>
      </c>
      <c r="C77" s="294" t="n">
        <v>0.290028</v>
      </c>
      <c r="D77" s="294" t="n">
        <v>0.773316</v>
      </c>
    </row>
    <row r="78" customFormat="false" ht="14.4" hidden="false" customHeight="false" outlineLevel="0" collapsed="false">
      <c r="B78" s="9" t="n">
        <v>43175</v>
      </c>
      <c r="C78" s="294" t="n">
        <v>0.288445</v>
      </c>
      <c r="D78" s="294" t="n">
        <v>0.774499</v>
      </c>
    </row>
    <row r="79" customFormat="false" ht="14.4" hidden="false" customHeight="false" outlineLevel="0" collapsed="false">
      <c r="B79" s="9" t="n">
        <v>43176</v>
      </c>
      <c r="C79" s="294" t="n">
        <v>0.286859</v>
      </c>
      <c r="D79" s="294" t="n">
        <v>0.775679</v>
      </c>
    </row>
    <row r="80" customFormat="false" ht="14.4" hidden="false" customHeight="false" outlineLevel="0" collapsed="false">
      <c r="B80" s="9" t="n">
        <v>43177</v>
      </c>
      <c r="C80" s="294" t="n">
        <v>0.28527</v>
      </c>
      <c r="D80" s="294" t="n">
        <v>0.776855</v>
      </c>
    </row>
    <row r="81" customFormat="false" ht="14.4" hidden="false" customHeight="false" outlineLevel="0" collapsed="false">
      <c r="B81" s="9" t="n">
        <v>43178</v>
      </c>
      <c r="C81" s="294" t="n">
        <v>0.283679</v>
      </c>
      <c r="D81" s="294" t="n">
        <v>0.778027</v>
      </c>
    </row>
    <row r="82" customFormat="false" ht="14.4" hidden="false" customHeight="false" outlineLevel="0" collapsed="false">
      <c r="B82" s="9" t="n">
        <v>43179</v>
      </c>
      <c r="C82" s="294" t="n">
        <v>0.282086</v>
      </c>
      <c r="D82" s="294" t="n">
        <v>0.779197</v>
      </c>
    </row>
    <row r="83" customFormat="false" ht="14.4" hidden="false" customHeight="false" outlineLevel="0" collapsed="false">
      <c r="B83" s="9" t="n">
        <v>43180</v>
      </c>
      <c r="C83" s="294" t="n">
        <v>0.280491</v>
      </c>
      <c r="D83" s="294" t="n">
        <v>0.780363</v>
      </c>
    </row>
    <row r="84" customFormat="false" ht="14.4" hidden="false" customHeight="false" outlineLevel="0" collapsed="false">
      <c r="B84" s="9" t="n">
        <v>43181</v>
      </c>
      <c r="C84" s="294" t="n">
        <v>0.278895</v>
      </c>
      <c r="D84" s="294" t="n">
        <v>0.781527</v>
      </c>
    </row>
    <row r="85" customFormat="false" ht="14.4" hidden="false" customHeight="false" outlineLevel="0" collapsed="false">
      <c r="B85" s="9" t="n">
        <v>43182</v>
      </c>
      <c r="C85" s="294" t="n">
        <v>0.277298</v>
      </c>
      <c r="D85" s="294" t="n">
        <v>0.782688</v>
      </c>
    </row>
    <row r="86" customFormat="false" ht="14.4" hidden="false" customHeight="false" outlineLevel="0" collapsed="false">
      <c r="B86" s="9" t="n">
        <v>43183</v>
      </c>
      <c r="C86" s="294" t="n">
        <v>0.2757</v>
      </c>
      <c r="D86" s="294" t="n">
        <v>0.783847</v>
      </c>
    </row>
    <row r="87" customFormat="false" ht="14.4" hidden="false" customHeight="false" outlineLevel="0" collapsed="false">
      <c r="B87" s="9" t="n">
        <v>43184</v>
      </c>
      <c r="C87" s="294" t="n">
        <v>0.274103</v>
      </c>
      <c r="D87" s="294" t="n">
        <v>0.785003</v>
      </c>
    </row>
    <row r="88" customFormat="false" ht="14.4" hidden="false" customHeight="false" outlineLevel="0" collapsed="false">
      <c r="B88" s="9" t="n">
        <v>43185</v>
      </c>
      <c r="C88" s="294" t="n">
        <v>0.272505</v>
      </c>
      <c r="D88" s="294" t="n">
        <v>0.786158</v>
      </c>
    </row>
    <row r="89" customFormat="false" ht="14.4" hidden="false" customHeight="false" outlineLevel="0" collapsed="false">
      <c r="B89" s="9" t="n">
        <v>43186</v>
      </c>
      <c r="C89" s="294" t="n">
        <v>0.270908</v>
      </c>
      <c r="D89" s="294" t="n">
        <v>0.78731</v>
      </c>
    </row>
    <row r="90" customFormat="false" ht="14.4" hidden="false" customHeight="false" outlineLevel="0" collapsed="false">
      <c r="B90" s="9" t="n">
        <v>43187</v>
      </c>
      <c r="C90" s="294" t="n">
        <v>0.269312</v>
      </c>
      <c r="D90" s="294" t="n">
        <v>0.788461</v>
      </c>
    </row>
    <row r="91" customFormat="false" ht="14.4" hidden="false" customHeight="false" outlineLevel="0" collapsed="false">
      <c r="B91" s="9" t="n">
        <v>43188</v>
      </c>
      <c r="C91" s="294" t="n">
        <v>0.267718</v>
      </c>
      <c r="D91" s="294" t="n">
        <v>0.789611</v>
      </c>
    </row>
    <row r="92" customFormat="false" ht="14.4" hidden="false" customHeight="false" outlineLevel="0" collapsed="false">
      <c r="B92" s="9" t="n">
        <v>43189</v>
      </c>
      <c r="C92" s="294" t="n">
        <v>0.266125</v>
      </c>
      <c r="D92" s="294" t="n">
        <v>0.790759</v>
      </c>
    </row>
    <row r="93" customFormat="false" ht="14.4" hidden="false" customHeight="false" outlineLevel="0" collapsed="false">
      <c r="B93" s="9" t="n">
        <v>43190</v>
      </c>
      <c r="C93" s="294" t="n">
        <v>0.264534</v>
      </c>
      <c r="D93" s="294" t="n">
        <v>0.791905</v>
      </c>
    </row>
    <row r="94" customFormat="false" ht="14.4" hidden="false" customHeight="false" outlineLevel="0" collapsed="false">
      <c r="B94" s="9" t="n">
        <v>43191</v>
      </c>
      <c r="C94" s="294" t="n">
        <v>0.262946</v>
      </c>
      <c r="D94" s="294" t="n">
        <v>0.793051</v>
      </c>
    </row>
    <row r="95" customFormat="false" ht="14.4" hidden="false" customHeight="false" outlineLevel="0" collapsed="false">
      <c r="B95" s="9" t="n">
        <v>43192</v>
      </c>
      <c r="C95" s="294" t="n">
        <v>0.26136</v>
      </c>
      <c r="D95" s="294" t="n">
        <v>0.794196</v>
      </c>
    </row>
    <row r="96" customFormat="false" ht="14.4" hidden="false" customHeight="false" outlineLevel="0" collapsed="false">
      <c r="B96" s="9" t="n">
        <v>43193</v>
      </c>
      <c r="C96" s="294" t="n">
        <v>0.259778</v>
      </c>
      <c r="D96" s="294" t="n">
        <v>0.79534</v>
      </c>
    </row>
    <row r="97" customFormat="false" ht="14.4" hidden="false" customHeight="false" outlineLevel="0" collapsed="false">
      <c r="B97" s="9" t="n">
        <v>43194</v>
      </c>
      <c r="C97" s="294" t="n">
        <v>0.258199</v>
      </c>
      <c r="D97" s="294" t="n">
        <v>0.796484</v>
      </c>
    </row>
    <row r="98" customFormat="false" ht="14.4" hidden="false" customHeight="false" outlineLevel="0" collapsed="false">
      <c r="B98" s="9" t="n">
        <v>43195</v>
      </c>
      <c r="C98" s="294" t="n">
        <v>0.256624</v>
      </c>
      <c r="D98" s="294" t="n">
        <v>0.797627</v>
      </c>
    </row>
    <row r="99" customFormat="false" ht="14.4" hidden="false" customHeight="false" outlineLevel="0" collapsed="false">
      <c r="B99" s="9" t="n">
        <v>43196</v>
      </c>
      <c r="C99" s="294" t="n">
        <v>0.255053</v>
      </c>
      <c r="D99" s="294" t="n">
        <v>0.79877</v>
      </c>
    </row>
    <row r="100" customFormat="false" ht="14.4" hidden="false" customHeight="false" outlineLevel="0" collapsed="false">
      <c r="B100" s="9" t="n">
        <v>43197</v>
      </c>
      <c r="C100" s="294" t="n">
        <v>0.253488</v>
      </c>
      <c r="D100" s="294" t="n">
        <v>0.799913</v>
      </c>
    </row>
    <row r="101" customFormat="false" ht="14.4" hidden="false" customHeight="false" outlineLevel="0" collapsed="false">
      <c r="B101" s="9" t="n">
        <v>43198</v>
      </c>
      <c r="C101" s="294" t="n">
        <v>0.251927</v>
      </c>
      <c r="D101" s="294" t="n">
        <v>0.801055</v>
      </c>
    </row>
    <row r="102" customFormat="false" ht="14.4" hidden="false" customHeight="false" outlineLevel="0" collapsed="false">
      <c r="B102" s="9" t="n">
        <v>43199</v>
      </c>
      <c r="C102" s="294" t="n">
        <v>0.250372</v>
      </c>
      <c r="D102" s="294" t="n">
        <v>0.802198</v>
      </c>
    </row>
    <row r="103" customFormat="false" ht="14.4" hidden="false" customHeight="false" outlineLevel="0" collapsed="false">
      <c r="B103" s="9" t="n">
        <v>43200</v>
      </c>
      <c r="C103" s="294" t="n">
        <v>0.248823</v>
      </c>
      <c r="D103" s="294" t="n">
        <v>0.803341</v>
      </c>
    </row>
    <row r="104" customFormat="false" ht="14.4" hidden="false" customHeight="false" outlineLevel="0" collapsed="false">
      <c r="B104" s="9" t="n">
        <v>43201</v>
      </c>
      <c r="C104" s="294" t="n">
        <v>0.24728</v>
      </c>
      <c r="D104" s="294" t="n">
        <v>0.804484</v>
      </c>
    </row>
    <row r="105" customFormat="false" ht="14.4" hidden="false" customHeight="false" outlineLevel="0" collapsed="false">
      <c r="B105" s="9" t="n">
        <v>43202</v>
      </c>
      <c r="C105" s="294" t="n">
        <v>0.245743</v>
      </c>
      <c r="D105" s="294" t="n">
        <v>0.805627</v>
      </c>
    </row>
    <row r="106" customFormat="false" ht="14.4" hidden="false" customHeight="false" outlineLevel="0" collapsed="false">
      <c r="B106" s="9" t="n">
        <v>43203</v>
      </c>
      <c r="C106" s="294" t="n">
        <v>0.244214</v>
      </c>
      <c r="D106" s="294" t="n">
        <v>0.806771</v>
      </c>
    </row>
    <row r="107" customFormat="false" ht="14.4" hidden="false" customHeight="false" outlineLevel="0" collapsed="false">
      <c r="B107" s="9" t="n">
        <v>43204</v>
      </c>
      <c r="C107" s="294" t="n">
        <v>0.242692</v>
      </c>
      <c r="D107" s="294" t="n">
        <v>0.807915</v>
      </c>
    </row>
    <row r="108" customFormat="false" ht="14.4" hidden="false" customHeight="false" outlineLevel="0" collapsed="false">
      <c r="B108" s="9" t="n">
        <v>43205</v>
      </c>
      <c r="C108" s="294" t="n">
        <v>0.241179</v>
      </c>
      <c r="D108" s="294" t="n">
        <v>0.809059</v>
      </c>
    </row>
    <row r="109" customFormat="false" ht="14.4" hidden="false" customHeight="false" outlineLevel="0" collapsed="false">
      <c r="B109" s="9" t="n">
        <v>43206</v>
      </c>
      <c r="C109" s="294" t="n">
        <v>0.239673</v>
      </c>
      <c r="D109" s="294" t="n">
        <v>0.810204</v>
      </c>
    </row>
    <row r="110" customFormat="false" ht="14.4" hidden="false" customHeight="false" outlineLevel="0" collapsed="false">
      <c r="B110" s="9" t="n">
        <v>43207</v>
      </c>
      <c r="C110" s="294" t="n">
        <v>0.238176</v>
      </c>
      <c r="D110" s="294" t="n">
        <v>0.811348</v>
      </c>
    </row>
    <row r="111" customFormat="false" ht="14.4" hidden="false" customHeight="false" outlineLevel="0" collapsed="false">
      <c r="B111" s="9" t="n">
        <v>43208</v>
      </c>
      <c r="C111" s="294" t="n">
        <v>0.236689</v>
      </c>
      <c r="D111" s="294" t="n">
        <v>0.812494</v>
      </c>
    </row>
    <row r="112" customFormat="false" ht="14.4" hidden="false" customHeight="false" outlineLevel="0" collapsed="false">
      <c r="B112" s="9" t="n">
        <v>43209</v>
      </c>
      <c r="C112" s="294" t="n">
        <v>0.23521</v>
      </c>
      <c r="D112" s="294" t="n">
        <v>0.813639</v>
      </c>
    </row>
    <row r="113" customFormat="false" ht="14.4" hidden="false" customHeight="false" outlineLevel="0" collapsed="false">
      <c r="B113" s="9" t="n">
        <v>43210</v>
      </c>
      <c r="C113" s="294" t="n">
        <v>0.233742</v>
      </c>
      <c r="D113" s="294" t="n">
        <v>0.814785</v>
      </c>
    </row>
    <row r="114" customFormat="false" ht="14.4" hidden="false" customHeight="false" outlineLevel="0" collapsed="false">
      <c r="B114" s="9" t="n">
        <v>43211</v>
      </c>
      <c r="C114" s="294" t="n">
        <v>0.232285</v>
      </c>
      <c r="D114" s="294" t="n">
        <v>0.815931</v>
      </c>
    </row>
    <row r="115" customFormat="false" ht="14.4" hidden="false" customHeight="false" outlineLevel="0" collapsed="false">
      <c r="B115" s="9" t="n">
        <v>43212</v>
      </c>
      <c r="C115" s="294" t="n">
        <v>0.230838</v>
      </c>
      <c r="D115" s="294" t="n">
        <v>0.817077</v>
      </c>
    </row>
    <row r="116" customFormat="false" ht="14.4" hidden="false" customHeight="false" outlineLevel="0" collapsed="false">
      <c r="B116" s="9" t="n">
        <v>43213</v>
      </c>
      <c r="C116" s="294" t="n">
        <v>0.229402</v>
      </c>
      <c r="D116" s="294" t="n">
        <v>0.818223</v>
      </c>
    </row>
    <row r="117" customFormat="false" ht="14.4" hidden="false" customHeight="false" outlineLevel="0" collapsed="false">
      <c r="B117" s="9" t="n">
        <v>43214</v>
      </c>
      <c r="C117" s="294" t="n">
        <v>0.227978</v>
      </c>
      <c r="D117" s="294" t="n">
        <v>0.819368</v>
      </c>
    </row>
    <row r="118" customFormat="false" ht="14.4" hidden="false" customHeight="false" outlineLevel="0" collapsed="false">
      <c r="B118" s="9" t="n">
        <v>43215</v>
      </c>
      <c r="C118" s="294" t="n">
        <v>0.226566</v>
      </c>
      <c r="D118" s="294" t="n">
        <v>0.820514</v>
      </c>
    </row>
    <row r="119" customFormat="false" ht="14.4" hidden="false" customHeight="false" outlineLevel="0" collapsed="false">
      <c r="B119" s="9" t="n">
        <v>43216</v>
      </c>
      <c r="C119" s="294" t="n">
        <v>0.225167</v>
      </c>
      <c r="D119" s="294" t="n">
        <v>0.821658</v>
      </c>
    </row>
    <row r="120" customFormat="false" ht="14.4" hidden="false" customHeight="false" outlineLevel="0" collapsed="false">
      <c r="B120" s="9" t="n">
        <v>43217</v>
      </c>
      <c r="C120" s="294" t="n">
        <v>0.22378</v>
      </c>
      <c r="D120" s="294" t="n">
        <v>0.822802</v>
      </c>
    </row>
    <row r="121" customFormat="false" ht="14.4" hidden="false" customHeight="false" outlineLevel="0" collapsed="false">
      <c r="B121" s="9" t="n">
        <v>43218</v>
      </c>
      <c r="C121" s="294" t="n">
        <v>0.222408</v>
      </c>
      <c r="D121" s="294" t="n">
        <v>0.823945</v>
      </c>
    </row>
    <row r="122" customFormat="false" ht="14.4" hidden="false" customHeight="false" outlineLevel="0" collapsed="false">
      <c r="B122" s="9" t="n">
        <v>43219</v>
      </c>
      <c r="C122" s="294" t="n">
        <v>0.221049</v>
      </c>
      <c r="D122" s="294" t="n">
        <v>0.825086</v>
      </c>
    </row>
    <row r="123" customFormat="false" ht="14.4" hidden="false" customHeight="false" outlineLevel="0" collapsed="false">
      <c r="B123" s="9" t="n">
        <v>43220</v>
      </c>
      <c r="C123" s="294" t="n">
        <v>0.219705</v>
      </c>
      <c r="D123" s="294" t="n">
        <v>0.826226</v>
      </c>
    </row>
    <row r="124" customFormat="false" ht="14.4" hidden="false" customHeight="false" outlineLevel="0" collapsed="false">
      <c r="B124" s="9" t="n">
        <v>43221</v>
      </c>
      <c r="C124" s="294" t="n">
        <v>0.218375</v>
      </c>
      <c r="D124" s="294" t="n">
        <v>0.827365</v>
      </c>
    </row>
    <row r="125" customFormat="false" ht="14.4" hidden="false" customHeight="false" outlineLevel="0" collapsed="false">
      <c r="B125" s="9" t="n">
        <v>43222</v>
      </c>
      <c r="C125" s="294" t="n">
        <v>0.217061</v>
      </c>
      <c r="D125" s="294" t="n">
        <v>0.828501</v>
      </c>
    </row>
    <row r="126" customFormat="false" ht="14.4" hidden="false" customHeight="false" outlineLevel="0" collapsed="false">
      <c r="B126" s="9" t="n">
        <v>43223</v>
      </c>
      <c r="C126" s="294" t="n">
        <v>0.215763</v>
      </c>
      <c r="D126" s="294" t="n">
        <v>0.829634</v>
      </c>
    </row>
    <row r="127" customFormat="false" ht="14.4" hidden="false" customHeight="false" outlineLevel="0" collapsed="false">
      <c r="B127" s="9" t="n">
        <v>43224</v>
      </c>
      <c r="C127" s="294" t="n">
        <v>0.214481</v>
      </c>
      <c r="D127" s="294" t="n">
        <v>0.830765</v>
      </c>
    </row>
    <row r="128" customFormat="false" ht="14.4" hidden="false" customHeight="false" outlineLevel="0" collapsed="false">
      <c r="B128" s="9" t="n">
        <v>43225</v>
      </c>
      <c r="C128" s="294" t="n">
        <v>0.213216</v>
      </c>
      <c r="D128" s="294" t="n">
        <v>0.831892</v>
      </c>
    </row>
    <row r="129" customFormat="false" ht="14.4" hidden="false" customHeight="false" outlineLevel="0" collapsed="false">
      <c r="B129" s="9" t="n">
        <v>43226</v>
      </c>
      <c r="C129" s="294" t="n">
        <v>0.211968</v>
      </c>
      <c r="D129" s="294" t="n">
        <v>0.833016</v>
      </c>
    </row>
    <row r="130" customFormat="false" ht="14.4" hidden="false" customHeight="false" outlineLevel="0" collapsed="false">
      <c r="B130" s="9" t="n">
        <v>43227</v>
      </c>
      <c r="C130" s="294" t="n">
        <v>0.210738</v>
      </c>
      <c r="D130" s="294" t="n">
        <v>0.834135</v>
      </c>
    </row>
    <row r="131" customFormat="false" ht="14.4" hidden="false" customHeight="false" outlineLevel="0" collapsed="false">
      <c r="B131" s="9" t="n">
        <v>43228</v>
      </c>
      <c r="C131" s="294" t="n">
        <v>0.209527</v>
      </c>
      <c r="D131" s="294" t="n">
        <v>0.83525</v>
      </c>
    </row>
    <row r="132" customFormat="false" ht="14.4" hidden="false" customHeight="false" outlineLevel="0" collapsed="false">
      <c r="B132" s="9" t="n">
        <v>43229</v>
      </c>
      <c r="C132" s="294" t="n">
        <v>0.208334</v>
      </c>
      <c r="D132" s="294" t="n">
        <v>0.83636</v>
      </c>
    </row>
    <row r="133" customFormat="false" ht="14.4" hidden="false" customHeight="false" outlineLevel="0" collapsed="false">
      <c r="B133" s="9" t="n">
        <v>43230</v>
      </c>
      <c r="C133" s="294" t="n">
        <v>0.207161</v>
      </c>
      <c r="D133" s="294" t="n">
        <v>0.837465</v>
      </c>
    </row>
    <row r="134" customFormat="false" ht="14.4" hidden="false" customHeight="false" outlineLevel="0" collapsed="false">
      <c r="B134" s="9" t="n">
        <v>43231</v>
      </c>
      <c r="C134" s="294" t="n">
        <v>0.206007</v>
      </c>
      <c r="D134" s="294" t="n">
        <v>0.838563</v>
      </c>
    </row>
    <row r="135" customFormat="false" ht="14.4" hidden="false" customHeight="false" outlineLevel="0" collapsed="false">
      <c r="B135" s="9" t="n">
        <v>43232</v>
      </c>
      <c r="C135" s="294" t="n">
        <v>0.204874</v>
      </c>
      <c r="D135" s="294" t="n">
        <v>0.839655</v>
      </c>
    </row>
    <row r="136" customFormat="false" ht="14.4" hidden="false" customHeight="false" outlineLevel="0" collapsed="false">
      <c r="B136" s="9" t="n">
        <v>43233</v>
      </c>
      <c r="C136" s="294" t="n">
        <v>0.203762</v>
      </c>
      <c r="D136" s="294" t="n">
        <v>0.84074</v>
      </c>
    </row>
    <row r="137" customFormat="false" ht="14.4" hidden="false" customHeight="false" outlineLevel="0" collapsed="false">
      <c r="B137" s="9" t="n">
        <v>43234</v>
      </c>
      <c r="C137" s="294" t="n">
        <v>0.202672</v>
      </c>
      <c r="D137" s="294" t="n">
        <v>0.841816</v>
      </c>
    </row>
    <row r="138" customFormat="false" ht="14.4" hidden="false" customHeight="false" outlineLevel="0" collapsed="false">
      <c r="B138" s="9" t="n">
        <v>43235</v>
      </c>
      <c r="C138" s="294" t="n">
        <v>0.201604</v>
      </c>
      <c r="D138" s="294" t="n">
        <v>0.842885</v>
      </c>
    </row>
    <row r="139" customFormat="false" ht="14.4" hidden="false" customHeight="false" outlineLevel="0" collapsed="false">
      <c r="B139" s="9" t="n">
        <v>43236</v>
      </c>
      <c r="C139" s="294" t="n">
        <v>0.200558</v>
      </c>
      <c r="D139" s="294" t="n">
        <v>0.843944</v>
      </c>
    </row>
    <row r="140" customFormat="false" ht="14.4" hidden="false" customHeight="false" outlineLevel="0" collapsed="false">
      <c r="B140" s="9" t="n">
        <v>43237</v>
      </c>
      <c r="C140" s="294" t="n">
        <v>0.199535</v>
      </c>
      <c r="D140" s="294" t="n">
        <v>0.844993</v>
      </c>
    </row>
    <row r="141" customFormat="false" ht="14.4" hidden="false" customHeight="false" outlineLevel="0" collapsed="false">
      <c r="B141" s="9" t="n">
        <v>43238</v>
      </c>
      <c r="C141" s="294" t="n">
        <v>0.198536</v>
      </c>
      <c r="D141" s="294" t="n">
        <v>0.846032</v>
      </c>
    </row>
    <row r="142" customFormat="false" ht="14.4" hidden="false" customHeight="false" outlineLevel="0" collapsed="false">
      <c r="B142" s="9" t="n">
        <v>43239</v>
      </c>
      <c r="C142" s="294" t="n">
        <v>0.197562</v>
      </c>
      <c r="D142" s="294" t="n">
        <v>0.84706</v>
      </c>
    </row>
    <row r="143" customFormat="false" ht="14.4" hidden="false" customHeight="false" outlineLevel="0" collapsed="false">
      <c r="B143" s="9" t="n">
        <v>43240</v>
      </c>
      <c r="C143" s="294" t="n">
        <v>0.196612</v>
      </c>
      <c r="D143" s="294" t="n">
        <v>0.848076</v>
      </c>
    </row>
    <row r="144" customFormat="false" ht="14.4" hidden="false" customHeight="false" outlineLevel="0" collapsed="false">
      <c r="B144" s="9" t="n">
        <v>43241</v>
      </c>
      <c r="C144" s="294" t="n">
        <v>0.195687</v>
      </c>
      <c r="D144" s="294" t="n">
        <v>0.84908</v>
      </c>
    </row>
    <row r="145" customFormat="false" ht="14.4" hidden="false" customHeight="false" outlineLevel="0" collapsed="false">
      <c r="B145" s="9" t="n">
        <v>43242</v>
      </c>
      <c r="C145" s="294" t="n">
        <v>0.194788</v>
      </c>
      <c r="D145" s="294" t="n">
        <v>0.85007</v>
      </c>
    </row>
    <row r="146" customFormat="false" ht="14.4" hidden="false" customHeight="false" outlineLevel="0" collapsed="false">
      <c r="B146" s="9" t="n">
        <v>43243</v>
      </c>
      <c r="C146" s="294" t="n">
        <v>0.193916</v>
      </c>
      <c r="D146" s="294" t="n">
        <v>0.851046</v>
      </c>
    </row>
    <row r="147" customFormat="false" ht="14.4" hidden="false" customHeight="false" outlineLevel="0" collapsed="false">
      <c r="B147" s="9" t="n">
        <v>43244</v>
      </c>
      <c r="C147" s="294" t="n">
        <v>0.193071</v>
      </c>
      <c r="D147" s="294" t="n">
        <v>0.852007</v>
      </c>
    </row>
    <row r="148" customFormat="false" ht="14.4" hidden="false" customHeight="false" outlineLevel="0" collapsed="false">
      <c r="B148" s="9" t="n">
        <v>43245</v>
      </c>
      <c r="C148" s="294" t="n">
        <v>0.192253</v>
      </c>
      <c r="D148" s="294" t="n">
        <v>0.852953</v>
      </c>
    </row>
    <row r="149" customFormat="false" ht="14.4" hidden="false" customHeight="false" outlineLevel="0" collapsed="false">
      <c r="B149" s="9" t="n">
        <v>43246</v>
      </c>
      <c r="C149" s="294" t="n">
        <v>0.191463</v>
      </c>
      <c r="D149" s="294" t="n">
        <v>0.853882</v>
      </c>
    </row>
    <row r="150" customFormat="false" ht="14.4" hidden="false" customHeight="false" outlineLevel="0" collapsed="false">
      <c r="B150" s="9" t="n">
        <v>43247</v>
      </c>
      <c r="C150" s="294" t="n">
        <v>0.190702</v>
      </c>
      <c r="D150" s="294" t="n">
        <v>0.854793</v>
      </c>
    </row>
    <row r="151" customFormat="false" ht="14.4" hidden="false" customHeight="false" outlineLevel="0" collapsed="false">
      <c r="B151" s="9" t="n">
        <v>43248</v>
      </c>
      <c r="C151" s="294" t="n">
        <v>0.18997</v>
      </c>
      <c r="D151" s="294" t="n">
        <v>0.855687</v>
      </c>
    </row>
    <row r="152" customFormat="false" ht="14.4" hidden="false" customHeight="false" outlineLevel="0" collapsed="false">
      <c r="B152" s="9" t="n">
        <v>43249</v>
      </c>
      <c r="C152" s="294" t="n">
        <v>0.189267</v>
      </c>
      <c r="D152" s="294" t="n">
        <v>0.856562</v>
      </c>
    </row>
    <row r="153" customFormat="false" ht="14.4" hidden="false" customHeight="false" outlineLevel="0" collapsed="false">
      <c r="B153" s="9" t="n">
        <v>43250</v>
      </c>
      <c r="C153" s="294" t="n">
        <v>0.188595</v>
      </c>
      <c r="D153" s="294" t="n">
        <v>0.857417</v>
      </c>
    </row>
    <row r="154" customFormat="false" ht="14.4" hidden="false" customHeight="false" outlineLevel="0" collapsed="false">
      <c r="B154" s="9" t="n">
        <v>43251</v>
      </c>
      <c r="C154" s="294" t="n">
        <v>0.187953</v>
      </c>
      <c r="D154" s="294" t="n">
        <v>0.858251</v>
      </c>
    </row>
    <row r="155" customFormat="false" ht="14.4" hidden="false" customHeight="false" outlineLevel="0" collapsed="false">
      <c r="B155" s="9" t="n">
        <v>43252</v>
      </c>
      <c r="C155" s="294" t="n">
        <v>0.187342</v>
      </c>
      <c r="D155" s="294" t="n">
        <v>0.859064</v>
      </c>
    </row>
    <row r="156" customFormat="false" ht="14.4" hidden="false" customHeight="false" outlineLevel="0" collapsed="false">
      <c r="B156" s="9" t="n">
        <v>43253</v>
      </c>
      <c r="C156" s="294" t="n">
        <v>0.186763</v>
      </c>
      <c r="D156" s="294" t="n">
        <v>0.859855</v>
      </c>
    </row>
    <row r="157" customFormat="false" ht="14.4" hidden="false" customHeight="false" outlineLevel="0" collapsed="false">
      <c r="B157" s="9" t="n">
        <v>43254</v>
      </c>
      <c r="C157" s="294" t="n">
        <v>0.186216</v>
      </c>
      <c r="D157" s="294" t="n">
        <v>0.860622</v>
      </c>
    </row>
    <row r="158" customFormat="false" ht="14.4" hidden="false" customHeight="false" outlineLevel="0" collapsed="false">
      <c r="B158" s="9" t="n">
        <v>43255</v>
      </c>
      <c r="C158" s="294" t="n">
        <v>0.185701</v>
      </c>
      <c r="D158" s="294" t="n">
        <v>0.861366</v>
      </c>
    </row>
    <row r="159" customFormat="false" ht="14.4" hidden="false" customHeight="false" outlineLevel="0" collapsed="false">
      <c r="B159" s="9" t="n">
        <v>43256</v>
      </c>
      <c r="C159" s="294" t="n">
        <v>0.185218</v>
      </c>
      <c r="D159" s="294" t="n">
        <v>0.862085</v>
      </c>
    </row>
    <row r="160" customFormat="false" ht="14.4" hidden="false" customHeight="false" outlineLevel="0" collapsed="false">
      <c r="B160" s="9" t="n">
        <v>43257</v>
      </c>
      <c r="C160" s="294" t="n">
        <v>0.184769</v>
      </c>
      <c r="D160" s="294" t="n">
        <v>0.862779</v>
      </c>
    </row>
    <row r="161" customFormat="false" ht="14.4" hidden="false" customHeight="false" outlineLevel="0" collapsed="false">
      <c r="B161" s="9" t="n">
        <v>43258</v>
      </c>
      <c r="C161" s="294" t="n">
        <v>0.184354</v>
      </c>
      <c r="D161" s="294" t="n">
        <v>0.863446</v>
      </c>
    </row>
    <row r="162" customFormat="false" ht="14.4" hidden="false" customHeight="false" outlineLevel="0" collapsed="false">
      <c r="B162" s="9" t="n">
        <v>43259</v>
      </c>
      <c r="C162" s="294" t="n">
        <v>0.183972</v>
      </c>
      <c r="D162" s="294" t="n">
        <v>0.864087</v>
      </c>
    </row>
    <row r="163" customFormat="false" ht="14.4" hidden="false" customHeight="false" outlineLevel="0" collapsed="false">
      <c r="B163" s="9" t="n">
        <v>43260</v>
      </c>
      <c r="C163" s="294" t="n">
        <v>0.183625</v>
      </c>
      <c r="D163" s="294" t="n">
        <v>0.864699</v>
      </c>
    </row>
    <row r="164" customFormat="false" ht="14.4" hidden="false" customHeight="false" outlineLevel="0" collapsed="false">
      <c r="B164" s="9" t="n">
        <v>43261</v>
      </c>
      <c r="C164" s="294" t="n">
        <v>0.183312</v>
      </c>
      <c r="D164" s="294" t="n">
        <v>0.865283</v>
      </c>
    </row>
    <row r="165" customFormat="false" ht="14.4" hidden="false" customHeight="false" outlineLevel="0" collapsed="false">
      <c r="B165" s="9" t="n">
        <v>43262</v>
      </c>
      <c r="C165" s="294" t="n">
        <v>0.183033</v>
      </c>
      <c r="D165" s="294" t="n">
        <v>0.865838</v>
      </c>
    </row>
    <row r="166" customFormat="false" ht="14.4" hidden="false" customHeight="false" outlineLevel="0" collapsed="false">
      <c r="B166" s="9" t="n">
        <v>43263</v>
      </c>
      <c r="C166" s="294" t="n">
        <v>0.18279</v>
      </c>
      <c r="D166" s="294" t="n">
        <v>0.866363</v>
      </c>
    </row>
    <row r="167" customFormat="false" ht="14.4" hidden="false" customHeight="false" outlineLevel="0" collapsed="false">
      <c r="B167" s="9" t="n">
        <v>43264</v>
      </c>
      <c r="C167" s="294" t="n">
        <v>0.182581</v>
      </c>
      <c r="D167" s="294" t="n">
        <v>0.866857</v>
      </c>
    </row>
    <row r="168" customFormat="false" ht="14.4" hidden="false" customHeight="false" outlineLevel="0" collapsed="false">
      <c r="B168" s="9" t="n">
        <v>43265</v>
      </c>
      <c r="C168" s="294" t="n">
        <v>0.182408</v>
      </c>
      <c r="D168" s="294" t="n">
        <v>0.86732</v>
      </c>
    </row>
    <row r="169" customFormat="false" ht="14.4" hidden="false" customHeight="false" outlineLevel="0" collapsed="false">
      <c r="B169" s="9" t="n">
        <v>43266</v>
      </c>
      <c r="C169" s="294" t="n">
        <v>0.18227</v>
      </c>
      <c r="D169" s="294" t="n">
        <v>0.867751</v>
      </c>
    </row>
    <row r="170" customFormat="false" ht="14.4" hidden="false" customHeight="false" outlineLevel="0" collapsed="false">
      <c r="B170" s="9" t="n">
        <v>43267</v>
      </c>
      <c r="C170" s="294" t="n">
        <v>0.182168</v>
      </c>
      <c r="D170" s="294" t="n">
        <v>0.86815</v>
      </c>
    </row>
    <row r="171" customFormat="false" ht="14.4" hidden="false" customHeight="false" outlineLevel="0" collapsed="false">
      <c r="B171" s="9" t="n">
        <v>43268</v>
      </c>
      <c r="C171" s="294" t="n">
        <v>0.182101</v>
      </c>
      <c r="D171" s="294" t="n">
        <v>0.868516</v>
      </c>
    </row>
    <row r="172" customFormat="false" ht="14.4" hidden="false" customHeight="false" outlineLevel="0" collapsed="false">
      <c r="B172" s="9" t="n">
        <v>43269</v>
      </c>
      <c r="C172" s="294" t="n">
        <v>0.182069</v>
      </c>
      <c r="D172" s="294" t="n">
        <v>0.868849</v>
      </c>
    </row>
    <row r="173" customFormat="false" ht="14.4" hidden="false" customHeight="false" outlineLevel="0" collapsed="false">
      <c r="B173" s="9" t="n">
        <v>43270</v>
      </c>
      <c r="C173" s="294" t="n">
        <v>0.182073</v>
      </c>
      <c r="D173" s="294" t="n">
        <v>0.869147</v>
      </c>
    </row>
    <row r="174" customFormat="false" ht="14.4" hidden="false" customHeight="false" outlineLevel="0" collapsed="false">
      <c r="B174" s="9" t="n">
        <v>43271</v>
      </c>
      <c r="C174" s="294" t="n">
        <v>0.182112</v>
      </c>
      <c r="D174" s="294" t="n">
        <v>0.869412</v>
      </c>
    </row>
    <row r="175" customFormat="false" ht="14.4" hidden="false" customHeight="false" outlineLevel="0" collapsed="false">
      <c r="B175" s="9" t="n">
        <v>43272</v>
      </c>
      <c r="C175" s="294" t="n">
        <v>0.182186</v>
      </c>
      <c r="D175" s="294" t="n">
        <v>0.869642</v>
      </c>
    </row>
    <row r="176" customFormat="false" ht="14.4" hidden="false" customHeight="false" outlineLevel="0" collapsed="false">
      <c r="B176" s="9" t="n">
        <v>43273</v>
      </c>
      <c r="C176" s="294" t="n">
        <v>0.182296</v>
      </c>
      <c r="D176" s="294" t="n">
        <v>0.869836</v>
      </c>
    </row>
    <row r="177" customFormat="false" ht="14.4" hidden="false" customHeight="false" outlineLevel="0" collapsed="false">
      <c r="B177" s="9" t="n">
        <v>43274</v>
      </c>
      <c r="C177" s="294" t="n">
        <v>0.18244</v>
      </c>
      <c r="D177" s="294" t="n">
        <v>0.869995</v>
      </c>
    </row>
    <row r="178" customFormat="false" ht="14.4" hidden="false" customHeight="false" outlineLevel="0" collapsed="false">
      <c r="B178" s="9" t="n">
        <v>43275</v>
      </c>
      <c r="C178" s="294" t="n">
        <v>0.182619</v>
      </c>
      <c r="D178" s="294" t="n">
        <v>0.870119</v>
      </c>
    </row>
    <row r="179" customFormat="false" ht="14.4" hidden="false" customHeight="false" outlineLevel="0" collapsed="false">
      <c r="B179" s="9" t="n">
        <v>43276</v>
      </c>
      <c r="C179" s="294" t="n">
        <v>0.182832</v>
      </c>
      <c r="D179" s="294" t="n">
        <v>0.870207</v>
      </c>
    </row>
    <row r="180" customFormat="false" ht="14.4" hidden="false" customHeight="false" outlineLevel="0" collapsed="false">
      <c r="B180" s="9" t="n">
        <v>43277</v>
      </c>
      <c r="C180" s="294" t="n">
        <v>0.183079</v>
      </c>
      <c r="D180" s="294" t="n">
        <v>0.870258</v>
      </c>
    </row>
    <row r="181" customFormat="false" ht="14.4" hidden="false" customHeight="false" outlineLevel="0" collapsed="false">
      <c r="B181" s="9" t="n">
        <v>43278</v>
      </c>
      <c r="C181" s="294" t="n">
        <v>0.18336</v>
      </c>
      <c r="D181" s="294" t="n">
        <v>0.870274</v>
      </c>
    </row>
    <row r="182" customFormat="false" ht="14.4" hidden="false" customHeight="false" outlineLevel="0" collapsed="false">
      <c r="B182" s="9" t="n">
        <v>43279</v>
      </c>
      <c r="C182" s="294" t="n">
        <v>0.183674</v>
      </c>
      <c r="D182" s="294" t="n">
        <v>0.870253</v>
      </c>
    </row>
    <row r="183" customFormat="false" ht="14.4" hidden="false" customHeight="false" outlineLevel="0" collapsed="false">
      <c r="B183" s="9" t="n">
        <v>43280</v>
      </c>
      <c r="C183" s="294" t="n">
        <v>0.184021</v>
      </c>
      <c r="D183" s="294" t="n">
        <v>0.870195</v>
      </c>
    </row>
    <row r="184" customFormat="false" ht="14.4" hidden="false" customHeight="false" outlineLevel="0" collapsed="false">
      <c r="B184" s="9" t="n">
        <v>43281</v>
      </c>
      <c r="C184" s="294" t="n">
        <v>0.184401</v>
      </c>
      <c r="D184" s="294" t="n">
        <v>0.870101</v>
      </c>
    </row>
    <row r="185" customFormat="false" ht="14.4" hidden="false" customHeight="false" outlineLevel="0" collapsed="false">
      <c r="B185" s="9" t="n">
        <v>43282</v>
      </c>
      <c r="C185" s="294" t="n">
        <v>0.184812</v>
      </c>
      <c r="D185" s="294" t="n">
        <v>0.869971</v>
      </c>
    </row>
    <row r="186" customFormat="false" ht="14.4" hidden="false" customHeight="false" outlineLevel="0" collapsed="false">
      <c r="B186" s="9" t="n">
        <v>43283</v>
      </c>
      <c r="C186" s="294" t="n">
        <v>0.185254</v>
      </c>
      <c r="D186" s="294" t="n">
        <v>0.869805</v>
      </c>
    </row>
    <row r="187" customFormat="false" ht="14.4" hidden="false" customHeight="false" outlineLevel="0" collapsed="false">
      <c r="B187" s="9" t="n">
        <v>43284</v>
      </c>
      <c r="C187" s="294" t="n">
        <v>0.185728</v>
      </c>
      <c r="D187" s="294" t="n">
        <v>0.869602</v>
      </c>
    </row>
    <row r="188" customFormat="false" ht="14.4" hidden="false" customHeight="false" outlineLevel="0" collapsed="false">
      <c r="B188" s="9" t="n">
        <v>43285</v>
      </c>
      <c r="C188" s="294" t="n">
        <v>0.186231</v>
      </c>
      <c r="D188" s="294" t="n">
        <v>0.869363</v>
      </c>
    </row>
    <row r="189" customFormat="false" ht="14.4" hidden="false" customHeight="false" outlineLevel="0" collapsed="false">
      <c r="B189" s="9" t="n">
        <v>43286</v>
      </c>
      <c r="C189" s="294" t="n">
        <v>0.186764</v>
      </c>
      <c r="D189" s="294" t="n">
        <v>0.869088</v>
      </c>
    </row>
    <row r="190" customFormat="false" ht="14.4" hidden="false" customHeight="false" outlineLevel="0" collapsed="false">
      <c r="B190" s="9" t="n">
        <v>43287</v>
      </c>
      <c r="C190" s="294" t="n">
        <v>0.187326</v>
      </c>
      <c r="D190" s="294" t="n">
        <v>0.868777</v>
      </c>
    </row>
    <row r="191" customFormat="false" ht="14.4" hidden="false" customHeight="false" outlineLevel="0" collapsed="false">
      <c r="B191" s="9" t="n">
        <v>43288</v>
      </c>
      <c r="C191" s="294" t="n">
        <v>0.187916</v>
      </c>
      <c r="D191" s="294" t="n">
        <v>0.86843</v>
      </c>
    </row>
    <row r="192" customFormat="false" ht="14.4" hidden="false" customHeight="false" outlineLevel="0" collapsed="false">
      <c r="B192" s="9" t="n">
        <v>43289</v>
      </c>
      <c r="C192" s="294" t="n">
        <v>0.188534</v>
      </c>
      <c r="D192" s="294" t="n">
        <v>0.868048</v>
      </c>
    </row>
    <row r="193" customFormat="false" ht="14.4" hidden="false" customHeight="false" outlineLevel="0" collapsed="false">
      <c r="B193" s="9" t="n">
        <v>43290</v>
      </c>
      <c r="C193" s="294" t="n">
        <v>0.189178</v>
      </c>
      <c r="D193" s="294" t="n">
        <v>0.867631</v>
      </c>
    </row>
    <row r="194" customFormat="false" ht="14.4" hidden="false" customHeight="false" outlineLevel="0" collapsed="false">
      <c r="B194" s="9" t="n">
        <v>43291</v>
      </c>
      <c r="C194" s="294" t="n">
        <v>0.189848</v>
      </c>
      <c r="D194" s="294" t="n">
        <v>0.86718</v>
      </c>
    </row>
    <row r="195" customFormat="false" ht="14.4" hidden="false" customHeight="false" outlineLevel="0" collapsed="false">
      <c r="B195" s="9" t="n">
        <v>43292</v>
      </c>
      <c r="C195" s="294" t="n">
        <v>0.190544</v>
      </c>
      <c r="D195" s="294" t="n">
        <v>0.866694</v>
      </c>
    </row>
    <row r="196" customFormat="false" ht="14.4" hidden="false" customHeight="false" outlineLevel="0" collapsed="false">
      <c r="B196" s="9" t="n">
        <v>43293</v>
      </c>
      <c r="C196" s="294" t="n">
        <v>0.191264</v>
      </c>
      <c r="D196" s="294" t="n">
        <v>0.866174</v>
      </c>
    </row>
    <row r="197" customFormat="false" ht="14.4" hidden="false" customHeight="false" outlineLevel="0" collapsed="false">
      <c r="B197" s="9" t="n">
        <v>43294</v>
      </c>
      <c r="C197" s="294" t="n">
        <v>0.192008</v>
      </c>
      <c r="D197" s="294" t="n">
        <v>0.86562</v>
      </c>
    </row>
    <row r="198" customFormat="false" ht="14.4" hidden="false" customHeight="false" outlineLevel="0" collapsed="false">
      <c r="B198" s="9" t="n">
        <v>43295</v>
      </c>
      <c r="C198" s="294" t="n">
        <v>0.192775</v>
      </c>
      <c r="D198" s="294" t="n">
        <v>0.865033</v>
      </c>
    </row>
    <row r="199" customFormat="false" ht="14.4" hidden="false" customHeight="false" outlineLevel="0" collapsed="false">
      <c r="B199" s="9" t="n">
        <v>43296</v>
      </c>
      <c r="C199" s="294" t="n">
        <v>0.193564</v>
      </c>
      <c r="D199" s="294" t="n">
        <v>0.864413</v>
      </c>
    </row>
    <row r="200" customFormat="false" ht="14.4" hidden="false" customHeight="false" outlineLevel="0" collapsed="false">
      <c r="B200" s="9" t="n">
        <v>43297</v>
      </c>
      <c r="C200" s="294" t="n">
        <v>0.194374</v>
      </c>
      <c r="D200" s="294" t="n">
        <v>0.863761</v>
      </c>
    </row>
    <row r="201" customFormat="false" ht="14.4" hidden="false" customHeight="false" outlineLevel="0" collapsed="false">
      <c r="B201" s="9" t="n">
        <v>43298</v>
      </c>
      <c r="C201" s="294" t="n">
        <v>0.195205</v>
      </c>
      <c r="D201" s="294" t="n">
        <v>0.863077</v>
      </c>
    </row>
    <row r="202" customFormat="false" ht="14.4" hidden="false" customHeight="false" outlineLevel="0" collapsed="false">
      <c r="B202" s="9" t="n">
        <v>43299</v>
      </c>
      <c r="C202" s="294" t="n">
        <v>0.196055</v>
      </c>
      <c r="D202" s="294" t="n">
        <v>0.862362</v>
      </c>
    </row>
    <row r="203" customFormat="false" ht="14.4" hidden="false" customHeight="false" outlineLevel="0" collapsed="false">
      <c r="B203" s="9" t="n">
        <v>43300</v>
      </c>
      <c r="C203" s="294" t="n">
        <v>0.196925</v>
      </c>
      <c r="D203" s="294" t="n">
        <v>0.861615</v>
      </c>
    </row>
    <row r="204" customFormat="false" ht="14.4" hidden="false" customHeight="false" outlineLevel="0" collapsed="false">
      <c r="B204" s="9" t="n">
        <v>43301</v>
      </c>
      <c r="C204" s="294" t="n">
        <v>0.197812</v>
      </c>
      <c r="D204" s="294" t="n">
        <v>0.860839</v>
      </c>
    </row>
    <row r="205" customFormat="false" ht="14.4" hidden="false" customHeight="false" outlineLevel="0" collapsed="false">
      <c r="B205" s="9" t="n">
        <v>43302</v>
      </c>
      <c r="C205" s="294" t="n">
        <v>0.198717</v>
      </c>
      <c r="D205" s="294" t="n">
        <v>0.860032</v>
      </c>
    </row>
    <row r="206" customFormat="false" ht="14.4" hidden="false" customHeight="false" outlineLevel="0" collapsed="false">
      <c r="B206" s="9" t="n">
        <v>43303</v>
      </c>
      <c r="C206" s="294" t="n">
        <v>0.199638</v>
      </c>
      <c r="D206" s="294" t="n">
        <v>0.859196</v>
      </c>
    </row>
    <row r="207" customFormat="false" ht="14.4" hidden="false" customHeight="false" outlineLevel="0" collapsed="false">
      <c r="B207" s="9" t="n">
        <v>43304</v>
      </c>
      <c r="C207" s="294" t="n">
        <v>0.200576</v>
      </c>
      <c r="D207" s="294" t="n">
        <v>0.858331</v>
      </c>
    </row>
    <row r="208" customFormat="false" ht="14.4" hidden="false" customHeight="false" outlineLevel="0" collapsed="false">
      <c r="B208" s="9" t="n">
        <v>43305</v>
      </c>
      <c r="C208" s="294" t="n">
        <v>0.201528</v>
      </c>
      <c r="D208" s="294" t="n">
        <v>0.857438</v>
      </c>
    </row>
    <row r="209" customFormat="false" ht="14.4" hidden="false" customHeight="false" outlineLevel="0" collapsed="false">
      <c r="B209" s="9" t="n">
        <v>43306</v>
      </c>
      <c r="C209" s="294" t="n">
        <v>0.202494</v>
      </c>
      <c r="D209" s="294" t="n">
        <v>0.856517</v>
      </c>
    </row>
    <row r="210" customFormat="false" ht="14.4" hidden="false" customHeight="false" outlineLevel="0" collapsed="false">
      <c r="B210" s="9" t="n">
        <v>43307</v>
      </c>
      <c r="C210" s="294" t="n">
        <v>0.203474</v>
      </c>
      <c r="D210" s="294" t="n">
        <v>0.855569</v>
      </c>
    </row>
    <row r="211" customFormat="false" ht="14.4" hidden="false" customHeight="false" outlineLevel="0" collapsed="false">
      <c r="B211" s="9" t="n">
        <v>43308</v>
      </c>
      <c r="C211" s="294" t="n">
        <v>0.204466</v>
      </c>
      <c r="D211" s="294" t="n">
        <v>0.854594</v>
      </c>
    </row>
    <row r="212" customFormat="false" ht="14.4" hidden="false" customHeight="false" outlineLevel="0" collapsed="false">
      <c r="B212" s="9" t="n">
        <v>43309</v>
      </c>
      <c r="C212" s="294" t="n">
        <v>0.20547</v>
      </c>
      <c r="D212" s="294" t="n">
        <v>0.853594</v>
      </c>
    </row>
    <row r="213" customFormat="false" ht="14.4" hidden="false" customHeight="false" outlineLevel="0" collapsed="false">
      <c r="B213" s="9" t="n">
        <v>43310</v>
      </c>
      <c r="C213" s="294" t="n">
        <v>0.206486</v>
      </c>
      <c r="D213" s="294" t="n">
        <v>0.852567</v>
      </c>
    </row>
    <row r="214" customFormat="false" ht="14.4" hidden="false" customHeight="false" outlineLevel="0" collapsed="false">
      <c r="B214" s="9" t="n">
        <v>43311</v>
      </c>
      <c r="C214" s="294" t="n">
        <v>0.207512</v>
      </c>
      <c r="D214" s="294" t="n">
        <v>0.851516</v>
      </c>
    </row>
    <row r="215" customFormat="false" ht="14.4" hidden="false" customHeight="false" outlineLevel="0" collapsed="false">
      <c r="B215" s="9" t="n">
        <v>43312</v>
      </c>
      <c r="C215" s="294" t="n">
        <v>0.208549</v>
      </c>
      <c r="D215" s="294" t="n">
        <v>0.85044</v>
      </c>
    </row>
    <row r="216" customFormat="false" ht="14.4" hidden="false" customHeight="false" outlineLevel="0" collapsed="false">
      <c r="B216" s="9" t="n">
        <v>43313</v>
      </c>
      <c r="C216" s="294" t="n">
        <v>0.209594</v>
      </c>
      <c r="D216" s="294" t="n">
        <v>0.849341</v>
      </c>
    </row>
    <row r="217" customFormat="false" ht="14.4" hidden="false" customHeight="false" outlineLevel="0" collapsed="false">
      <c r="B217" s="9" t="n">
        <v>43314</v>
      </c>
      <c r="C217" s="294" t="n">
        <v>0.210648</v>
      </c>
      <c r="D217" s="294" t="n">
        <v>0.848218</v>
      </c>
    </row>
    <row r="218" customFormat="false" ht="14.4" hidden="false" customHeight="false" outlineLevel="0" collapsed="false">
      <c r="B218" s="9" t="n">
        <v>43315</v>
      </c>
      <c r="C218" s="294" t="n">
        <v>0.21171</v>
      </c>
      <c r="D218" s="294" t="n">
        <v>0.847072</v>
      </c>
    </row>
    <row r="219" customFormat="false" ht="14.4" hidden="false" customHeight="false" outlineLevel="0" collapsed="false">
      <c r="B219" s="9" t="n">
        <v>43316</v>
      </c>
      <c r="C219" s="294" t="n">
        <v>0.21278</v>
      </c>
      <c r="D219" s="294" t="n">
        <v>0.845904</v>
      </c>
    </row>
    <row r="220" customFormat="false" ht="14.4" hidden="false" customHeight="false" outlineLevel="0" collapsed="false">
      <c r="B220" s="9" t="n">
        <v>43317</v>
      </c>
      <c r="C220" s="294" t="n">
        <v>0.213856</v>
      </c>
      <c r="D220" s="294" t="n">
        <v>0.844714</v>
      </c>
    </row>
    <row r="221" customFormat="false" ht="14.4" hidden="false" customHeight="false" outlineLevel="0" collapsed="false">
      <c r="B221" s="9" t="n">
        <v>43318</v>
      </c>
      <c r="C221" s="294" t="n">
        <v>0.214939</v>
      </c>
      <c r="D221" s="294" t="n">
        <v>0.843504</v>
      </c>
    </row>
    <row r="222" customFormat="false" ht="14.4" hidden="false" customHeight="false" outlineLevel="0" collapsed="false">
      <c r="B222" s="9" t="n">
        <v>43319</v>
      </c>
      <c r="C222" s="294" t="n">
        <v>0.216028</v>
      </c>
      <c r="D222" s="294" t="n">
        <v>0.842272</v>
      </c>
    </row>
    <row r="223" customFormat="false" ht="14.4" hidden="false" customHeight="false" outlineLevel="0" collapsed="false">
      <c r="B223" s="9" t="n">
        <v>43320</v>
      </c>
      <c r="C223" s="294" t="n">
        <v>0.217122</v>
      </c>
      <c r="D223" s="294" t="n">
        <v>0.841021</v>
      </c>
    </row>
    <row r="224" customFormat="false" ht="14.4" hidden="false" customHeight="false" outlineLevel="0" collapsed="false">
      <c r="B224" s="9" t="n">
        <v>43321</v>
      </c>
      <c r="C224" s="294" t="n">
        <v>0.21822</v>
      </c>
      <c r="D224" s="294" t="n">
        <v>0.83975</v>
      </c>
    </row>
    <row r="225" customFormat="false" ht="14.4" hidden="false" customHeight="false" outlineLevel="0" collapsed="false">
      <c r="B225" s="9" t="n">
        <v>43322</v>
      </c>
      <c r="C225" s="294" t="n">
        <v>0.219323</v>
      </c>
      <c r="D225" s="294" t="n">
        <v>0.83846</v>
      </c>
    </row>
    <row r="226" customFormat="false" ht="14.4" hidden="false" customHeight="false" outlineLevel="0" collapsed="false">
      <c r="B226" s="9" t="n">
        <v>43323</v>
      </c>
      <c r="C226" s="294" t="n">
        <v>0.22043</v>
      </c>
      <c r="D226" s="294" t="n">
        <v>0.837152</v>
      </c>
    </row>
    <row r="227" customFormat="false" ht="14.4" hidden="false" customHeight="false" outlineLevel="0" collapsed="false">
      <c r="B227" s="9" t="n">
        <v>43324</v>
      </c>
      <c r="C227" s="294" t="n">
        <v>0.221541</v>
      </c>
      <c r="D227" s="294" t="n">
        <v>0.835826</v>
      </c>
    </row>
    <row r="228" customFormat="false" ht="14.4" hidden="false" customHeight="false" outlineLevel="0" collapsed="false">
      <c r="B228" s="9" t="n">
        <v>43325</v>
      </c>
      <c r="C228" s="294" t="n">
        <v>0.222655</v>
      </c>
      <c r="D228" s="294" t="n">
        <v>0.834482</v>
      </c>
    </row>
    <row r="229" customFormat="false" ht="14.4" hidden="false" customHeight="false" outlineLevel="0" collapsed="false">
      <c r="B229" s="9" t="n">
        <v>43326</v>
      </c>
      <c r="C229" s="294" t="n">
        <v>0.223772</v>
      </c>
      <c r="D229" s="294" t="n">
        <v>0.833122</v>
      </c>
    </row>
    <row r="230" customFormat="false" ht="14.4" hidden="false" customHeight="false" outlineLevel="0" collapsed="false">
      <c r="B230" s="9" t="n">
        <v>43327</v>
      </c>
      <c r="C230" s="294" t="n">
        <v>0.224891</v>
      </c>
      <c r="D230" s="294" t="n">
        <v>0.831745</v>
      </c>
    </row>
    <row r="231" customFormat="false" ht="14.4" hidden="false" customHeight="false" outlineLevel="0" collapsed="false">
      <c r="B231" s="9" t="n">
        <v>43328</v>
      </c>
      <c r="C231" s="294" t="n">
        <v>0.226012</v>
      </c>
      <c r="D231" s="294" t="n">
        <v>0.830352</v>
      </c>
    </row>
    <row r="232" customFormat="false" ht="14.4" hidden="false" customHeight="false" outlineLevel="0" collapsed="false">
      <c r="B232" s="9" t="n">
        <v>43329</v>
      </c>
      <c r="C232" s="294" t="n">
        <v>0.227135</v>
      </c>
      <c r="D232" s="294" t="n">
        <v>0.828943</v>
      </c>
    </row>
    <row r="233" customFormat="false" ht="14.4" hidden="false" customHeight="false" outlineLevel="0" collapsed="false">
      <c r="B233" s="9" t="n">
        <v>43330</v>
      </c>
      <c r="C233" s="294" t="n">
        <v>0.22826</v>
      </c>
      <c r="D233" s="294" t="n">
        <v>0.82752</v>
      </c>
    </row>
    <row r="234" customFormat="false" ht="14.4" hidden="false" customHeight="false" outlineLevel="0" collapsed="false">
      <c r="B234" s="9" t="n">
        <v>43331</v>
      </c>
      <c r="C234" s="294" t="n">
        <v>0.229386</v>
      </c>
      <c r="D234" s="294" t="n">
        <v>0.826082</v>
      </c>
    </row>
    <row r="235" customFormat="false" ht="14.4" hidden="false" customHeight="false" outlineLevel="0" collapsed="false">
      <c r="B235" s="9" t="n">
        <v>43332</v>
      </c>
      <c r="C235" s="294" t="n">
        <v>0.230513</v>
      </c>
      <c r="D235" s="294" t="n">
        <v>0.82463</v>
      </c>
    </row>
    <row r="236" customFormat="false" ht="14.4" hidden="false" customHeight="false" outlineLevel="0" collapsed="false">
      <c r="B236" s="9" t="n">
        <v>43333</v>
      </c>
      <c r="C236" s="294" t="n">
        <v>0.231642</v>
      </c>
      <c r="D236" s="294" t="n">
        <v>0.823165</v>
      </c>
    </row>
    <row r="237" customFormat="false" ht="14.4" hidden="false" customHeight="false" outlineLevel="0" collapsed="false">
      <c r="B237" s="9" t="n">
        <v>43334</v>
      </c>
      <c r="C237" s="294" t="n">
        <v>0.232771</v>
      </c>
      <c r="D237" s="294" t="n">
        <v>0.821686</v>
      </c>
    </row>
    <row r="238" customFormat="false" ht="14.4" hidden="false" customHeight="false" outlineLevel="0" collapsed="false">
      <c r="B238" s="9" t="n">
        <v>43335</v>
      </c>
      <c r="C238" s="294" t="n">
        <v>0.2339</v>
      </c>
      <c r="D238" s="294" t="n">
        <v>0.820195</v>
      </c>
    </row>
    <row r="239" customFormat="false" ht="14.4" hidden="false" customHeight="false" outlineLevel="0" collapsed="false">
      <c r="B239" s="9" t="n">
        <v>43336</v>
      </c>
      <c r="C239" s="294" t="n">
        <v>0.23503</v>
      </c>
      <c r="D239" s="294" t="n">
        <v>0.818692</v>
      </c>
    </row>
    <row r="240" customFormat="false" ht="14.4" hidden="false" customHeight="false" outlineLevel="0" collapsed="false">
      <c r="B240" s="9" t="n">
        <v>43337</v>
      </c>
      <c r="C240" s="294" t="n">
        <v>0.236161</v>
      </c>
      <c r="D240" s="294" t="n">
        <v>0.817177</v>
      </c>
    </row>
    <row r="241" customFormat="false" ht="14.4" hidden="false" customHeight="false" outlineLevel="0" collapsed="false">
      <c r="B241" s="9" t="n">
        <v>43338</v>
      </c>
      <c r="C241" s="294" t="n">
        <v>0.237292</v>
      </c>
      <c r="D241" s="294" t="n">
        <v>0.815651</v>
      </c>
    </row>
    <row r="242" customFormat="false" ht="14.4" hidden="false" customHeight="false" outlineLevel="0" collapsed="false">
      <c r="B242" s="9" t="n">
        <v>43339</v>
      </c>
      <c r="C242" s="294" t="n">
        <v>0.238423</v>
      </c>
      <c r="D242" s="294" t="n">
        <v>0.814114</v>
      </c>
    </row>
    <row r="243" customFormat="false" ht="14.4" hidden="false" customHeight="false" outlineLevel="0" collapsed="false">
      <c r="B243" s="9" t="n">
        <v>43340</v>
      </c>
      <c r="C243" s="294" t="n">
        <v>0.239554</v>
      </c>
      <c r="D243" s="294" t="n">
        <v>0.812567</v>
      </c>
    </row>
    <row r="244" customFormat="false" ht="14.4" hidden="false" customHeight="false" outlineLevel="0" collapsed="false">
      <c r="B244" s="9" t="n">
        <v>43341</v>
      </c>
      <c r="C244" s="294" t="n">
        <v>0.240685</v>
      </c>
      <c r="D244" s="294" t="n">
        <v>0.81101</v>
      </c>
    </row>
    <row r="245" customFormat="false" ht="14.4" hidden="false" customHeight="false" outlineLevel="0" collapsed="false">
      <c r="B245" s="9" t="n">
        <v>43342</v>
      </c>
      <c r="C245" s="294" t="n">
        <v>0.241816</v>
      </c>
      <c r="D245" s="294" t="n">
        <v>0.809443</v>
      </c>
    </row>
    <row r="246" customFormat="false" ht="14.4" hidden="false" customHeight="false" outlineLevel="0" collapsed="false">
      <c r="B246" s="9" t="n">
        <v>43343</v>
      </c>
      <c r="C246" s="294" t="n">
        <v>0.242948</v>
      </c>
      <c r="D246" s="294" t="n">
        <v>0.807868</v>
      </c>
    </row>
    <row r="247" customFormat="false" ht="14.4" hidden="false" customHeight="false" outlineLevel="0" collapsed="false">
      <c r="B247" s="9" t="n">
        <v>43344</v>
      </c>
      <c r="C247" s="294" t="n">
        <v>0.244079</v>
      </c>
      <c r="D247" s="294" t="n">
        <v>0.806283</v>
      </c>
    </row>
    <row r="248" customFormat="false" ht="14.4" hidden="false" customHeight="false" outlineLevel="0" collapsed="false">
      <c r="B248" s="9" t="n">
        <v>43345</v>
      </c>
      <c r="C248" s="294" t="n">
        <v>0.24521</v>
      </c>
      <c r="D248" s="294" t="n">
        <v>0.804691</v>
      </c>
    </row>
    <row r="249" customFormat="false" ht="14.4" hidden="false" customHeight="false" outlineLevel="0" collapsed="false">
      <c r="B249" s="9" t="n">
        <v>43346</v>
      </c>
      <c r="C249" s="294" t="n">
        <v>0.246342</v>
      </c>
      <c r="D249" s="294" t="n">
        <v>0.803091</v>
      </c>
    </row>
    <row r="250" customFormat="false" ht="14.4" hidden="false" customHeight="false" outlineLevel="0" collapsed="false">
      <c r="B250" s="9" t="n">
        <v>43347</v>
      </c>
      <c r="C250" s="294" t="n">
        <v>0.247474</v>
      </c>
      <c r="D250" s="294" t="n">
        <v>0.801484</v>
      </c>
    </row>
    <row r="251" customFormat="false" ht="14.4" hidden="false" customHeight="false" outlineLevel="0" collapsed="false">
      <c r="B251" s="9" t="n">
        <v>43348</v>
      </c>
      <c r="C251" s="294" t="n">
        <v>0.248606</v>
      </c>
      <c r="D251" s="294" t="n">
        <v>0.79987</v>
      </c>
    </row>
    <row r="252" customFormat="false" ht="14.4" hidden="false" customHeight="false" outlineLevel="0" collapsed="false">
      <c r="B252" s="9" t="n">
        <v>43349</v>
      </c>
      <c r="C252" s="294" t="n">
        <v>0.249738</v>
      </c>
      <c r="D252" s="294" t="n">
        <v>0.798249</v>
      </c>
    </row>
    <row r="253" customFormat="false" ht="14.4" hidden="false" customHeight="false" outlineLevel="0" collapsed="false">
      <c r="B253" s="9" t="n">
        <v>43350</v>
      </c>
      <c r="C253" s="294" t="n">
        <v>0.250871</v>
      </c>
      <c r="D253" s="294" t="n">
        <v>0.796622</v>
      </c>
    </row>
    <row r="254" customFormat="false" ht="14.4" hidden="false" customHeight="false" outlineLevel="0" collapsed="false">
      <c r="B254" s="9" t="n">
        <v>43351</v>
      </c>
      <c r="C254" s="294" t="n">
        <v>0.252004</v>
      </c>
      <c r="D254" s="294" t="n">
        <v>0.79499</v>
      </c>
    </row>
    <row r="255" customFormat="false" ht="14.4" hidden="false" customHeight="false" outlineLevel="0" collapsed="false">
      <c r="B255" s="9" t="n">
        <v>43352</v>
      </c>
      <c r="C255" s="294" t="n">
        <v>0.253137</v>
      </c>
      <c r="D255" s="294" t="n">
        <v>0.793352</v>
      </c>
    </row>
    <row r="256" customFormat="false" ht="14.4" hidden="false" customHeight="false" outlineLevel="0" collapsed="false">
      <c r="B256" s="9" t="n">
        <v>43353</v>
      </c>
      <c r="C256" s="294" t="n">
        <v>0.254272</v>
      </c>
      <c r="D256" s="294" t="n">
        <v>0.79171</v>
      </c>
    </row>
    <row r="257" customFormat="false" ht="14.4" hidden="false" customHeight="false" outlineLevel="0" collapsed="false">
      <c r="B257" s="9" t="n">
        <v>43354</v>
      </c>
      <c r="C257" s="294" t="n">
        <v>0.255407</v>
      </c>
      <c r="D257" s="294" t="n">
        <v>0.790063</v>
      </c>
    </row>
    <row r="258" customFormat="false" ht="14.4" hidden="false" customHeight="false" outlineLevel="0" collapsed="false">
      <c r="B258" s="9" t="n">
        <v>43355</v>
      </c>
      <c r="C258" s="294" t="n">
        <v>0.256543</v>
      </c>
      <c r="D258" s="294" t="n">
        <v>0.788412</v>
      </c>
    </row>
    <row r="259" customFormat="false" ht="14.4" hidden="false" customHeight="false" outlineLevel="0" collapsed="false">
      <c r="B259" s="9" t="n">
        <v>43356</v>
      </c>
      <c r="C259" s="294" t="n">
        <v>0.257681</v>
      </c>
      <c r="D259" s="294" t="n">
        <v>0.786758</v>
      </c>
    </row>
    <row r="260" customFormat="false" ht="14.4" hidden="false" customHeight="false" outlineLevel="0" collapsed="false">
      <c r="B260" s="9" t="n">
        <v>43357</v>
      </c>
      <c r="C260" s="294" t="n">
        <v>0.25882</v>
      </c>
      <c r="D260" s="294" t="n">
        <v>0.785101</v>
      </c>
    </row>
    <row r="261" customFormat="false" ht="14.4" hidden="false" customHeight="false" outlineLevel="0" collapsed="false">
      <c r="B261" s="9" t="n">
        <v>43358</v>
      </c>
      <c r="C261" s="294" t="n">
        <v>0.25996</v>
      </c>
      <c r="D261" s="294" t="n">
        <v>0.78344</v>
      </c>
    </row>
    <row r="262" customFormat="false" ht="14.4" hidden="false" customHeight="false" outlineLevel="0" collapsed="false">
      <c r="B262" s="9" t="n">
        <v>43359</v>
      </c>
      <c r="C262" s="294" t="n">
        <v>0.261101</v>
      </c>
      <c r="D262" s="294" t="n">
        <v>0.781778</v>
      </c>
    </row>
    <row r="263" customFormat="false" ht="14.4" hidden="false" customHeight="false" outlineLevel="0" collapsed="false">
      <c r="B263" s="9" t="n">
        <v>43360</v>
      </c>
      <c r="C263" s="294" t="n">
        <v>0.262245</v>
      </c>
      <c r="D263" s="294" t="n">
        <v>0.780113</v>
      </c>
    </row>
    <row r="264" customFormat="false" ht="14.4" hidden="false" customHeight="false" outlineLevel="0" collapsed="false">
      <c r="B264" s="9" t="n">
        <v>43361</v>
      </c>
      <c r="C264" s="294" t="n">
        <v>0.26339</v>
      </c>
      <c r="D264" s="294" t="n">
        <v>0.778447</v>
      </c>
    </row>
    <row r="265" customFormat="false" ht="14.4" hidden="false" customHeight="false" outlineLevel="0" collapsed="false">
      <c r="B265" s="9" t="n">
        <v>43362</v>
      </c>
      <c r="C265" s="294" t="n">
        <v>0.264537</v>
      </c>
      <c r="D265" s="294" t="n">
        <v>0.77678</v>
      </c>
    </row>
    <row r="266" customFormat="false" ht="14.4" hidden="false" customHeight="false" outlineLevel="0" collapsed="false">
      <c r="B266" s="9" t="n">
        <v>43363</v>
      </c>
      <c r="C266" s="294" t="n">
        <v>0.265687</v>
      </c>
      <c r="D266" s="294" t="n">
        <v>0.775112</v>
      </c>
    </row>
    <row r="267" customFormat="false" ht="14.4" hidden="false" customHeight="false" outlineLevel="0" collapsed="false">
      <c r="B267" s="9" t="n">
        <v>43364</v>
      </c>
      <c r="C267" s="294" t="n">
        <v>0.266839</v>
      </c>
      <c r="D267" s="294" t="n">
        <v>0.773444</v>
      </c>
    </row>
    <row r="268" customFormat="false" ht="14.4" hidden="false" customHeight="false" outlineLevel="0" collapsed="false">
      <c r="B268" s="9" t="n">
        <v>43365</v>
      </c>
      <c r="C268" s="294" t="n">
        <v>0.267994</v>
      </c>
      <c r="D268" s="294" t="n">
        <v>0.771776</v>
      </c>
    </row>
    <row r="269" customFormat="false" ht="14.4" hidden="false" customHeight="false" outlineLevel="0" collapsed="false">
      <c r="B269" s="9" t="n">
        <v>43366</v>
      </c>
      <c r="C269" s="294" t="n">
        <v>0.269151</v>
      </c>
      <c r="D269" s="294" t="n">
        <v>0.770108</v>
      </c>
    </row>
    <row r="270" customFormat="false" ht="14.4" hidden="false" customHeight="false" outlineLevel="0" collapsed="false">
      <c r="B270" s="9" t="n">
        <v>43367</v>
      </c>
      <c r="C270" s="294" t="n">
        <v>0.270311</v>
      </c>
      <c r="D270" s="294" t="n">
        <v>0.768441</v>
      </c>
    </row>
    <row r="271" customFormat="false" ht="14.4" hidden="false" customHeight="false" outlineLevel="0" collapsed="false">
      <c r="B271" s="9" t="n">
        <v>43368</v>
      </c>
      <c r="C271" s="294" t="n">
        <v>0.271475</v>
      </c>
      <c r="D271" s="294" t="n">
        <v>0.766775</v>
      </c>
    </row>
    <row r="272" customFormat="false" ht="14.4" hidden="false" customHeight="false" outlineLevel="0" collapsed="false">
      <c r="B272" s="9" t="n">
        <v>43369</v>
      </c>
      <c r="C272" s="294" t="n">
        <v>0.272642</v>
      </c>
      <c r="D272" s="294" t="n">
        <v>0.765112</v>
      </c>
    </row>
    <row r="273" customFormat="false" ht="14.4" hidden="false" customHeight="false" outlineLevel="0" collapsed="false">
      <c r="B273" s="9" t="n">
        <v>43370</v>
      </c>
      <c r="C273" s="294" t="n">
        <v>0.273812</v>
      </c>
      <c r="D273" s="294" t="n">
        <v>0.76345</v>
      </c>
    </row>
    <row r="274" customFormat="false" ht="14.4" hidden="false" customHeight="false" outlineLevel="0" collapsed="false">
      <c r="B274" s="9" t="n">
        <v>43371</v>
      </c>
      <c r="C274" s="294" t="n">
        <v>0.274986</v>
      </c>
      <c r="D274" s="294" t="n">
        <v>0.76179</v>
      </c>
    </row>
    <row r="275" customFormat="false" ht="14.4" hidden="false" customHeight="false" outlineLevel="0" collapsed="false">
      <c r="B275" s="9" t="n">
        <v>43372</v>
      </c>
      <c r="C275" s="294" t="n">
        <v>0.276163</v>
      </c>
      <c r="D275" s="294" t="n">
        <v>0.760134</v>
      </c>
    </row>
    <row r="276" customFormat="false" ht="14.4" hidden="false" customHeight="false" outlineLevel="0" collapsed="false">
      <c r="B276" s="9" t="n">
        <v>43373</v>
      </c>
      <c r="C276" s="294" t="n">
        <v>0.277344</v>
      </c>
      <c r="D276" s="294" t="n">
        <v>0.758481</v>
      </c>
    </row>
    <row r="277" customFormat="false" ht="14.4" hidden="false" customHeight="false" outlineLevel="0" collapsed="false">
      <c r="B277" s="9" t="n">
        <v>43374</v>
      </c>
      <c r="C277" s="294" t="n">
        <v>0.27853</v>
      </c>
      <c r="D277" s="294" t="n">
        <v>0.756832</v>
      </c>
    </row>
    <row r="278" customFormat="false" ht="14.4" hidden="false" customHeight="false" outlineLevel="0" collapsed="false">
      <c r="B278" s="9" t="n">
        <v>43375</v>
      </c>
      <c r="C278" s="294" t="n">
        <v>0.279719</v>
      </c>
      <c r="D278" s="294" t="n">
        <v>0.755186</v>
      </c>
    </row>
    <row r="279" customFormat="false" ht="14.4" hidden="false" customHeight="false" outlineLevel="0" collapsed="false">
      <c r="B279" s="9" t="n">
        <v>43376</v>
      </c>
      <c r="C279" s="294" t="n">
        <v>0.280913</v>
      </c>
      <c r="D279" s="294" t="n">
        <v>0.753546</v>
      </c>
    </row>
    <row r="280" customFormat="false" ht="14.4" hidden="false" customHeight="false" outlineLevel="0" collapsed="false">
      <c r="B280" s="9" t="n">
        <v>43377</v>
      </c>
      <c r="C280" s="294" t="n">
        <v>0.282111</v>
      </c>
      <c r="D280" s="294" t="n">
        <v>0.75191</v>
      </c>
    </row>
    <row r="281" customFormat="false" ht="14.4" hidden="false" customHeight="false" outlineLevel="0" collapsed="false">
      <c r="B281" s="9" t="n">
        <v>43378</v>
      </c>
      <c r="C281" s="294" t="n">
        <v>0.283314</v>
      </c>
      <c r="D281" s="294" t="n">
        <v>0.750279</v>
      </c>
    </row>
    <row r="282" customFormat="false" ht="14.4" hidden="false" customHeight="false" outlineLevel="0" collapsed="false">
      <c r="B282" s="9" t="n">
        <v>43379</v>
      </c>
      <c r="C282" s="294" t="n">
        <v>0.284521</v>
      </c>
      <c r="D282" s="294" t="n">
        <v>0.748655</v>
      </c>
    </row>
    <row r="283" customFormat="false" ht="14.4" hidden="false" customHeight="false" outlineLevel="0" collapsed="false">
      <c r="B283" s="9" t="n">
        <v>43380</v>
      </c>
      <c r="C283" s="294" t="n">
        <v>0.285733</v>
      </c>
      <c r="D283" s="294" t="n">
        <v>0.747036</v>
      </c>
    </row>
    <row r="284" customFormat="false" ht="14.4" hidden="false" customHeight="false" outlineLevel="0" collapsed="false">
      <c r="B284" s="9" t="n">
        <v>43381</v>
      </c>
      <c r="C284" s="294" t="n">
        <v>0.28695</v>
      </c>
      <c r="D284" s="294" t="n">
        <v>0.745424</v>
      </c>
    </row>
    <row r="285" customFormat="false" ht="14.4" hidden="false" customHeight="false" outlineLevel="0" collapsed="false">
      <c r="B285" s="9" t="n">
        <v>43382</v>
      </c>
      <c r="C285" s="294" t="n">
        <v>0.288171</v>
      </c>
      <c r="D285" s="294" t="n">
        <v>0.743819</v>
      </c>
    </row>
    <row r="286" customFormat="false" ht="14.4" hidden="false" customHeight="false" outlineLevel="0" collapsed="false">
      <c r="B286" s="9" t="n">
        <v>43383</v>
      </c>
      <c r="C286" s="294" t="n">
        <v>0.289398</v>
      </c>
      <c r="D286" s="294" t="n">
        <v>0.742222</v>
      </c>
    </row>
    <row r="287" customFormat="false" ht="14.4" hidden="false" customHeight="false" outlineLevel="0" collapsed="false">
      <c r="B287" s="9" t="n">
        <v>43384</v>
      </c>
      <c r="C287" s="294" t="n">
        <v>0.290629</v>
      </c>
      <c r="D287" s="294" t="n">
        <v>0.740632</v>
      </c>
    </row>
    <row r="288" customFormat="false" ht="14.4" hidden="false" customHeight="false" outlineLevel="0" collapsed="false">
      <c r="B288" s="9" t="n">
        <v>43385</v>
      </c>
      <c r="C288" s="294" t="n">
        <v>0.291865</v>
      </c>
      <c r="D288" s="294" t="n">
        <v>0.739051</v>
      </c>
    </row>
    <row r="289" customFormat="false" ht="14.4" hidden="false" customHeight="false" outlineLevel="0" collapsed="false">
      <c r="B289" s="9" t="n">
        <v>43386</v>
      </c>
      <c r="C289" s="294" t="n">
        <v>0.293106</v>
      </c>
      <c r="D289" s="294" t="n">
        <v>0.737479</v>
      </c>
    </row>
    <row r="290" customFormat="false" ht="14.4" hidden="false" customHeight="false" outlineLevel="0" collapsed="false">
      <c r="B290" s="9" t="n">
        <v>43387</v>
      </c>
      <c r="C290" s="294" t="n">
        <v>0.294352</v>
      </c>
      <c r="D290" s="294" t="n">
        <v>0.735916</v>
      </c>
    </row>
    <row r="291" customFormat="false" ht="14.4" hidden="false" customHeight="false" outlineLevel="0" collapsed="false">
      <c r="B291" s="9" t="n">
        <v>43388</v>
      </c>
      <c r="C291" s="294" t="n">
        <v>0.295602</v>
      </c>
      <c r="D291" s="294" t="n">
        <v>0.734362</v>
      </c>
    </row>
    <row r="292" customFormat="false" ht="14.4" hidden="false" customHeight="false" outlineLevel="0" collapsed="false">
      <c r="B292" s="9" t="n">
        <v>43389</v>
      </c>
      <c r="C292" s="294" t="n">
        <v>0.296857</v>
      </c>
      <c r="D292" s="294" t="n">
        <v>0.732818</v>
      </c>
    </row>
    <row r="293" customFormat="false" ht="14.4" hidden="false" customHeight="false" outlineLevel="0" collapsed="false">
      <c r="B293" s="9" t="n">
        <v>43390</v>
      </c>
      <c r="C293" s="294" t="n">
        <v>0.298117</v>
      </c>
      <c r="D293" s="294" t="n">
        <v>0.731285</v>
      </c>
    </row>
    <row r="294" customFormat="false" ht="14.4" hidden="false" customHeight="false" outlineLevel="0" collapsed="false">
      <c r="B294" s="9" t="n">
        <v>43391</v>
      </c>
      <c r="C294" s="294" t="n">
        <v>0.299382</v>
      </c>
      <c r="D294" s="294" t="n">
        <v>0.729763</v>
      </c>
    </row>
    <row r="295" customFormat="false" ht="14.4" hidden="false" customHeight="false" outlineLevel="0" collapsed="false">
      <c r="B295" s="9" t="n">
        <v>43392</v>
      </c>
      <c r="C295" s="294" t="n">
        <v>0.300651</v>
      </c>
      <c r="D295" s="294" t="n">
        <v>0.728252</v>
      </c>
    </row>
    <row r="296" customFormat="false" ht="14.4" hidden="false" customHeight="false" outlineLevel="0" collapsed="false">
      <c r="B296" s="9" t="n">
        <v>43393</v>
      </c>
      <c r="C296" s="294" t="n">
        <v>0.301924</v>
      </c>
      <c r="D296" s="294" t="n">
        <v>0.726754</v>
      </c>
    </row>
    <row r="297" customFormat="false" ht="14.4" hidden="false" customHeight="false" outlineLevel="0" collapsed="false">
      <c r="B297" s="9" t="n">
        <v>43394</v>
      </c>
      <c r="C297" s="294" t="n">
        <v>0.303202</v>
      </c>
      <c r="D297" s="294" t="n">
        <v>0.725267</v>
      </c>
    </row>
    <row r="298" customFormat="false" ht="14.4" hidden="false" customHeight="false" outlineLevel="0" collapsed="false">
      <c r="B298" s="9" t="n">
        <v>43395</v>
      </c>
      <c r="C298" s="294" t="n">
        <v>0.304483</v>
      </c>
      <c r="D298" s="294" t="n">
        <v>0.723794</v>
      </c>
    </row>
    <row r="299" customFormat="false" ht="14.4" hidden="false" customHeight="false" outlineLevel="0" collapsed="false">
      <c r="B299" s="9" t="n">
        <v>43396</v>
      </c>
      <c r="C299" s="294" t="n">
        <v>0.305768</v>
      </c>
      <c r="D299" s="294" t="n">
        <v>0.722334</v>
      </c>
    </row>
    <row r="300" customFormat="false" ht="14.4" hidden="false" customHeight="false" outlineLevel="0" collapsed="false">
      <c r="B300" s="9" t="n">
        <v>43397</v>
      </c>
      <c r="C300" s="294" t="n">
        <v>0.307057</v>
      </c>
      <c r="D300" s="294" t="n">
        <v>0.720887</v>
      </c>
    </row>
    <row r="301" customFormat="false" ht="14.4" hidden="false" customHeight="false" outlineLevel="0" collapsed="false">
      <c r="B301" s="9" t="n">
        <v>43398</v>
      </c>
      <c r="C301" s="294" t="n">
        <v>0.308349</v>
      </c>
      <c r="D301" s="294" t="n">
        <v>0.719455</v>
      </c>
    </row>
    <row r="302" customFormat="false" ht="14.4" hidden="false" customHeight="false" outlineLevel="0" collapsed="false">
      <c r="B302" s="9" t="n">
        <v>43399</v>
      </c>
      <c r="C302" s="294" t="n">
        <v>0.309644</v>
      </c>
      <c r="D302" s="294" t="n">
        <v>0.718038</v>
      </c>
    </row>
    <row r="303" customFormat="false" ht="14.4" hidden="false" customHeight="false" outlineLevel="0" collapsed="false">
      <c r="B303" s="9" t="n">
        <v>43400</v>
      </c>
      <c r="C303" s="294" t="n">
        <v>0.310942</v>
      </c>
      <c r="D303" s="294" t="n">
        <v>0.716636</v>
      </c>
    </row>
    <row r="304" customFormat="false" ht="14.4" hidden="false" customHeight="false" outlineLevel="0" collapsed="false">
      <c r="B304" s="9" t="n">
        <v>43401</v>
      </c>
      <c r="C304" s="294" t="n">
        <v>0.312242</v>
      </c>
      <c r="D304" s="294" t="n">
        <v>0.715249</v>
      </c>
    </row>
    <row r="305" customFormat="false" ht="14.4" hidden="false" customHeight="false" outlineLevel="0" collapsed="false">
      <c r="B305" s="9" t="n">
        <v>43402</v>
      </c>
      <c r="C305" s="294" t="n">
        <v>0.313544</v>
      </c>
      <c r="D305" s="294" t="n">
        <v>0.71388</v>
      </c>
    </row>
    <row r="306" customFormat="false" ht="14.4" hidden="false" customHeight="false" outlineLevel="0" collapsed="false">
      <c r="B306" s="9" t="n">
        <v>43403</v>
      </c>
      <c r="C306" s="294" t="n">
        <v>0.314848</v>
      </c>
      <c r="D306" s="294" t="n">
        <v>0.712527</v>
      </c>
    </row>
    <row r="307" customFormat="false" ht="14.4" hidden="false" customHeight="false" outlineLevel="0" collapsed="false">
      <c r="B307" s="9" t="n">
        <v>43404</v>
      </c>
      <c r="C307" s="294" t="n">
        <v>0.316153</v>
      </c>
      <c r="D307" s="294" t="n">
        <v>0.711191</v>
      </c>
    </row>
    <row r="308" customFormat="false" ht="14.4" hidden="false" customHeight="false" outlineLevel="0" collapsed="false">
      <c r="B308" s="9" t="n">
        <v>43405</v>
      </c>
      <c r="C308" s="294" t="n">
        <v>0.317458</v>
      </c>
      <c r="D308" s="294" t="n">
        <v>0.709873</v>
      </c>
    </row>
    <row r="309" customFormat="false" ht="14.4" hidden="false" customHeight="false" outlineLevel="0" collapsed="false">
      <c r="B309" s="9" t="n">
        <v>43406</v>
      </c>
      <c r="C309" s="294" t="n">
        <v>0.318764</v>
      </c>
      <c r="D309" s="294" t="n">
        <v>0.708574</v>
      </c>
    </row>
    <row r="310" customFormat="false" ht="14.4" hidden="false" customHeight="false" outlineLevel="0" collapsed="false">
      <c r="B310" s="9" t="n">
        <v>43407</v>
      </c>
      <c r="C310" s="294" t="n">
        <v>0.32007</v>
      </c>
      <c r="D310" s="294" t="n">
        <v>0.707294</v>
      </c>
    </row>
    <row r="311" customFormat="false" ht="14.4" hidden="false" customHeight="false" outlineLevel="0" collapsed="false">
      <c r="B311" s="9" t="n">
        <v>43408</v>
      </c>
      <c r="C311" s="294" t="n">
        <v>0.321375</v>
      </c>
      <c r="D311" s="294" t="n">
        <v>0.706034</v>
      </c>
    </row>
    <row r="312" customFormat="false" ht="14.4" hidden="false" customHeight="false" outlineLevel="0" collapsed="false">
      <c r="B312" s="9" t="n">
        <v>43409</v>
      </c>
      <c r="C312" s="294" t="n">
        <v>0.322679</v>
      </c>
      <c r="D312" s="294" t="n">
        <v>0.704794</v>
      </c>
    </row>
    <row r="313" customFormat="false" ht="14.4" hidden="false" customHeight="false" outlineLevel="0" collapsed="false">
      <c r="B313" s="9" t="n">
        <v>43410</v>
      </c>
      <c r="C313" s="294" t="n">
        <v>0.323981</v>
      </c>
      <c r="D313" s="294" t="n">
        <v>0.703574</v>
      </c>
    </row>
    <row r="314" customFormat="false" ht="14.4" hidden="false" customHeight="false" outlineLevel="0" collapsed="false">
      <c r="B314" s="9" t="n">
        <v>43411</v>
      </c>
      <c r="C314" s="294" t="n">
        <v>0.32528</v>
      </c>
      <c r="D314" s="294" t="n">
        <v>0.702376</v>
      </c>
    </row>
    <row r="315" customFormat="false" ht="14.4" hidden="false" customHeight="false" outlineLevel="0" collapsed="false">
      <c r="B315" s="9" t="n">
        <v>43412</v>
      </c>
      <c r="C315" s="294" t="n">
        <v>0.326576</v>
      </c>
      <c r="D315" s="294" t="n">
        <v>0.7012</v>
      </c>
    </row>
    <row r="316" customFormat="false" ht="14.4" hidden="false" customHeight="false" outlineLevel="0" collapsed="false">
      <c r="B316" s="9" t="n">
        <v>43413</v>
      </c>
      <c r="C316" s="294" t="n">
        <v>0.327869</v>
      </c>
      <c r="D316" s="294" t="n">
        <v>0.700047</v>
      </c>
    </row>
    <row r="317" customFormat="false" ht="14.4" hidden="false" customHeight="false" outlineLevel="0" collapsed="false">
      <c r="B317" s="9" t="n">
        <v>43414</v>
      </c>
      <c r="C317" s="294" t="n">
        <v>0.329157</v>
      </c>
      <c r="D317" s="294" t="n">
        <v>0.698917</v>
      </c>
    </row>
    <row r="318" customFormat="false" ht="14.4" hidden="false" customHeight="false" outlineLevel="0" collapsed="false">
      <c r="B318" s="9" t="n">
        <v>43415</v>
      </c>
      <c r="C318" s="294" t="n">
        <v>0.33044</v>
      </c>
      <c r="D318" s="294" t="n">
        <v>0.69781</v>
      </c>
    </row>
    <row r="319" customFormat="false" ht="14.4" hidden="false" customHeight="false" outlineLevel="0" collapsed="false">
      <c r="B319" s="9" t="n">
        <v>43416</v>
      </c>
      <c r="C319" s="294" t="n">
        <v>0.331717</v>
      </c>
      <c r="D319" s="294" t="n">
        <v>0.696728</v>
      </c>
    </row>
    <row r="320" customFormat="false" ht="14.4" hidden="false" customHeight="false" outlineLevel="0" collapsed="false">
      <c r="B320" s="9" t="n">
        <v>43417</v>
      </c>
      <c r="C320" s="294" t="n">
        <v>0.332987</v>
      </c>
      <c r="D320" s="294" t="n">
        <v>0.695671</v>
      </c>
    </row>
    <row r="321" customFormat="false" ht="14.4" hidden="false" customHeight="false" outlineLevel="0" collapsed="false">
      <c r="B321" s="9" t="n">
        <v>43418</v>
      </c>
      <c r="C321" s="294" t="n">
        <v>0.33425</v>
      </c>
      <c r="D321" s="294" t="n">
        <v>0.69464</v>
      </c>
    </row>
    <row r="322" customFormat="false" ht="14.4" hidden="false" customHeight="false" outlineLevel="0" collapsed="false">
      <c r="B322" s="9" t="n">
        <v>43419</v>
      </c>
      <c r="C322" s="294" t="n">
        <v>0.335505</v>
      </c>
      <c r="D322" s="294" t="n">
        <v>0.693636</v>
      </c>
    </row>
    <row r="323" customFormat="false" ht="14.4" hidden="false" customHeight="false" outlineLevel="0" collapsed="false">
      <c r="B323" s="9" t="n">
        <v>43420</v>
      </c>
      <c r="C323" s="294" t="n">
        <v>0.33675</v>
      </c>
      <c r="D323" s="294" t="n">
        <v>0.692658</v>
      </c>
    </row>
    <row r="324" customFormat="false" ht="14.4" hidden="false" customHeight="false" outlineLevel="0" collapsed="false">
      <c r="B324" s="9" t="n">
        <v>43421</v>
      </c>
      <c r="C324" s="294" t="n">
        <v>0.337985</v>
      </c>
      <c r="D324" s="294" t="n">
        <v>0.691708</v>
      </c>
    </row>
    <row r="325" customFormat="false" ht="14.4" hidden="false" customHeight="false" outlineLevel="0" collapsed="false">
      <c r="B325" s="9" t="n">
        <v>43422</v>
      </c>
      <c r="C325" s="294" t="n">
        <v>0.33921</v>
      </c>
      <c r="D325" s="294" t="n">
        <v>0.690787</v>
      </c>
    </row>
    <row r="326" customFormat="false" ht="14.4" hidden="false" customHeight="false" outlineLevel="0" collapsed="false">
      <c r="B326" s="9" t="n">
        <v>43423</v>
      </c>
      <c r="C326" s="294" t="n">
        <v>0.340422</v>
      </c>
      <c r="D326" s="294" t="n">
        <v>0.689894</v>
      </c>
    </row>
    <row r="327" customFormat="false" ht="14.4" hidden="false" customHeight="false" outlineLevel="0" collapsed="false">
      <c r="B327" s="9" t="n">
        <v>43424</v>
      </c>
      <c r="C327" s="294" t="n">
        <v>0.341622</v>
      </c>
      <c r="D327" s="294" t="n">
        <v>0.689031</v>
      </c>
    </row>
    <row r="328" customFormat="false" ht="14.4" hidden="false" customHeight="false" outlineLevel="0" collapsed="false">
      <c r="B328" s="9" t="n">
        <v>43425</v>
      </c>
      <c r="C328" s="294" t="n">
        <v>0.342808</v>
      </c>
      <c r="D328" s="294" t="n">
        <v>0.688199</v>
      </c>
    </row>
    <row r="329" customFormat="false" ht="14.4" hidden="false" customHeight="false" outlineLevel="0" collapsed="false">
      <c r="B329" s="9" t="n">
        <v>43426</v>
      </c>
      <c r="C329" s="294" t="n">
        <v>0.34398</v>
      </c>
      <c r="D329" s="294" t="n">
        <v>0.687397</v>
      </c>
    </row>
    <row r="330" customFormat="false" ht="14.4" hidden="false" customHeight="false" outlineLevel="0" collapsed="false">
      <c r="B330" s="9" t="n">
        <v>43427</v>
      </c>
      <c r="C330" s="294" t="n">
        <v>0.345136</v>
      </c>
      <c r="D330" s="294" t="n">
        <v>0.686627</v>
      </c>
    </row>
    <row r="331" customFormat="false" ht="14.4" hidden="false" customHeight="false" outlineLevel="0" collapsed="false">
      <c r="B331" s="9" t="n">
        <v>43428</v>
      </c>
      <c r="C331" s="294" t="n">
        <v>0.346275</v>
      </c>
      <c r="D331" s="294" t="n">
        <v>0.68589</v>
      </c>
    </row>
    <row r="332" customFormat="false" ht="14.4" hidden="false" customHeight="false" outlineLevel="0" collapsed="false">
      <c r="B332" s="9" t="n">
        <v>43429</v>
      </c>
      <c r="C332" s="294" t="n">
        <v>0.347397</v>
      </c>
      <c r="D332" s="294" t="n">
        <v>0.685185</v>
      </c>
    </row>
    <row r="333" customFormat="false" ht="14.4" hidden="false" customHeight="false" outlineLevel="0" collapsed="false">
      <c r="B333" s="9" t="n">
        <v>43430</v>
      </c>
      <c r="C333" s="294" t="n">
        <v>0.3485</v>
      </c>
      <c r="D333" s="294" t="n">
        <v>0.684514</v>
      </c>
    </row>
    <row r="334" customFormat="false" ht="14.4" hidden="false" customHeight="false" outlineLevel="0" collapsed="false">
      <c r="B334" s="9" t="n">
        <v>43431</v>
      </c>
      <c r="C334" s="294" t="n">
        <v>0.349583</v>
      </c>
      <c r="D334" s="294" t="n">
        <v>0.683877</v>
      </c>
    </row>
    <row r="335" customFormat="false" ht="14.4" hidden="false" customHeight="false" outlineLevel="0" collapsed="false">
      <c r="B335" s="9" t="n">
        <v>43432</v>
      </c>
      <c r="C335" s="294" t="n">
        <v>0.350646</v>
      </c>
      <c r="D335" s="294" t="n">
        <v>0.683275</v>
      </c>
    </row>
    <row r="336" customFormat="false" ht="14.4" hidden="false" customHeight="false" outlineLevel="0" collapsed="false">
      <c r="B336" s="9" t="n">
        <v>43433</v>
      </c>
      <c r="C336" s="294" t="n">
        <v>0.351687</v>
      </c>
      <c r="D336" s="294" t="n">
        <v>0.682708</v>
      </c>
    </row>
    <row r="337" customFormat="false" ht="14.4" hidden="false" customHeight="false" outlineLevel="0" collapsed="false">
      <c r="B337" s="9" t="n">
        <v>43434</v>
      </c>
      <c r="C337" s="294" t="n">
        <v>0.352705</v>
      </c>
      <c r="D337" s="294" t="n">
        <v>0.682177</v>
      </c>
    </row>
    <row r="338" customFormat="false" ht="14.4" hidden="false" customHeight="false" outlineLevel="0" collapsed="false">
      <c r="B338" s="9" t="n">
        <v>43435</v>
      </c>
      <c r="C338" s="294" t="n">
        <v>0.3537</v>
      </c>
      <c r="D338" s="294" t="n">
        <v>0.681683</v>
      </c>
    </row>
    <row r="339" customFormat="false" ht="14.4" hidden="false" customHeight="false" outlineLevel="0" collapsed="false">
      <c r="B339" s="9" t="n">
        <v>43436</v>
      </c>
      <c r="C339" s="294" t="n">
        <v>0.35467</v>
      </c>
      <c r="D339" s="294" t="n">
        <v>0.681226</v>
      </c>
    </row>
    <row r="340" customFormat="false" ht="14.4" hidden="false" customHeight="false" outlineLevel="0" collapsed="false">
      <c r="B340" s="9" t="n">
        <v>43437</v>
      </c>
      <c r="C340" s="294" t="n">
        <v>0.355614</v>
      </c>
      <c r="D340" s="294" t="n">
        <v>0.680806</v>
      </c>
    </row>
    <row r="341" customFormat="false" ht="14.4" hidden="false" customHeight="false" outlineLevel="0" collapsed="false">
      <c r="B341" s="9" t="n">
        <v>43438</v>
      </c>
      <c r="C341" s="294" t="n">
        <v>0.356532</v>
      </c>
      <c r="D341" s="294" t="n">
        <v>0.680424</v>
      </c>
    </row>
    <row r="342" customFormat="false" ht="14.4" hidden="false" customHeight="false" outlineLevel="0" collapsed="false">
      <c r="B342" s="9" t="n">
        <v>43439</v>
      </c>
      <c r="C342" s="294" t="n">
        <v>0.357422</v>
      </c>
      <c r="D342" s="294" t="n">
        <v>0.680081</v>
      </c>
    </row>
    <row r="343" customFormat="false" ht="14.4" hidden="false" customHeight="false" outlineLevel="0" collapsed="false">
      <c r="B343" s="9" t="n">
        <v>43440</v>
      </c>
      <c r="C343" s="294" t="n">
        <v>0.358284</v>
      </c>
      <c r="D343" s="294" t="n">
        <v>0.679777</v>
      </c>
    </row>
    <row r="344" customFormat="false" ht="14.4" hidden="false" customHeight="false" outlineLevel="0" collapsed="false">
      <c r="B344" s="9" t="n">
        <v>43441</v>
      </c>
      <c r="C344" s="294" t="n">
        <v>0.359116</v>
      </c>
      <c r="D344" s="294" t="n">
        <v>0.679512</v>
      </c>
    </row>
    <row r="345" customFormat="false" ht="14.4" hidden="false" customHeight="false" outlineLevel="0" collapsed="false">
      <c r="B345" s="9" t="n">
        <v>43442</v>
      </c>
      <c r="C345" s="294" t="n">
        <v>0.359918</v>
      </c>
      <c r="D345" s="294" t="n">
        <v>0.679287</v>
      </c>
    </row>
    <row r="346" customFormat="false" ht="14.4" hidden="false" customHeight="false" outlineLevel="0" collapsed="false">
      <c r="B346" s="9" t="n">
        <v>43443</v>
      </c>
      <c r="C346" s="294" t="n">
        <v>0.360688</v>
      </c>
      <c r="D346" s="294" t="n">
        <v>0.679102</v>
      </c>
    </row>
    <row r="347" customFormat="false" ht="14.4" hidden="false" customHeight="false" outlineLevel="0" collapsed="false">
      <c r="B347" s="9" t="n">
        <v>43444</v>
      </c>
      <c r="C347" s="294" t="n">
        <v>0.361427</v>
      </c>
      <c r="D347" s="294" t="n">
        <v>0.678957</v>
      </c>
    </row>
    <row r="348" customFormat="false" ht="14.4" hidden="false" customHeight="false" outlineLevel="0" collapsed="false">
      <c r="B348" s="9" t="n">
        <v>43445</v>
      </c>
      <c r="C348" s="294" t="n">
        <v>0.362132</v>
      </c>
      <c r="D348" s="294" t="n">
        <v>0.678853</v>
      </c>
    </row>
    <row r="349" customFormat="false" ht="14.4" hidden="false" customHeight="false" outlineLevel="0" collapsed="false">
      <c r="B349" s="9" t="n">
        <v>43446</v>
      </c>
      <c r="C349" s="294" t="n">
        <v>0.362805</v>
      </c>
      <c r="D349" s="294" t="n">
        <v>0.67879</v>
      </c>
    </row>
    <row r="350" customFormat="false" ht="14.4" hidden="false" customHeight="false" outlineLevel="0" collapsed="false">
      <c r="B350" s="9" t="n">
        <v>43447</v>
      </c>
      <c r="C350" s="294" t="n">
        <v>0.363442</v>
      </c>
      <c r="D350" s="294" t="n">
        <v>0.678767</v>
      </c>
    </row>
    <row r="351" customFormat="false" ht="14.4" hidden="false" customHeight="false" outlineLevel="0" collapsed="false">
      <c r="B351" s="9" t="n">
        <v>43448</v>
      </c>
      <c r="C351" s="294" t="n">
        <v>0.364045</v>
      </c>
      <c r="D351" s="294" t="n">
        <v>0.678785</v>
      </c>
    </row>
    <row r="352" customFormat="false" ht="14.4" hidden="false" customHeight="false" outlineLevel="0" collapsed="false">
      <c r="B352" s="9" t="n">
        <v>43449</v>
      </c>
      <c r="C352" s="294" t="n">
        <v>0.364612</v>
      </c>
      <c r="D352" s="294" t="n">
        <v>0.678845</v>
      </c>
    </row>
    <row r="353" customFormat="false" ht="14.4" hidden="false" customHeight="false" outlineLevel="0" collapsed="false">
      <c r="B353" s="9" t="n">
        <v>43450</v>
      </c>
      <c r="C353" s="294" t="n">
        <v>0.365142</v>
      </c>
      <c r="D353" s="294" t="n">
        <v>0.678945</v>
      </c>
    </row>
    <row r="354" customFormat="false" ht="14.4" hidden="false" customHeight="false" outlineLevel="0" collapsed="false">
      <c r="B354" s="9" t="n">
        <v>43451</v>
      </c>
      <c r="C354" s="294" t="n">
        <v>0.365636</v>
      </c>
      <c r="D354" s="294" t="n">
        <v>0.679087</v>
      </c>
    </row>
    <row r="355" customFormat="false" ht="14.4" hidden="false" customHeight="false" outlineLevel="0" collapsed="false">
      <c r="B355" s="9" t="n">
        <v>43452</v>
      </c>
      <c r="C355" s="294" t="n">
        <v>0.366092</v>
      </c>
      <c r="D355" s="294" t="n">
        <v>0.67927</v>
      </c>
    </row>
    <row r="356" customFormat="false" ht="14.4" hidden="false" customHeight="false" outlineLevel="0" collapsed="false">
      <c r="B356" s="9" t="n">
        <v>43453</v>
      </c>
      <c r="C356" s="294" t="n">
        <v>0.366511</v>
      </c>
      <c r="D356" s="294" t="n">
        <v>0.679493</v>
      </c>
    </row>
    <row r="357" customFormat="false" ht="14.4" hidden="false" customHeight="false" outlineLevel="0" collapsed="false">
      <c r="B357" s="9" t="n">
        <v>43454</v>
      </c>
      <c r="C357" s="294" t="n">
        <v>0.366891</v>
      </c>
      <c r="D357" s="294" t="n">
        <v>0.679757</v>
      </c>
    </row>
    <row r="358" customFormat="false" ht="14.4" hidden="false" customHeight="false" outlineLevel="0" collapsed="false">
      <c r="B358" s="9" t="n">
        <v>43455</v>
      </c>
      <c r="C358" s="294" t="n">
        <v>0.367233</v>
      </c>
      <c r="D358" s="294" t="n">
        <v>0.680061</v>
      </c>
    </row>
    <row r="359" customFormat="false" ht="14.4" hidden="false" customHeight="false" outlineLevel="0" collapsed="false">
      <c r="B359" s="9" t="n">
        <v>43456</v>
      </c>
      <c r="C359" s="294" t="n">
        <v>0.367536</v>
      </c>
      <c r="D359" s="294" t="n">
        <v>0.680405</v>
      </c>
    </row>
    <row r="360" customFormat="false" ht="14.4" hidden="false" customHeight="false" outlineLevel="0" collapsed="false">
      <c r="B360" s="9" t="n">
        <v>43457</v>
      </c>
      <c r="C360" s="294" t="n">
        <v>0.367799</v>
      </c>
      <c r="D360" s="294" t="n">
        <v>0.680789</v>
      </c>
    </row>
    <row r="361" customFormat="false" ht="14.4" hidden="false" customHeight="false" outlineLevel="0" collapsed="false">
      <c r="B361" s="9" t="n">
        <v>43458</v>
      </c>
      <c r="C361" s="294" t="n">
        <v>0.368024</v>
      </c>
      <c r="D361" s="294" t="n">
        <v>0.681212</v>
      </c>
    </row>
    <row r="362" customFormat="false" ht="14.4" hidden="false" customHeight="false" outlineLevel="0" collapsed="false">
      <c r="B362" s="9" t="n">
        <v>43459</v>
      </c>
      <c r="C362" s="294" t="n">
        <v>0.368209</v>
      </c>
      <c r="D362" s="294" t="n">
        <v>0.681674</v>
      </c>
    </row>
    <row r="363" customFormat="false" ht="14.4" hidden="false" customHeight="false" outlineLevel="0" collapsed="false">
      <c r="B363" s="9" t="n">
        <v>43460</v>
      </c>
      <c r="C363" s="294" t="n">
        <v>0.368354</v>
      </c>
      <c r="D363" s="294" t="n">
        <v>0.682174</v>
      </c>
    </row>
    <row r="364" customFormat="false" ht="14.4" hidden="false" customHeight="false" outlineLevel="0" collapsed="false">
      <c r="B364" s="9" t="n">
        <v>43461</v>
      </c>
      <c r="C364" s="294" t="n">
        <v>0.368459</v>
      </c>
      <c r="D364" s="294" t="n">
        <v>0.682712</v>
      </c>
    </row>
    <row r="365" customFormat="false" ht="14.4" hidden="false" customHeight="false" outlineLevel="0" collapsed="false">
      <c r="B365" s="9" t="n">
        <v>43462</v>
      </c>
      <c r="C365" s="294" t="n">
        <v>0.368525</v>
      </c>
      <c r="D365" s="294" t="n">
        <v>0.683287</v>
      </c>
    </row>
    <row r="366" customFormat="false" ht="14.4" hidden="false" customHeight="false" outlineLevel="0" collapsed="false">
      <c r="B366" s="9" t="n">
        <v>43463</v>
      </c>
      <c r="C366" s="294" t="n">
        <v>0.368552</v>
      </c>
      <c r="D366" s="294" t="n">
        <v>0.683899</v>
      </c>
    </row>
    <row r="367" customFormat="false" ht="14.4" hidden="false" customHeight="false" outlineLevel="0" collapsed="false">
      <c r="B367" s="9" t="n">
        <v>43464</v>
      </c>
      <c r="C367" s="294" t="n">
        <v>0.368539</v>
      </c>
      <c r="D367" s="294" t="n">
        <v>0.684546</v>
      </c>
    </row>
    <row r="368" customFormat="false" ht="14.4" hidden="false" customHeight="false" outlineLevel="0" collapsed="false">
      <c r="B368" s="9" t="n">
        <v>43465</v>
      </c>
      <c r="C368" s="294" t="n">
        <v>0.368486</v>
      </c>
      <c r="D368" s="294" t="n">
        <v>0.685228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LibreOffice/5.1.6.2$Linux_X86_64 LibreOffice_project/10m0$Build-2</Application>
  <Company>Wageningen University and Research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2018-02-05T11:54:35Z</dcterms:created>
  <dc:creator>Zwart, Feije de</dc:creator>
  <dc:description/>
  <dc:language>en-US</dc:language>
  <cp:lastModifiedBy/>
  <dcterms:modified xsi:type="dcterms:W3CDTF">2018-05-31T01:00:52Z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Wageningen University and Research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