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Justin Leng\Desktop\Projects\SLS PRINTER\"/>
    </mc:Choice>
  </mc:AlternateContent>
  <bookViews>
    <workbookView xWindow="0" yWindow="0" windowWidth="28800" windowHeight="12720"/>
  </bookViews>
  <sheets>
    <sheet name="Sheet1" sheetId="1" r:id="rId1"/>
    <sheet name="Sheet2" sheetId="2"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61" i="1" l="1"/>
  <c r="B60" i="1"/>
  <c r="B3" i="2"/>
  <c r="B2" i="2"/>
  <c r="B30" i="1"/>
  <c r="B11" i="1"/>
  <c r="B12" i="1"/>
  <c r="B19" i="1"/>
  <c r="B5" i="2" s="1"/>
  <c r="B27" i="1"/>
  <c r="B28" i="1"/>
  <c r="B29" i="1"/>
  <c r="B62" i="1"/>
  <c r="B33" i="1"/>
  <c r="B34" i="1"/>
  <c r="B31" i="1"/>
  <c r="B42" i="1"/>
  <c r="B39" i="1" l="1"/>
  <c r="B41" i="1"/>
  <c r="B43" i="1" s="1"/>
  <c r="B50" i="1" s="1"/>
  <c r="B4" i="2"/>
  <c r="B8" i="2" s="1"/>
  <c r="B38" i="1"/>
  <c r="B47" i="1" s="1"/>
  <c r="B53" i="1" l="1"/>
</calcChain>
</file>

<file path=xl/sharedStrings.xml><?xml version="1.0" encoding="utf-8"?>
<sst xmlns="http://schemas.openxmlformats.org/spreadsheetml/2006/main" count="149" uniqueCount="97">
  <si>
    <t>Using Energy Density</t>
  </si>
  <si>
    <t>thermal conductivity [W/mk] * required temperature delta [K] * (sintered area surface per sec [mm^2]) / 1000^2 [mm^2/m^2]</t>
  </si>
  <si>
    <t>Heat losses due to thermal conductivity per sec, J/s</t>
  </si>
  <si>
    <t>spec heat cap [kJ/kgK] *mass sintered/sec [kg/s] * temp raise [K] * 1000 J/kJ</t>
  </si>
  <si>
    <t>Heat required to melt sintered volume per sec, J/s</t>
  </si>
  <si>
    <t>volume sintered [mm^3/s] * density [g/mm^3] / 1000g*1kg</t>
  </si>
  <si>
    <t>Powder</t>
  </si>
  <si>
    <t>feed rate [mm/s] * beam diameter [mm] * layer height [mm]</t>
  </si>
  <si>
    <t>Volume sintered per sec, mm^3/s</t>
  </si>
  <si>
    <t>heat required to melt activated volume [J] / activated volume exposure [s] + heat losses due to thermal conductivity [W]</t>
  </si>
  <si>
    <t>specific heat capacity [kJ/kgK] * temperature raise [K] * activated volume mass [g] / 1000 [g/kg] * 1000 [J/kJ]</t>
  </si>
  <si>
    <t>activated spot area [mm^2] + (layer height [mm] * beam width [mm] * PI)</t>
  </si>
  <si>
    <t>beam Diameter [mm] / feed rate [mm/s]</t>
  </si>
  <si>
    <t>activated volume [mm^3] * density [g/mm^3]</t>
  </si>
  <si>
    <t>activated spot area [mm^2] * layer height [mm]</t>
  </si>
  <si>
    <t>(beam Diameter [mm] / 2)^2 * PI</t>
  </si>
  <si>
    <t>parameter</t>
  </si>
  <si>
    <t>melting temperature [C deg] - chamber temperature [C deg]</t>
  </si>
  <si>
    <t>const</t>
  </si>
  <si>
    <t>Formula</t>
  </si>
  <si>
    <t>Value</t>
  </si>
  <si>
    <t>Instantaneous</t>
  </si>
  <si>
    <t>thermal conductivity [W/mk] * [1m/1000mm] * required temperature delta [K] * (activated volume contact area [mm^2]) / (layer height [mm])</t>
  </si>
  <si>
    <t>Power</t>
  </si>
  <si>
    <t>Is the area right in this? I'm not sure if I should use the instantaneous area or the area sintered over one second. Pretty sure this is the correct way.</t>
  </si>
  <si>
    <t>Specs per second</t>
  </si>
  <si>
    <t>This portion calculates the energy it takes to remelt portion underneath powdered layer. It will be assumed it is the same temperature as the build chamber and has to overcome latent heat of fusion. Depth of melt should be varied.</t>
  </si>
  <si>
    <t>Not sure if this is necessary. I will go through for instantaneous first and go back and verify with per second specs</t>
  </si>
  <si>
    <t>Pointless now, keeping in for possible use later. See specs per second note.</t>
  </si>
  <si>
    <t>volume resintered [mm^3] * solid density [g/mm^3]</t>
  </si>
  <si>
    <t>mass of resintered volume(g) * specific heat (J/gK)  * change in temperature (K)</t>
  </si>
  <si>
    <t>Heat of fusion(J/g) * mass of resintered volume (g)</t>
  </si>
  <si>
    <t>Heat required for remelt up to Tm(J) + Heat required for remelt at Tm(J)</t>
  </si>
  <si>
    <t>Heat required for solid remelt (J) / Activated volume exposure(sec)</t>
  </si>
  <si>
    <t>Power required to remelt solidified region(W) + Power required to sinter activated powdered volume(W)</t>
  </si>
  <si>
    <t>Constant Values</t>
  </si>
  <si>
    <t>Crystalline</t>
  </si>
  <si>
    <t>Specific heat capacity [J/gK]</t>
  </si>
  <si>
    <t>Melting temperature [*C]</t>
  </si>
  <si>
    <t>Density [g/mm^3]</t>
  </si>
  <si>
    <t>Thermal conductivity [W/mK]</t>
  </si>
  <si>
    <t>Units</t>
  </si>
  <si>
    <t>J/gK</t>
  </si>
  <si>
    <t>*C</t>
  </si>
  <si>
    <t>g/mm^3</t>
  </si>
  <si>
    <t>W/mK</t>
  </si>
  <si>
    <t>Latent Heat of Fusion [J/g]</t>
  </si>
  <si>
    <t>Build chamber temperature [*C]</t>
  </si>
  <si>
    <t>Temperature raise [*C]</t>
  </si>
  <si>
    <t>Beam Diameter [mm]</t>
  </si>
  <si>
    <t>Layer height [mm]</t>
  </si>
  <si>
    <t>Feed Rate [mm/s]</t>
  </si>
  <si>
    <t>Activated powder volume [mm^3]</t>
  </si>
  <si>
    <t>Activated powder volume mass [g]</t>
  </si>
  <si>
    <t>Activated volume exposure [sec]</t>
  </si>
  <si>
    <t>Mass sintered per sec [kg/s]</t>
  </si>
  <si>
    <t>Heat required to melt activated powder volume [J]</t>
  </si>
  <si>
    <t>Heat losses due to thermal conductivity [W]</t>
  </si>
  <si>
    <t>Power required to sinter activated powdered volume [W]</t>
  </si>
  <si>
    <t>Total power required to sinter activated volume [W]</t>
  </si>
  <si>
    <t>Depth of sinter below powder [mm]</t>
  </si>
  <si>
    <t>Volume Resintered [mm^3]</t>
  </si>
  <si>
    <t>Mass of resintered volume [g]</t>
  </si>
  <si>
    <t>Heat required for remelt up to Tm [J]</t>
  </si>
  <si>
    <t>Latent heat required for remelt at Tm [J]</t>
  </si>
  <si>
    <t>Heat required for solid remelt [J]</t>
  </si>
  <si>
    <t>Power required to remelt solidified region [W]</t>
  </si>
  <si>
    <t>Total power required by laser [W]</t>
  </si>
  <si>
    <t>J/g</t>
  </si>
  <si>
    <t>mm</t>
  </si>
  <si>
    <t>mm/s</t>
  </si>
  <si>
    <t>mm^2</t>
  </si>
  <si>
    <t>mm^3</t>
  </si>
  <si>
    <t>g</t>
  </si>
  <si>
    <t>sec</t>
  </si>
  <si>
    <t>kg/s</t>
  </si>
  <si>
    <t>mm^3/s</t>
  </si>
  <si>
    <t>J/s</t>
  </si>
  <si>
    <t>J</t>
  </si>
  <si>
    <t>W</t>
  </si>
  <si>
    <t>Activated powder volume contact area [mm^2]</t>
  </si>
  <si>
    <t>Activated spot area [mm^2]</t>
  </si>
  <si>
    <t>Parameters</t>
  </si>
  <si>
    <t>Chamber</t>
  </si>
  <si>
    <t>Laser</t>
  </si>
  <si>
    <t>Heat Transfer(Instantaneous)</t>
  </si>
  <si>
    <t>Specified Laser Power</t>
  </si>
  <si>
    <t>Energy density experimental data available in source []. Experimentation shows optimum mechanical properties at an approximate energy density of 0.022 J/mm^2. This is used as a check for calculated values obtained from heat transfer calculations with the parameters shown below.</t>
  </si>
  <si>
    <t>Energy density, ED [J/mm^2]</t>
  </si>
  <si>
    <t>J/mm^2</t>
  </si>
  <si>
    <t>Laser beam speed, LS [mm/s]</t>
  </si>
  <si>
    <t>Scan spacing, SS [mm]</t>
  </si>
  <si>
    <t>Laser power, LP [W]</t>
  </si>
  <si>
    <t>ED [J/mm^2] * LS [mm/s] * SS [mm]</t>
  </si>
  <si>
    <t>referenced parameter</t>
  </si>
  <si>
    <t>powder layer [mm] + solid resinter depth [mm]</t>
  </si>
  <si>
    <t>Sources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</si>
</sst>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00"/>
    <numFmt numFmtId="165" formatCode="0.000000"/>
    <numFmt numFmtId="166" formatCode="0.000000000"/>
    <numFmt numFmtId="167" formatCode="0.00000"/>
    <numFmt numFmtId="168" formatCode="0.0000"/>
    <numFmt numFmtId="169" formatCode="0.0000000"/>
  </numFmts>
  <fonts count="6" x14ac:knownFonts="1">
    <font>
      <sz val="11"/>
      <color theme="1"/>
      <name val="Calibri"/>
      <family val="2"/>
      <scheme val="minor"/>
    </font>
    <font>
      <b/>
      <sz val="11"/>
      <color theme="1"/>
      <name val="Calibri"/>
      <family val="2"/>
      <scheme val="minor"/>
    </font>
    <font>
      <u/>
      <sz val="11"/>
      <color theme="1"/>
      <name val="Calibri"/>
      <family val="2"/>
      <charset val="204"/>
      <scheme val="minor"/>
    </font>
    <font>
      <b/>
      <sz val="11"/>
      <color theme="1"/>
      <name val="Calibri"/>
      <family val="2"/>
      <charset val="204"/>
      <scheme val="minor"/>
    </font>
    <font>
      <u/>
      <sz val="11"/>
      <color theme="1"/>
      <name val="Calibri"/>
      <family val="2"/>
      <scheme val="minor"/>
    </font>
    <font>
      <sz val="1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92D050"/>
        <bgColor indexed="64"/>
      </patternFill>
    </fill>
    <fill>
      <patternFill patternType="solid">
        <fgColor theme="2" tint="-0.249977111117893"/>
        <bgColor indexed="64"/>
      </patternFill>
    </fill>
    <fill>
      <patternFill patternType="solid">
        <fgColor rgb="FF00B0F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49">
    <xf numFmtId="0" fontId="0" fillId="0" borderId="0" xfId="0"/>
    <xf numFmtId="0" fontId="1" fillId="0" borderId="0" xfId="0" applyFont="1"/>
    <xf numFmtId="0" fontId="0" fillId="0" borderId="0" xfId="0" applyFill="1"/>
    <xf numFmtId="2" fontId="0" fillId="0" borderId="0" xfId="0" applyNumberFormat="1" applyFill="1"/>
    <xf numFmtId="166" fontId="0" fillId="0" borderId="0" xfId="0" applyNumberFormat="1"/>
    <xf numFmtId="0" fontId="0" fillId="3" borderId="0" xfId="0" applyFill="1"/>
    <xf numFmtId="0" fontId="1" fillId="0" borderId="0" xfId="0" applyFont="1" applyFill="1"/>
    <xf numFmtId="0" fontId="1" fillId="3" borderId="0" xfId="0" applyFont="1" applyFill="1"/>
    <xf numFmtId="0" fontId="2" fillId="0" borderId="0" xfId="0" applyFont="1" applyFill="1"/>
    <xf numFmtId="0" fontId="0" fillId="0" borderId="1" xfId="0" applyFill="1" applyBorder="1"/>
    <xf numFmtId="0" fontId="3" fillId="0" borderId="1" xfId="0" applyFont="1" applyBorder="1"/>
    <xf numFmtId="0" fontId="0" fillId="0" borderId="1" xfId="0" applyBorder="1"/>
    <xf numFmtId="0" fontId="3" fillId="0" borderId="1" xfId="0" applyFont="1" applyFill="1" applyBorder="1"/>
    <xf numFmtId="0" fontId="1" fillId="0" borderId="1" xfId="0" applyFont="1" applyFill="1" applyBorder="1"/>
    <xf numFmtId="165" fontId="0" fillId="0" borderId="1" xfId="0" applyNumberFormat="1" applyBorder="1"/>
    <xf numFmtId="0" fontId="3" fillId="7" borderId="2" xfId="0" applyFont="1" applyFill="1" applyBorder="1"/>
    <xf numFmtId="0" fontId="3" fillId="6" borderId="3" xfId="0" applyFont="1" applyFill="1" applyBorder="1"/>
    <xf numFmtId="0" fontId="1" fillId="6" borderId="3" xfId="0" applyFont="1" applyFill="1" applyBorder="1"/>
    <xf numFmtId="0" fontId="3" fillId="6" borderId="4" xfId="0" applyFont="1" applyFill="1" applyBorder="1"/>
    <xf numFmtId="0" fontId="4" fillId="0" borderId="5" xfId="0" applyFont="1" applyBorder="1"/>
    <xf numFmtId="0" fontId="3" fillId="0" borderId="6" xfId="0" applyFont="1" applyBorder="1"/>
    <xf numFmtId="0" fontId="0" fillId="0" borderId="5" xfId="0" applyBorder="1"/>
    <xf numFmtId="0" fontId="0" fillId="4" borderId="6" xfId="0" applyFill="1" applyBorder="1"/>
    <xf numFmtId="0" fontId="0" fillId="0" borderId="6" xfId="0" applyBorder="1"/>
    <xf numFmtId="0" fontId="3" fillId="0" borderId="6" xfId="0" applyFont="1" applyFill="1" applyBorder="1"/>
    <xf numFmtId="0" fontId="0" fillId="0" borderId="7" xfId="0" applyBorder="1"/>
    <xf numFmtId="0" fontId="0" fillId="0" borderId="8" xfId="0" applyBorder="1"/>
    <xf numFmtId="0" fontId="0" fillId="0" borderId="10" xfId="0" applyBorder="1"/>
    <xf numFmtId="0" fontId="0" fillId="0" borderId="11" xfId="0" applyBorder="1"/>
    <xf numFmtId="0" fontId="0" fillId="0" borderId="12" xfId="0" applyBorder="1"/>
    <xf numFmtId="0" fontId="2" fillId="0" borderId="1" xfId="0" applyFont="1" applyBorder="1"/>
    <xf numFmtId="168" fontId="0" fillId="0" borderId="1" xfId="0" applyNumberFormat="1" applyBorder="1"/>
    <xf numFmtId="169" fontId="0" fillId="0" borderId="1" xfId="0" applyNumberFormat="1" applyBorder="1"/>
    <xf numFmtId="166" fontId="0" fillId="0" borderId="1" xfId="0" applyNumberFormat="1" applyBorder="1"/>
    <xf numFmtId="167" fontId="0" fillId="0" borderId="1" xfId="0" applyNumberFormat="1" applyBorder="1"/>
    <xf numFmtId="0" fontId="1" fillId="7" borderId="2" xfId="0" applyFont="1" applyFill="1" applyBorder="1"/>
    <xf numFmtId="0" fontId="0" fillId="5" borderId="6" xfId="0" applyFill="1" applyBorder="1"/>
    <xf numFmtId="0" fontId="0" fillId="2" borderId="6" xfId="0" applyFill="1" applyBorder="1"/>
    <xf numFmtId="0" fontId="2" fillId="0" borderId="5" xfId="0" applyFont="1" applyBorder="1" applyAlignment="1">
      <alignment horizontal="left"/>
    </xf>
    <xf numFmtId="0" fontId="2" fillId="0" borderId="6" xfId="0" applyFont="1" applyBorder="1"/>
    <xf numFmtId="0" fontId="0" fillId="0" borderId="5" xfId="0" applyFill="1" applyBorder="1"/>
    <xf numFmtId="0" fontId="0" fillId="0" borderId="5" xfId="0" applyFont="1" applyFill="1" applyBorder="1"/>
    <xf numFmtId="164" fontId="0" fillId="0" borderId="1" xfId="0" applyNumberFormat="1" applyBorder="1"/>
    <xf numFmtId="0" fontId="5" fillId="3" borderId="5" xfId="0" applyFont="1" applyFill="1" applyBorder="1"/>
    <xf numFmtId="0" fontId="0" fillId="3" borderId="6" xfId="0" applyFill="1" applyBorder="1"/>
    <xf numFmtId="0" fontId="0" fillId="0" borderId="6" xfId="0" applyFill="1" applyBorder="1"/>
    <xf numFmtId="0" fontId="0" fillId="3" borderId="1" xfId="0" applyFill="1" applyBorder="1" applyAlignment="1">
      <alignment wrapText="1"/>
    </xf>
    <xf numFmtId="0" fontId="1" fillId="0" borderId="5" xfId="0" applyFont="1" applyBorder="1"/>
    <xf numFmtId="0" fontId="0" fillId="2" borderId="9"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6"/>
  <sheetViews>
    <sheetView tabSelected="1" zoomScale="85" zoomScaleNormal="85" workbookViewId="0">
      <selection activeCell="B19" sqref="B19"/>
    </sheetView>
  </sheetViews>
  <sheetFormatPr defaultRowHeight="15" x14ac:dyDescent="0.25"/>
  <cols>
    <col min="1" max="1" width="54.5703125" bestFit="1" customWidth="1"/>
    <col min="2" max="2" width="26.42578125" bestFit="1" customWidth="1"/>
    <col min="3" max="3" width="14.5703125" customWidth="1"/>
    <col min="4" max="4" width="141.42578125" bestFit="1" customWidth="1"/>
    <col min="5" max="23" width="9.140625" style="2"/>
  </cols>
  <sheetData>
    <row r="1" spans="1:7" ht="15.75" thickBot="1" x14ac:dyDescent="0.3"/>
    <row r="2" spans="1:7" x14ac:dyDescent="0.25">
      <c r="A2" s="15" t="s">
        <v>35</v>
      </c>
      <c r="B2" s="16" t="s">
        <v>20</v>
      </c>
      <c r="C2" s="17" t="s">
        <v>41</v>
      </c>
      <c r="D2" s="18" t="s">
        <v>19</v>
      </c>
    </row>
    <row r="3" spans="1:7" x14ac:dyDescent="0.25">
      <c r="A3" s="19" t="s">
        <v>6</v>
      </c>
      <c r="B3" s="10"/>
      <c r="C3" s="10"/>
      <c r="D3" s="20"/>
    </row>
    <row r="4" spans="1:7" x14ac:dyDescent="0.25">
      <c r="A4" s="21" t="s">
        <v>37</v>
      </c>
      <c r="B4" s="11">
        <v>1.65</v>
      </c>
      <c r="C4" s="11" t="s">
        <v>42</v>
      </c>
      <c r="D4" s="22" t="s">
        <v>18</v>
      </c>
      <c r="G4" s="6"/>
    </row>
    <row r="5" spans="1:7" x14ac:dyDescent="0.25">
      <c r="A5" s="21" t="s">
        <v>38</v>
      </c>
      <c r="B5" s="11">
        <v>184</v>
      </c>
      <c r="C5" s="11" t="s">
        <v>43</v>
      </c>
      <c r="D5" s="22" t="s">
        <v>18</v>
      </c>
    </row>
    <row r="6" spans="1:7" x14ac:dyDescent="0.25">
      <c r="A6" s="21" t="s">
        <v>39</v>
      </c>
      <c r="B6" s="11">
        <v>5.8E-4</v>
      </c>
      <c r="C6" s="11" t="s">
        <v>44</v>
      </c>
      <c r="D6" s="22" t="s">
        <v>18</v>
      </c>
    </row>
    <row r="7" spans="1:7" x14ac:dyDescent="0.25">
      <c r="A7" s="21" t="s">
        <v>40</v>
      </c>
      <c r="B7" s="11">
        <v>0.7</v>
      </c>
      <c r="C7" s="11" t="s">
        <v>45</v>
      </c>
      <c r="D7" s="22" t="s">
        <v>18</v>
      </c>
    </row>
    <row r="8" spans="1:7" x14ac:dyDescent="0.25">
      <c r="A8" s="21"/>
      <c r="B8" s="11"/>
      <c r="C8" s="11"/>
      <c r="D8" s="23"/>
    </row>
    <row r="9" spans="1:7" x14ac:dyDescent="0.25">
      <c r="A9" s="19" t="s">
        <v>36</v>
      </c>
      <c r="B9" s="12"/>
      <c r="C9" s="13"/>
      <c r="D9" s="24"/>
    </row>
    <row r="10" spans="1:7" x14ac:dyDescent="0.25">
      <c r="A10" s="21" t="s">
        <v>37</v>
      </c>
      <c r="B10" s="11">
        <v>1.65</v>
      </c>
      <c r="C10" s="11" t="s">
        <v>42</v>
      </c>
      <c r="D10" s="22" t="s">
        <v>18</v>
      </c>
    </row>
    <row r="11" spans="1:7" x14ac:dyDescent="0.25">
      <c r="A11" s="21" t="s">
        <v>38</v>
      </c>
      <c r="B11" s="11">
        <f>B5</f>
        <v>184</v>
      </c>
      <c r="C11" s="11" t="s">
        <v>43</v>
      </c>
      <c r="D11" s="22" t="s">
        <v>18</v>
      </c>
    </row>
    <row r="12" spans="1:7" x14ac:dyDescent="0.25">
      <c r="A12" s="21" t="s">
        <v>39</v>
      </c>
      <c r="B12" s="14">
        <f>0.00103</f>
        <v>1.0300000000000001E-3</v>
      </c>
      <c r="C12" s="11" t="s">
        <v>44</v>
      </c>
      <c r="D12" s="22" t="s">
        <v>18</v>
      </c>
    </row>
    <row r="13" spans="1:7" x14ac:dyDescent="0.25">
      <c r="A13" s="21" t="s">
        <v>40</v>
      </c>
      <c r="B13" s="11">
        <v>0.7</v>
      </c>
      <c r="C13" s="11" t="s">
        <v>45</v>
      </c>
      <c r="D13" s="22" t="s">
        <v>18</v>
      </c>
    </row>
    <row r="14" spans="1:7" x14ac:dyDescent="0.25">
      <c r="A14" s="21" t="s">
        <v>46</v>
      </c>
      <c r="B14" s="11">
        <v>245</v>
      </c>
      <c r="C14" s="11" t="s">
        <v>68</v>
      </c>
      <c r="D14" s="22" t="s">
        <v>18</v>
      </c>
    </row>
    <row r="15" spans="1:7" ht="15.75" thickBot="1" x14ac:dyDescent="0.3">
      <c r="A15" s="27"/>
      <c r="B15" s="28"/>
      <c r="C15" s="28"/>
      <c r="D15" s="29"/>
    </row>
    <row r="16" spans="1:7" x14ac:dyDescent="0.25">
      <c r="A16" s="35" t="s">
        <v>82</v>
      </c>
      <c r="B16" s="16" t="s">
        <v>20</v>
      </c>
      <c r="C16" s="17" t="s">
        <v>41</v>
      </c>
      <c r="D16" s="18" t="s">
        <v>19</v>
      </c>
    </row>
    <row r="17" spans="1:10" x14ac:dyDescent="0.25">
      <c r="A17" s="19" t="s">
        <v>83</v>
      </c>
      <c r="B17" s="11"/>
      <c r="C17" s="11"/>
      <c r="D17" s="23"/>
    </row>
    <row r="18" spans="1:10" x14ac:dyDescent="0.25">
      <c r="A18" s="21" t="s">
        <v>47</v>
      </c>
      <c r="B18" s="11">
        <v>176</v>
      </c>
      <c r="C18" s="11" t="s">
        <v>43</v>
      </c>
      <c r="D18" s="36" t="s">
        <v>16</v>
      </c>
    </row>
    <row r="19" spans="1:10" x14ac:dyDescent="0.25">
      <c r="A19" s="21" t="s">
        <v>48</v>
      </c>
      <c r="B19" s="11">
        <f>B5-B18</f>
        <v>8</v>
      </c>
      <c r="C19" s="11" t="s">
        <v>43</v>
      </c>
      <c r="D19" s="37" t="s">
        <v>17</v>
      </c>
    </row>
    <row r="20" spans="1:10" x14ac:dyDescent="0.25">
      <c r="A20" s="21"/>
      <c r="B20" s="11"/>
      <c r="C20" s="11"/>
      <c r="D20" s="23"/>
    </row>
    <row r="21" spans="1:10" x14ac:dyDescent="0.25">
      <c r="A21" s="19" t="s">
        <v>84</v>
      </c>
      <c r="B21" s="11"/>
      <c r="C21" s="11"/>
      <c r="D21" s="23"/>
    </row>
    <row r="22" spans="1:10" x14ac:dyDescent="0.25">
      <c r="A22" s="21" t="s">
        <v>49</v>
      </c>
      <c r="B22" s="11">
        <v>0.2</v>
      </c>
      <c r="C22" s="11" t="s">
        <v>69</v>
      </c>
      <c r="D22" s="36" t="s">
        <v>16</v>
      </c>
    </row>
    <row r="23" spans="1:10" x14ac:dyDescent="0.25">
      <c r="A23" s="21" t="s">
        <v>50</v>
      </c>
      <c r="B23" s="11">
        <v>0.2</v>
      </c>
      <c r="C23" s="11" t="s">
        <v>69</v>
      </c>
      <c r="D23" s="36" t="s">
        <v>16</v>
      </c>
    </row>
    <row r="24" spans="1:10" x14ac:dyDescent="0.25">
      <c r="A24" s="21" t="s">
        <v>51</v>
      </c>
      <c r="B24" s="11">
        <v>30</v>
      </c>
      <c r="C24" s="11" t="s">
        <v>70</v>
      </c>
      <c r="D24" s="36" t="s">
        <v>16</v>
      </c>
    </row>
    <row r="25" spans="1:10" x14ac:dyDescent="0.25">
      <c r="A25" s="21"/>
      <c r="B25" s="11"/>
      <c r="C25" s="11"/>
      <c r="D25" s="23"/>
    </row>
    <row r="26" spans="1:10" x14ac:dyDescent="0.25">
      <c r="A26" s="38" t="s">
        <v>21</v>
      </c>
      <c r="B26" s="30"/>
      <c r="C26" s="30"/>
      <c r="D26" s="39"/>
      <c r="E26" s="8"/>
      <c r="F26" s="8"/>
      <c r="G26" s="8"/>
      <c r="H26" s="8"/>
      <c r="I26" s="8"/>
      <c r="J26" s="8"/>
    </row>
    <row r="27" spans="1:10" x14ac:dyDescent="0.25">
      <c r="A27" s="21" t="s">
        <v>81</v>
      </c>
      <c r="B27" s="31">
        <f>(B22/2)^2*3.14159265</f>
        <v>3.141592650000001E-2</v>
      </c>
      <c r="C27" s="14" t="s">
        <v>71</v>
      </c>
      <c r="D27" s="37" t="s">
        <v>15</v>
      </c>
    </row>
    <row r="28" spans="1:10" x14ac:dyDescent="0.25">
      <c r="A28" s="21" t="s">
        <v>52</v>
      </c>
      <c r="B28" s="31">
        <f>B27*B23</f>
        <v>6.2831853000000024E-3</v>
      </c>
      <c r="C28" s="14" t="s">
        <v>72</v>
      </c>
      <c r="D28" s="37" t="s">
        <v>14</v>
      </c>
    </row>
    <row r="29" spans="1:10" x14ac:dyDescent="0.25">
      <c r="A29" s="21" t="s">
        <v>53</v>
      </c>
      <c r="B29" s="32">
        <f>B28*B6</f>
        <v>3.6442474740000015E-6</v>
      </c>
      <c r="C29" s="33" t="s">
        <v>73</v>
      </c>
      <c r="D29" s="37" t="s">
        <v>13</v>
      </c>
    </row>
    <row r="30" spans="1:10" x14ac:dyDescent="0.25">
      <c r="A30" s="21" t="s">
        <v>54</v>
      </c>
      <c r="B30" s="31">
        <f>B22/B24</f>
        <v>6.6666666666666671E-3</v>
      </c>
      <c r="C30" s="11" t="s">
        <v>74</v>
      </c>
      <c r="D30" s="37" t="s">
        <v>12</v>
      </c>
    </row>
    <row r="31" spans="1:10" x14ac:dyDescent="0.25">
      <c r="A31" s="40" t="s">
        <v>80</v>
      </c>
      <c r="B31" s="31">
        <f>B27+B22*3.14159265*B23</f>
        <v>0.15707963250000001</v>
      </c>
      <c r="C31" s="33" t="s">
        <v>71</v>
      </c>
      <c r="D31" s="37" t="s">
        <v>11</v>
      </c>
    </row>
    <row r="32" spans="1:10" x14ac:dyDescent="0.25">
      <c r="A32" s="41" t="s">
        <v>60</v>
      </c>
      <c r="B32" s="9">
        <v>0.8</v>
      </c>
      <c r="C32" s="9" t="s">
        <v>69</v>
      </c>
      <c r="D32" s="36" t="s">
        <v>16</v>
      </c>
    </row>
    <row r="33" spans="1:4" x14ac:dyDescent="0.25">
      <c r="A33" s="21" t="s">
        <v>61</v>
      </c>
      <c r="B33" s="34">
        <f>B27*B32</f>
        <v>2.513274120000001E-2</v>
      </c>
      <c r="C33" s="9" t="s">
        <v>72</v>
      </c>
      <c r="D33" s="37" t="s">
        <v>14</v>
      </c>
    </row>
    <row r="34" spans="1:4" x14ac:dyDescent="0.25">
      <c r="A34" s="21" t="s">
        <v>62</v>
      </c>
      <c r="B34" s="32">
        <f>B33*B12</f>
        <v>2.5886723436000012E-5</v>
      </c>
      <c r="C34" s="9" t="s">
        <v>73</v>
      </c>
      <c r="D34" s="37" t="s">
        <v>29</v>
      </c>
    </row>
    <row r="35" spans="1:4" ht="15.75" thickBot="1" x14ac:dyDescent="0.3">
      <c r="A35" s="27"/>
      <c r="B35" s="28"/>
      <c r="C35" s="28"/>
      <c r="D35" s="29"/>
    </row>
    <row r="36" spans="1:4" x14ac:dyDescent="0.25">
      <c r="A36" s="35" t="s">
        <v>85</v>
      </c>
      <c r="B36" s="16" t="s">
        <v>20</v>
      </c>
      <c r="C36" s="17" t="s">
        <v>41</v>
      </c>
      <c r="D36" s="18" t="s">
        <v>19</v>
      </c>
    </row>
    <row r="37" spans="1:4" x14ac:dyDescent="0.25">
      <c r="A37" s="19" t="s">
        <v>6</v>
      </c>
      <c r="B37" s="11"/>
      <c r="C37" s="11"/>
      <c r="D37" s="23"/>
    </row>
    <row r="38" spans="1:4" x14ac:dyDescent="0.25">
      <c r="A38" s="21" t="s">
        <v>56</v>
      </c>
      <c r="B38" s="33">
        <f>B4*B29*B19/1000*1000</f>
        <v>4.8104066656800019E-5</v>
      </c>
      <c r="C38" s="33" t="s">
        <v>78</v>
      </c>
      <c r="D38" s="37" t="s">
        <v>10</v>
      </c>
    </row>
    <row r="39" spans="1:4" x14ac:dyDescent="0.25">
      <c r="A39" s="43" t="s">
        <v>57</v>
      </c>
      <c r="B39" s="33">
        <f>B7/1000*B31*B19/B23</f>
        <v>4.3982297099999998E-3</v>
      </c>
      <c r="C39" s="33" t="s">
        <v>79</v>
      </c>
      <c r="D39" s="37" t="s">
        <v>22</v>
      </c>
    </row>
    <row r="40" spans="1:4" x14ac:dyDescent="0.25">
      <c r="A40" s="21"/>
      <c r="B40" s="33"/>
      <c r="C40" s="33"/>
      <c r="D40" s="44" t="s">
        <v>24</v>
      </c>
    </row>
    <row r="41" spans="1:4" x14ac:dyDescent="0.25">
      <c r="A41" s="21" t="s">
        <v>63</v>
      </c>
      <c r="B41" s="42">
        <f>B4*B34*B19</f>
        <v>3.4170474935520014E-4</v>
      </c>
      <c r="C41" s="9" t="s">
        <v>78</v>
      </c>
      <c r="D41" s="37" t="s">
        <v>30</v>
      </c>
    </row>
    <row r="42" spans="1:4" x14ac:dyDescent="0.25">
      <c r="A42" s="21" t="s">
        <v>64</v>
      </c>
      <c r="B42" s="42">
        <f>B14*B34</f>
        <v>6.3422472418200029E-3</v>
      </c>
      <c r="C42" s="9" t="s">
        <v>78</v>
      </c>
      <c r="D42" s="37" t="s">
        <v>31</v>
      </c>
    </row>
    <row r="43" spans="1:4" x14ac:dyDescent="0.25">
      <c r="A43" s="21" t="s">
        <v>65</v>
      </c>
      <c r="B43" s="42">
        <f xml:space="preserve"> B41+B42</f>
        <v>6.6839519911752032E-3</v>
      </c>
      <c r="C43" s="9" t="s">
        <v>78</v>
      </c>
      <c r="D43" s="37" t="s">
        <v>32</v>
      </c>
    </row>
    <row r="44" spans="1:4" ht="15.75" thickBot="1" x14ac:dyDescent="0.3">
      <c r="A44" s="27"/>
      <c r="B44" s="28"/>
      <c r="C44" s="28"/>
      <c r="D44" s="29"/>
    </row>
    <row r="45" spans="1:4" x14ac:dyDescent="0.25">
      <c r="A45" s="35" t="s">
        <v>23</v>
      </c>
      <c r="B45" s="16" t="s">
        <v>20</v>
      </c>
      <c r="C45" s="17" t="s">
        <v>41</v>
      </c>
      <c r="D45" s="18" t="s">
        <v>19</v>
      </c>
    </row>
    <row r="46" spans="1:4" x14ac:dyDescent="0.25">
      <c r="A46" s="19" t="s">
        <v>6</v>
      </c>
      <c r="B46" s="33"/>
      <c r="C46" s="33"/>
      <c r="D46" s="23"/>
    </row>
    <row r="47" spans="1:4" x14ac:dyDescent="0.25">
      <c r="A47" s="21" t="s">
        <v>58</v>
      </c>
      <c r="B47" s="11">
        <f>B38/B30+B38</f>
        <v>7.2637140651768024E-3</v>
      </c>
      <c r="C47" s="11" t="s">
        <v>79</v>
      </c>
      <c r="D47" s="37" t="s">
        <v>9</v>
      </c>
    </row>
    <row r="48" spans="1:4" x14ac:dyDescent="0.25">
      <c r="A48" s="21"/>
      <c r="B48" s="11"/>
      <c r="C48" s="11"/>
      <c r="D48" s="23"/>
    </row>
    <row r="49" spans="1:26" ht="150" x14ac:dyDescent="0.25">
      <c r="A49" s="19" t="s">
        <v>36</v>
      </c>
      <c r="B49" s="46" t="s">
        <v>26</v>
      </c>
      <c r="C49" s="9"/>
      <c r="D49" s="45"/>
    </row>
    <row r="50" spans="1:26" x14ac:dyDescent="0.25">
      <c r="A50" s="21" t="s">
        <v>66</v>
      </c>
      <c r="B50" s="42">
        <f xml:space="preserve"> B43/B30</f>
        <v>1.0025927986762804</v>
      </c>
      <c r="C50" s="9" t="s">
        <v>79</v>
      </c>
      <c r="D50" s="37" t="s">
        <v>33</v>
      </c>
    </row>
    <row r="51" spans="1:26" x14ac:dyDescent="0.25">
      <c r="A51" s="21"/>
      <c r="B51" s="42"/>
      <c r="C51" s="9"/>
      <c r="D51" s="37"/>
    </row>
    <row r="52" spans="1:26" x14ac:dyDescent="0.25">
      <c r="A52" s="19" t="s">
        <v>86</v>
      </c>
      <c r="B52" s="11"/>
      <c r="C52" s="11"/>
      <c r="D52" s="23"/>
    </row>
    <row r="53" spans="1:26" x14ac:dyDescent="0.25">
      <c r="A53" s="21" t="s">
        <v>67</v>
      </c>
      <c r="B53" s="42">
        <f>B50+B47</f>
        <v>1.0098565127414572</v>
      </c>
      <c r="C53" s="9" t="s">
        <v>79</v>
      </c>
      <c r="D53" s="37" t="s">
        <v>34</v>
      </c>
    </row>
    <row r="54" spans="1:26" x14ac:dyDescent="0.25">
      <c r="A54" s="21"/>
      <c r="B54" s="11"/>
      <c r="C54" s="11"/>
      <c r="D54" s="23"/>
    </row>
    <row r="55" spans="1:26" x14ac:dyDescent="0.25">
      <c r="A55" s="21"/>
      <c r="B55" s="11"/>
      <c r="C55" s="11"/>
      <c r="D55" s="23"/>
    </row>
    <row r="56" spans="1:26" x14ac:dyDescent="0.25">
      <c r="A56" s="21"/>
      <c r="B56" s="11"/>
      <c r="C56" s="11"/>
      <c r="D56" s="23"/>
    </row>
    <row r="57" spans="1:26" x14ac:dyDescent="0.25">
      <c r="A57" s="21"/>
      <c r="B57" s="11"/>
      <c r="C57" s="11"/>
      <c r="D57" s="23"/>
    </row>
    <row r="58" spans="1:26" ht="195" x14ac:dyDescent="0.25">
      <c r="A58" s="47" t="s">
        <v>0</v>
      </c>
      <c r="B58" s="46" t="s">
        <v>87</v>
      </c>
      <c r="C58" s="9"/>
      <c r="D58" s="45"/>
      <c r="X58" s="5"/>
      <c r="Y58" s="5"/>
      <c r="Z58" s="5"/>
    </row>
    <row r="59" spans="1:26" x14ac:dyDescent="0.25">
      <c r="A59" s="21" t="s">
        <v>88</v>
      </c>
      <c r="B59" s="11">
        <v>2.1999999999999999E-2</v>
      </c>
      <c r="C59" s="11" t="s">
        <v>89</v>
      </c>
      <c r="D59" s="36" t="s">
        <v>16</v>
      </c>
    </row>
    <row r="60" spans="1:26" x14ac:dyDescent="0.25">
      <c r="A60" s="21" t="s">
        <v>90</v>
      </c>
      <c r="B60" s="11">
        <f>B24</f>
        <v>30</v>
      </c>
      <c r="C60" s="11" t="s">
        <v>70</v>
      </c>
      <c r="D60" s="36" t="s">
        <v>94</v>
      </c>
    </row>
    <row r="61" spans="1:26" x14ac:dyDescent="0.25">
      <c r="A61" s="21" t="s">
        <v>91</v>
      </c>
      <c r="B61" s="11">
        <f>B32+B23</f>
        <v>1</v>
      </c>
      <c r="C61" s="11" t="s">
        <v>69</v>
      </c>
      <c r="D61" s="37" t="s">
        <v>95</v>
      </c>
    </row>
    <row r="62" spans="1:26" ht="15.75" thickBot="1" x14ac:dyDescent="0.3">
      <c r="A62" s="25" t="s">
        <v>92</v>
      </c>
      <c r="B62" s="26">
        <f>B59*B60*B61</f>
        <v>0.65999999999999992</v>
      </c>
      <c r="C62" s="26" t="s">
        <v>79</v>
      </c>
      <c r="D62" s="48" t="s">
        <v>93</v>
      </c>
    </row>
    <row r="66" spans="1:1" x14ac:dyDescent="0.25">
      <c r="A66" s="1" t="s">
        <v>96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F15" sqref="F15"/>
    </sheetView>
  </sheetViews>
  <sheetFormatPr defaultRowHeight="15" x14ac:dyDescent="0.25"/>
  <sheetData>
    <row r="1" spans="1:6" x14ac:dyDescent="0.25">
      <c r="A1" s="7" t="s">
        <v>25</v>
      </c>
      <c r="B1" s="5" t="s">
        <v>27</v>
      </c>
      <c r="C1" s="5"/>
    </row>
    <row r="2" spans="1:6" x14ac:dyDescent="0.25">
      <c r="A2" s="2" t="s">
        <v>55</v>
      </c>
      <c r="B2" s="2">
        <f>B3*Sheet1!B6/1000</f>
        <v>6.9600000000000009E-7</v>
      </c>
      <c r="C2" s="2" t="s">
        <v>75</v>
      </c>
      <c r="D2" s="2" t="s">
        <v>5</v>
      </c>
      <c r="E2" s="2"/>
      <c r="F2" s="2"/>
    </row>
    <row r="3" spans="1:6" x14ac:dyDescent="0.25">
      <c r="A3" s="2" t="s">
        <v>8</v>
      </c>
      <c r="B3" s="3">
        <f>Sheet1!B24*Sheet1!B23*Sheet1!B22</f>
        <v>1.2000000000000002</v>
      </c>
      <c r="C3" s="3" t="s">
        <v>76</v>
      </c>
      <c r="D3" s="2" t="s">
        <v>7</v>
      </c>
      <c r="E3" s="2"/>
      <c r="F3" s="2"/>
    </row>
    <row r="4" spans="1:6" x14ac:dyDescent="0.25">
      <c r="A4" s="2" t="s">
        <v>4</v>
      </c>
      <c r="B4" s="2">
        <f>B2*Sheet1!B4*Sheet1!B19*1000</f>
        <v>9.1872000000000013E-3</v>
      </c>
      <c r="C4" s="2" t="s">
        <v>77</v>
      </c>
      <c r="D4" s="2" t="s">
        <v>3</v>
      </c>
      <c r="E4" s="2"/>
      <c r="F4" s="2"/>
    </row>
    <row r="5" spans="1:6" x14ac:dyDescent="0.25">
      <c r="A5" t="s">
        <v>2</v>
      </c>
      <c r="B5">
        <f>Sheet1!B7*Sheet1!B19*(Sheet1!B13*Sheet1!B22)/ 1000^2</f>
        <v>7.8399999999999993E-7</v>
      </c>
      <c r="C5" s="2" t="s">
        <v>77</v>
      </c>
      <c r="D5" t="s">
        <v>1</v>
      </c>
    </row>
    <row r="8" spans="1:6" x14ac:dyDescent="0.25">
      <c r="A8" s="5" t="s">
        <v>59</v>
      </c>
      <c r="B8">
        <f>Sheet2!B4+Sheet2!B5</f>
        <v>9.1879840000000015E-3</v>
      </c>
      <c r="C8" s="4" t="s">
        <v>79</v>
      </c>
      <c r="D8" s="5"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Gurr</dc:creator>
  <cp:lastModifiedBy>Justin Leng</cp:lastModifiedBy>
  <dcterms:created xsi:type="dcterms:W3CDTF">2017-01-13T23:33:49Z</dcterms:created>
  <dcterms:modified xsi:type="dcterms:W3CDTF">2018-11-17T04:17:46Z</dcterms:modified>
</cp:coreProperties>
</file>