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E7" i="1"/>
  <c r="B9" i="1"/>
  <c r="B12" i="1"/>
  <c r="F1" i="1"/>
  <c r="E2" i="1"/>
  <c r="B11" i="1"/>
  <c r="B3" i="1"/>
  <c r="B10" i="1" l="1"/>
  <c r="B27" i="1" s="1"/>
  <c r="B13" i="1"/>
  <c r="I1" i="1" l="1"/>
  <c r="I2" i="1" s="1"/>
  <c r="I3" i="1" s="1"/>
  <c r="I4" i="1" s="1"/>
  <c r="I5" i="1" s="1"/>
  <c r="I6" i="1" s="1"/>
  <c r="I7" i="1" s="1"/>
  <c r="E16" i="1" l="1"/>
  <c r="B15" i="1"/>
  <c r="B16" i="1" s="1"/>
  <c r="B14" i="1"/>
  <c r="B22" i="1" l="1"/>
  <c r="B19" i="1"/>
  <c r="B17" i="1"/>
  <c r="B20" i="1" s="1"/>
  <c r="B18" i="1"/>
  <c r="B21" i="1" s="1"/>
  <c r="B25" i="1" l="1"/>
  <c r="B31" i="1" s="1"/>
  <c r="B24" i="1"/>
  <c r="B29" i="1" l="1"/>
  <c r="B30" i="1"/>
</calcChain>
</file>

<file path=xl/sharedStrings.xml><?xml version="1.0" encoding="utf-8"?>
<sst xmlns="http://schemas.openxmlformats.org/spreadsheetml/2006/main" count="61" uniqueCount="59">
  <si>
    <t>t=</t>
  </si>
  <si>
    <t>s</t>
  </si>
  <si>
    <t>tk=</t>
  </si>
  <si>
    <t>a0=</t>
  </si>
  <si>
    <t>a1=</t>
  </si>
  <si>
    <t>a2=</t>
  </si>
  <si>
    <t>a=</t>
  </si>
  <si>
    <t>n0=</t>
  </si>
  <si>
    <t>M(tk)=</t>
  </si>
  <si>
    <t>M0=</t>
  </si>
  <si>
    <t>E(tk)0=</t>
  </si>
  <si>
    <t>E(tk)1=</t>
  </si>
  <si>
    <t>e=</t>
  </si>
  <si>
    <t>E(tk)2=</t>
  </si>
  <si>
    <t>E(tk)3=</t>
  </si>
  <si>
    <t>E(tk)4=</t>
  </si>
  <si>
    <t>E(tk)5=</t>
  </si>
  <si>
    <t>E(tk)6=</t>
  </si>
  <si>
    <t>F=</t>
  </si>
  <si>
    <t>v(tk)=</t>
  </si>
  <si>
    <t>u0=</t>
  </si>
  <si>
    <t>C(u.c)=</t>
  </si>
  <si>
    <t>C(u,s)=</t>
  </si>
  <si>
    <t>C(r,c)=</t>
  </si>
  <si>
    <t>C(r,s)=</t>
  </si>
  <si>
    <t>C(I,c)=</t>
  </si>
  <si>
    <t>C(I,s)=</t>
  </si>
  <si>
    <t xml:space="preserve">các số hiệu chỉnh </t>
  </si>
  <si>
    <t>shc vào đồn hồ vệ tinh do thuyết tương đối</t>
  </si>
  <si>
    <t>khoảng cách góc trung bình</t>
  </si>
  <si>
    <t>tốc độ góc trung bình</t>
  </si>
  <si>
    <t>bán trục lớn quỹ đạo</t>
  </si>
  <si>
    <t>giá trị sau hiệu chỉnh</t>
  </si>
  <si>
    <t>u=</t>
  </si>
  <si>
    <t>r0=</t>
  </si>
  <si>
    <t>r=</t>
  </si>
  <si>
    <t>i0=</t>
  </si>
  <si>
    <t>idot=</t>
  </si>
  <si>
    <t>i=</t>
  </si>
  <si>
    <t>không cần chép</t>
  </si>
  <si>
    <t>Xs=</t>
  </si>
  <si>
    <t>X's=</t>
  </si>
  <si>
    <t>Y's=</t>
  </si>
  <si>
    <t>Tọa độ vệ tinh trên mặt phẳng quỹ đạo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</si>
  <si>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(rk)=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</si>
  <si>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(ik)=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</si>
  <si>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(uk)=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</si>
  <si>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(rel)=</t>
    </r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</si>
  <si>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=</t>
    </r>
  </si>
  <si>
    <r>
      <t xml:space="preserve"> 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0=</t>
    </r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</si>
  <si>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dot=</t>
    </r>
  </si>
  <si>
    <r>
      <t xml:space="preserve">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tsv=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</si>
  <si>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n=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</si>
  <si>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</si>
  <si>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E=</t>
    </r>
  </si>
  <si>
    <t>độ kinh điểm mọc theo</t>
  </si>
  <si>
    <t>Ys=</t>
  </si>
  <si>
    <t>Zs=</t>
  </si>
  <si>
    <t>Tọa độ vệ tinh trên quỹ đạo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</si>
</sst>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0.00000000000E+00"/>
    <numFmt numFmtId="175" formatCode="0.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73" fontId="0" fillId="2" borderId="0" xfId="0" applyNumberFormat="1" applyFill="1"/>
    <xf numFmtId="173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175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173" fontId="0" fillId="2" borderId="0" xfId="0" applyNumberFormat="1" applyFill="1" applyAlignment="1">
      <alignment horizontal="right"/>
    </xf>
    <xf numFmtId="173" fontId="0" fillId="2" borderId="0" xfId="0" applyNumberFormat="1" applyFill="1" applyAlignment="1"/>
    <xf numFmtId="0" fontId="0" fillId="0" borderId="1" xfId="0" applyBorder="1"/>
    <xf numFmtId="17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73" fontId="0" fillId="3" borderId="0" xfId="0" applyNumberFormat="1" applyFill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3" fontId="0" fillId="0" borderId="2" xfId="0" applyNumberFormat="1" applyBorder="1"/>
    <xf numFmtId="0" fontId="0" fillId="0" borderId="0" xfId="0" applyFill="1" applyBorder="1" applyAlignment="1">
      <alignment horizontal="left" inden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41033</xdr:colOff>
      <xdr:row>21</xdr:row>
      <xdr:rowOff>19050</xdr:rowOff>
    </xdr:from>
    <xdr:ext cx="588311" cy="371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794008" y="4019550"/>
              <a:ext cx="58831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/>
                        </a:rPr>
                        <m:t>𝑇</m:t>
                      </m:r>
                    </m:e>
                    <m:sub/>
                    <m:sup>
                      <m:r>
                        <a:rPr lang="en-US" sz="1100" b="0" i="1">
                          <a:latin typeface="Cambria Math"/>
                        </a:rPr>
                        <m:t>𝑤</m:t>
                      </m:r>
                    </m:sup>
                  </m:sSubSup>
                  <m:r>
                    <a:rPr lang="en-US" sz="1100" b="0" i="1">
                      <a:latin typeface="Cambria Math"/>
                    </a:rPr>
                    <m:t>𝑜𝑒</m:t>
                  </m:r>
                </m:oMath>
              </a14:m>
              <a:r>
                <a:rPr lang="en-US" sz="1100" b="0"/>
                <a:t>=</a:t>
              </a:r>
            </a:p>
            <a:p>
              <a:endParaRPr lang="en-US" sz="1100" b="0"/>
            </a:p>
            <a:p>
              <a:endParaRPr lang="en-US" sz="1100"/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794008" y="4019550"/>
              <a:ext cx="588311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𝑇_^𝑤 𝑜𝑒</a:t>
              </a:r>
              <a:r>
                <a:rPr lang="en-US" sz="1100" b="0"/>
                <a:t>=</a:t>
              </a:r>
            </a:p>
            <a:p>
              <a:endParaRPr lang="en-US" sz="1100" b="0"/>
            </a:p>
            <a:p>
              <a:endParaRPr lang="en-US" sz="1100"/>
            </a:p>
            <a:p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133350</xdr:rowOff>
    </xdr:from>
    <xdr:ext cx="914400" cy="3259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0" y="1276350"/>
              <a:ext cx="914400" cy="325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latin typeface="Cambria Math"/>
                        </a:rPr>
                        <m:t>𝑎</m:t>
                      </m:r>
                    </m:e>
                  </m:rad>
                </m:oMath>
              </a14:m>
              <a:r>
                <a:rPr lang="en-US" sz="1100"/>
                <a:t>=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0" y="1276350"/>
              <a:ext cx="914400" cy="325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√</a:t>
              </a:r>
              <a:r>
                <a:rPr lang="en-US" sz="1100" b="0" i="0">
                  <a:latin typeface="Cambria Math"/>
                </a:rPr>
                <a:t>𝑎</a:t>
              </a:r>
              <a:r>
                <a:rPr lang="en-US" sz="1100"/>
                <a:t>=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2362200</xdr:colOff>
      <xdr:row>0</xdr:row>
      <xdr:rowOff>157162</xdr:rowOff>
    </xdr:from>
    <xdr:ext cx="914400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505325" y="157162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505325" y="157162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𝑎^3=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2524125</xdr:colOff>
      <xdr:row>7</xdr:row>
      <xdr:rowOff>138112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667250" y="147161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i="1">
                          <a:latin typeface="Cambria Math"/>
                        </a:rPr>
                      </m:ctrlPr>
                    </m:sSubPr>
                    <m:e>
                      <m:r>
                        <a:rPr lang="en-US" sz="1200" i="1">
                          <a:latin typeface="Cambria Math"/>
                          <a:sym typeface="Symbol"/>
                        </a:rPr>
                        <m:t></m:t>
                      </m:r>
                    </m:e>
                    <m:sub>
                      <m:r>
                        <a:rPr lang="en-US" sz="1200" b="0" i="1">
                          <a:latin typeface="Cambria Math"/>
                        </a:rPr>
                        <m:t>0</m:t>
                      </m:r>
                    </m:sub>
                  </m:sSub>
                </m:oMath>
              </a14:m>
              <a:r>
                <a:rPr lang="en-US" sz="1200"/>
                <a:t>=</a:t>
              </a: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667250" y="147161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200" i="0">
                  <a:latin typeface="Cambria Math"/>
                  <a:sym typeface="Symbol"/>
                </a:rPr>
                <a:t>_</a:t>
              </a:r>
              <a:r>
                <a:rPr lang="en-US" sz="1200" b="0" i="0">
                  <a:latin typeface="Cambria Math"/>
                </a:rPr>
                <a:t>0</a:t>
              </a:r>
              <a:r>
                <a:rPr lang="en-US" sz="12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176212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0" y="17621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𝑜𝑒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0" y="17621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𝑡_𝑜𝑒=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147637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0" y="1100137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i="1">
                          <a:latin typeface="Cambria Math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/>
                        </a:rPr>
                        <m:t>𝑇</m:t>
                      </m:r>
                    </m:e>
                    <m:sub>
                      <m:r>
                        <a:rPr lang="en-US" sz="1200" b="0" i="1">
                          <a:latin typeface="Cambria Math"/>
                        </a:rPr>
                        <m:t>𝐷𝐺</m:t>
                      </m:r>
                    </m:sub>
                  </m:sSub>
                </m:oMath>
              </a14:m>
              <a:r>
                <a:rPr lang="en-US" sz="1200"/>
                <a:t>=</a:t>
              </a: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0" y="1100137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𝑇_𝐷𝐺</a:t>
              </a:r>
              <a:r>
                <a:rPr lang="en-US" sz="1200"/>
                <a:t>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" sqref="B2"/>
    </sheetView>
  </sheetViews>
  <sheetFormatPr defaultRowHeight="15" x14ac:dyDescent="0.25"/>
  <cols>
    <col min="1" max="1" width="10.140625" customWidth="1"/>
    <col min="2" max="2" width="22" customWidth="1"/>
    <col min="3" max="3" width="39.140625" customWidth="1"/>
    <col min="4" max="4" width="9" customWidth="1"/>
    <col min="5" max="5" width="22.140625" customWidth="1"/>
    <col min="6" max="6" width="19.140625" customWidth="1"/>
    <col min="9" max="9" width="25.140625" customWidth="1"/>
  </cols>
  <sheetData>
    <row r="1" spans="1:9" x14ac:dyDescent="0.25">
      <c r="A1" t="s">
        <v>0</v>
      </c>
      <c r="B1" s="4">
        <v>14460</v>
      </c>
      <c r="C1" t="s">
        <v>1</v>
      </c>
      <c r="D1" t="s">
        <v>53</v>
      </c>
      <c r="E1" s="2">
        <v>398600500000000</v>
      </c>
      <c r="F1" s="12">
        <f>E1/E2</f>
        <v>2.1274907968186356E-8</v>
      </c>
      <c r="H1" t="s">
        <v>10</v>
      </c>
      <c r="I1" s="3">
        <f>B13</f>
        <v>2.7192859900884736</v>
      </c>
    </row>
    <row r="2" spans="1:9" x14ac:dyDescent="0.25">
      <c r="B2" s="4">
        <v>0</v>
      </c>
      <c r="E2" s="2">
        <f>B11*B11*B11</f>
        <v>1.8735709719452191E+22</v>
      </c>
      <c r="F2" s="11"/>
      <c r="H2" t="s">
        <v>11</v>
      </c>
      <c r="I2" s="3">
        <f>B13+E5*SIN(I1)</f>
        <v>2.7206050282695422</v>
      </c>
    </row>
    <row r="3" spans="1:9" x14ac:dyDescent="0.25">
      <c r="A3" t="s">
        <v>2</v>
      </c>
      <c r="B3" s="5">
        <f>B1-B2</f>
        <v>14460</v>
      </c>
      <c r="C3" t="s">
        <v>1</v>
      </c>
      <c r="D3" t="s">
        <v>9</v>
      </c>
      <c r="E3" s="2">
        <v>0.61009236264699995</v>
      </c>
      <c r="F3" s="11"/>
      <c r="H3" t="s">
        <v>13</v>
      </c>
      <c r="I3" s="3">
        <f>B13+E5*SIN(I2)</f>
        <v>2.7206011551027305</v>
      </c>
    </row>
    <row r="4" spans="1:9" x14ac:dyDescent="0.25">
      <c r="A4" t="s">
        <v>3</v>
      </c>
      <c r="B4" s="2">
        <v>-2.4530151858899999E-4</v>
      </c>
      <c r="D4" s="1" t="s">
        <v>52</v>
      </c>
      <c r="E4" s="2">
        <v>4.8069859445499999E-9</v>
      </c>
      <c r="F4" s="11"/>
      <c r="H4" t="s">
        <v>14</v>
      </c>
      <c r="I4" s="3">
        <f>B13+E5*SIN(I3)</f>
        <v>2.7206011664790832</v>
      </c>
    </row>
    <row r="5" spans="1:9" x14ac:dyDescent="0.25">
      <c r="A5" t="s">
        <v>4</v>
      </c>
      <c r="B5" s="2">
        <v>6.0254023992500004E-12</v>
      </c>
      <c r="D5" t="s">
        <v>12</v>
      </c>
      <c r="E5" s="2">
        <v>3.2182215945800001E-3</v>
      </c>
      <c r="F5" s="11"/>
      <c r="H5" t="s">
        <v>15</v>
      </c>
      <c r="I5" s="3">
        <f>B13+E5*SIN(I4)</f>
        <v>2.7206011664456686</v>
      </c>
    </row>
    <row r="6" spans="1:9" x14ac:dyDescent="0.25">
      <c r="A6" t="s">
        <v>5</v>
      </c>
      <c r="B6" s="4">
        <v>0</v>
      </c>
      <c r="D6" t="s">
        <v>18</v>
      </c>
      <c r="E6" s="6">
        <v>-4.442807633E-10</v>
      </c>
      <c r="F6" s="11"/>
      <c r="H6" t="s">
        <v>16</v>
      </c>
      <c r="I6" s="3">
        <f>B13+E5*SIN(I5)</f>
        <v>2.7206011664457668</v>
      </c>
    </row>
    <row r="7" spans="1:9" x14ac:dyDescent="0.25">
      <c r="B7" s="2">
        <v>-1.16415321827E-8</v>
      </c>
      <c r="D7" s="3"/>
      <c r="E7" s="18">
        <f>1+E5</f>
        <v>1.00321822159458</v>
      </c>
      <c r="F7" s="16" t="s">
        <v>39</v>
      </c>
      <c r="H7" t="s">
        <v>17</v>
      </c>
      <c r="I7" s="3">
        <f>B13+E5*SIN(I6)</f>
        <v>2.7206011664457663</v>
      </c>
    </row>
    <row r="8" spans="1:9" x14ac:dyDescent="0.25">
      <c r="B8" s="2">
        <v>5153.6116771699999</v>
      </c>
      <c r="E8" s="18">
        <f>1-E5</f>
        <v>0.99678177840542004</v>
      </c>
      <c r="F8" s="16"/>
    </row>
    <row r="9" spans="1:9" x14ac:dyDescent="0.25">
      <c r="A9" t="s">
        <v>51</v>
      </c>
      <c r="B9" s="3">
        <f>B4+(B1-B2)*B5+B6*(B1-B2)*(B1-B2)</f>
        <v>-2.4521439127030684E-4</v>
      </c>
      <c r="E9" s="2">
        <v>-0.628963321224</v>
      </c>
    </row>
    <row r="10" spans="1:9" x14ac:dyDescent="0.25">
      <c r="A10" t="s">
        <v>2</v>
      </c>
      <c r="B10" s="3">
        <f>B3-B9</f>
        <v>14460.000245214391</v>
      </c>
      <c r="D10" t="s">
        <v>21</v>
      </c>
      <c r="E10" s="2">
        <v>-4.8670917749400003E-6</v>
      </c>
    </row>
    <row r="11" spans="1:9" x14ac:dyDescent="0.25">
      <c r="A11" s="11" t="s">
        <v>6</v>
      </c>
      <c r="B11" s="12">
        <f>B8*B8</f>
        <v>26559713.319062978</v>
      </c>
      <c r="C11" s="14" t="s">
        <v>31</v>
      </c>
      <c r="D11" t="s">
        <v>22</v>
      </c>
      <c r="E11" s="2">
        <v>5.05149364471E-6</v>
      </c>
    </row>
    <row r="12" spans="1:9" x14ac:dyDescent="0.25">
      <c r="A12" s="11" t="s">
        <v>7</v>
      </c>
      <c r="B12" s="12">
        <f>SQRT(F1)</f>
        <v>1.4585920597681297E-4</v>
      </c>
      <c r="C12" s="14" t="s">
        <v>30</v>
      </c>
      <c r="D12" t="s">
        <v>23</v>
      </c>
      <c r="E12" s="2">
        <v>289.0625</v>
      </c>
    </row>
    <row r="13" spans="1:9" x14ac:dyDescent="0.25">
      <c r="A13" s="11" t="s">
        <v>8</v>
      </c>
      <c r="B13" s="12">
        <f>E3+(B12+E4)*B3</f>
        <v>2.7192859900884736</v>
      </c>
      <c r="C13" s="14" t="s">
        <v>29</v>
      </c>
      <c r="D13" t="s">
        <v>24</v>
      </c>
      <c r="E13" s="2">
        <v>-95</v>
      </c>
    </row>
    <row r="14" spans="1:9" x14ac:dyDescent="0.25">
      <c r="A14" s="11" t="s">
        <v>47</v>
      </c>
      <c r="B14" s="12">
        <f>E6*E5*B8*SIN(I7)</f>
        <v>-3.0112942431045574E-9</v>
      </c>
      <c r="C14" s="14" t="s">
        <v>28</v>
      </c>
      <c r="D14" t="s">
        <v>25</v>
      </c>
      <c r="E14" s="2">
        <v>6.3329935073899999E-8</v>
      </c>
    </row>
    <row r="15" spans="1:9" x14ac:dyDescent="0.25">
      <c r="A15" t="s">
        <v>19</v>
      </c>
      <c r="B15" s="3">
        <f>2*ATAN(SQRT(E7)/SQRT(E8)*TAN(I7/2))</f>
        <v>2.7219144173609382</v>
      </c>
      <c r="C15" s="8"/>
      <c r="D15" t="s">
        <v>26</v>
      </c>
      <c r="E15" s="2">
        <v>-3.91155481339E-8</v>
      </c>
    </row>
    <row r="16" spans="1:9" x14ac:dyDescent="0.25">
      <c r="A16" t="s">
        <v>20</v>
      </c>
      <c r="B16" s="3">
        <f>B15+E9</f>
        <v>2.0929510961369382</v>
      </c>
      <c r="C16" s="8"/>
      <c r="D16" t="s">
        <v>34</v>
      </c>
      <c r="E16" s="15">
        <f>B11*(1-E5*COS(I7))</f>
        <v>26637725.040455993</v>
      </c>
    </row>
    <row r="17" spans="1:5" x14ac:dyDescent="0.25">
      <c r="A17" s="11" t="s">
        <v>46</v>
      </c>
      <c r="B17" s="12">
        <f>E10*COS(2*B16)+E11*SIN(2*B16)</f>
        <v>-1.9217004339575385E-6</v>
      </c>
      <c r="C17" s="13" t="s">
        <v>27</v>
      </c>
      <c r="D17" s="7" t="s">
        <v>36</v>
      </c>
      <c r="E17" s="9">
        <v>0.96783496125099999</v>
      </c>
    </row>
    <row r="18" spans="1:5" x14ac:dyDescent="0.25">
      <c r="A18" s="11" t="s">
        <v>44</v>
      </c>
      <c r="B18" s="12">
        <f>E12*COS(2*B16)+E13*SIN(2*B16)</f>
        <v>-63.118728365493354</v>
      </c>
      <c r="C18" s="13"/>
      <c r="D18" s="7" t="s">
        <v>37</v>
      </c>
      <c r="E18" s="10">
        <v>-2.3536694683500002E-10</v>
      </c>
    </row>
    <row r="19" spans="1:5" x14ac:dyDescent="0.25">
      <c r="A19" s="11" t="s">
        <v>45</v>
      </c>
      <c r="B19" s="12">
        <f>E14*COS(2*B16)+E15*SIN(2*B16)</f>
        <v>1.9952048089013218E-9</v>
      </c>
      <c r="C19" s="13"/>
      <c r="D19" s="7" t="s">
        <v>49</v>
      </c>
      <c r="E19" s="10">
        <v>2.7939178849999999</v>
      </c>
    </row>
    <row r="20" spans="1:5" x14ac:dyDescent="0.25">
      <c r="A20" s="11" t="s">
        <v>33</v>
      </c>
      <c r="B20" s="12">
        <f>B16+B17</f>
        <v>2.0929491744365043</v>
      </c>
      <c r="C20" s="13" t="s">
        <v>32</v>
      </c>
      <c r="D20" s="19" t="s">
        <v>50</v>
      </c>
      <c r="E20" s="2">
        <v>-8.3896351762700003E-9</v>
      </c>
    </row>
    <row r="21" spans="1:5" x14ac:dyDescent="0.25">
      <c r="A21" s="11" t="s">
        <v>35</v>
      </c>
      <c r="B21" s="12">
        <f>E16+B18</f>
        <v>26637661.921727628</v>
      </c>
      <c r="C21" s="13"/>
      <c r="D21" s="19" t="s">
        <v>54</v>
      </c>
      <c r="E21" s="3">
        <v>7.29211514671E-5</v>
      </c>
    </row>
    <row r="22" spans="1:5" x14ac:dyDescent="0.25">
      <c r="A22" s="11" t="s">
        <v>38</v>
      </c>
      <c r="B22" s="12">
        <f>E17+E14*COS(2*B16)+E15*SIN(2*B16)+E18*B3</f>
        <v>0.96783155984015357</v>
      </c>
      <c r="C22" s="13"/>
      <c r="E22" s="2">
        <v>518400</v>
      </c>
    </row>
    <row r="24" spans="1:5" x14ac:dyDescent="0.25">
      <c r="A24" s="11" t="s">
        <v>41</v>
      </c>
      <c r="B24" s="12">
        <f>B21*COS(B20)</f>
        <v>-13285461.093838852</v>
      </c>
      <c r="C24" s="17" t="s">
        <v>43</v>
      </c>
    </row>
    <row r="25" spans="1:5" x14ac:dyDescent="0.25">
      <c r="A25" s="11" t="s">
        <v>42</v>
      </c>
      <c r="B25" s="12">
        <f>B21*SIN(B20)</f>
        <v>23088125.869813517</v>
      </c>
      <c r="C25" s="17"/>
    </row>
    <row r="27" spans="1:5" x14ac:dyDescent="0.25">
      <c r="A27" s="11" t="s">
        <v>48</v>
      </c>
      <c r="B27" s="12">
        <f>E19+(E20-E21)*B10-E21*E22</f>
        <v>-36.06296821776693</v>
      </c>
      <c r="C27" s="20" t="s">
        <v>55</v>
      </c>
    </row>
    <row r="29" spans="1:5" x14ac:dyDescent="0.25">
      <c r="A29" s="11" t="s">
        <v>40</v>
      </c>
      <c r="B29" s="12">
        <f>B24*COS(B27)-B25*COS(B22)*SIN(B27)</f>
        <v>-12197477.541114528</v>
      </c>
      <c r="C29" s="13" t="s">
        <v>58</v>
      </c>
    </row>
    <row r="30" spans="1:5" x14ac:dyDescent="0.25">
      <c r="A30" s="11" t="s">
        <v>56</v>
      </c>
      <c r="B30" s="12">
        <f>B24*SIN(B27)+B25*COS(B22)*COS(B27)</f>
        <v>-14112086.620615358</v>
      </c>
      <c r="C30" s="13"/>
    </row>
    <row r="31" spans="1:5" x14ac:dyDescent="0.25">
      <c r="A31" s="11" t="s">
        <v>57</v>
      </c>
      <c r="B31" s="12">
        <f>B25*SIN(B22)</f>
        <v>19016718.578727342</v>
      </c>
      <c r="C31" s="13"/>
    </row>
  </sheetData>
  <mergeCells count="5">
    <mergeCell ref="C17:C19"/>
    <mergeCell ref="C20:C22"/>
    <mergeCell ref="F7:F8"/>
    <mergeCell ref="C24:C25"/>
    <mergeCell ref="C29:C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2018-10-08T12:31:42Z</dcterms:created>
  <dcterms:modified xsi:type="dcterms:W3CDTF">2018-10-08T16:14:55Z</dcterms:modified>
</cp:coreProperties>
</file>