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15360" windowHeight="7755"/>
  </bookViews>
  <sheets>
    <sheet name="Form" sheetId="2" r:id="rId1"/>
    <sheet name="Form (2)" sheetId="12" r:id="rId2"/>
    <sheet name="q" sheetId="9" r:id="rId3"/>
    <sheet name="att" sheetId="10" r:id="rId4"/>
    <sheet name="gr" sheetId="11" r:id="rId5"/>
  </sheets>
  <definedNames>
    <definedName name="_xlnm._FilterDatabase" localSheetId="3" hidden="1">att!$A$9:$V$55</definedName>
    <definedName name="_xlnm._FilterDatabase" localSheetId="0" hidden="1">Form!$P$9:$P$36</definedName>
    <definedName name="_xlnm._FilterDatabase" localSheetId="1" hidden="1">'Form (2)'!$A$9:$AC$55</definedName>
    <definedName name="_xlnm._FilterDatabase" localSheetId="2" hidden="1">q!$D$9:$D$16</definedName>
  </definedNames>
  <calcPr calcId="145621"/>
</workbook>
</file>

<file path=xl/calcChain.xml><?xml version="1.0" encoding="utf-8"?>
<calcChain xmlns="http://schemas.openxmlformats.org/spreadsheetml/2006/main">
  <c r="W11" i="10" l="1"/>
  <c r="W12" i="10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W37" i="10"/>
  <c r="W38" i="10"/>
  <c r="W39" i="10"/>
  <c r="W40" i="10"/>
  <c r="W41" i="10"/>
  <c r="W42" i="10"/>
  <c r="W43" i="10"/>
  <c r="W44" i="10"/>
  <c r="W45" i="10"/>
  <c r="W46" i="10"/>
  <c r="W47" i="10"/>
  <c r="W48" i="10"/>
  <c r="W49" i="10"/>
  <c r="W50" i="10"/>
  <c r="W51" i="10"/>
  <c r="W10" i="10"/>
  <c r="I11" i="12" l="1"/>
  <c r="K11" i="12"/>
  <c r="I12" i="12"/>
  <c r="K12" i="12"/>
  <c r="I13" i="12"/>
  <c r="K13" i="12"/>
  <c r="I14" i="12"/>
  <c r="K14" i="12"/>
  <c r="I15" i="12"/>
  <c r="K15" i="12"/>
  <c r="I16" i="12"/>
  <c r="K16" i="12"/>
  <c r="I17" i="12"/>
  <c r="K17" i="12"/>
  <c r="I18" i="12"/>
  <c r="K18" i="12"/>
  <c r="I19" i="12"/>
  <c r="K19" i="12"/>
  <c r="I20" i="12"/>
  <c r="K20" i="12"/>
  <c r="I21" i="12"/>
  <c r="K21" i="12"/>
  <c r="I22" i="12"/>
  <c r="K22" i="12"/>
  <c r="I23" i="12"/>
  <c r="K23" i="12"/>
  <c r="I24" i="12"/>
  <c r="K24" i="12"/>
  <c r="I25" i="12"/>
  <c r="K25" i="12"/>
  <c r="I26" i="12"/>
  <c r="K26" i="12"/>
  <c r="I27" i="12"/>
  <c r="K27" i="12"/>
  <c r="I28" i="12"/>
  <c r="K28" i="12"/>
  <c r="I29" i="12"/>
  <c r="K29" i="12"/>
  <c r="I30" i="12"/>
  <c r="K30" i="12"/>
  <c r="I31" i="12"/>
  <c r="K31" i="12"/>
  <c r="I32" i="12"/>
  <c r="K32" i="12"/>
  <c r="I33" i="12"/>
  <c r="K33" i="12"/>
  <c r="I34" i="12"/>
  <c r="K34" i="12"/>
  <c r="I35" i="12"/>
  <c r="K35" i="12"/>
  <c r="I36" i="12"/>
  <c r="K36" i="12"/>
  <c r="I37" i="12"/>
  <c r="K37" i="12"/>
  <c r="I38" i="12"/>
  <c r="K38" i="12"/>
  <c r="I39" i="12"/>
  <c r="K39" i="12"/>
  <c r="I40" i="12"/>
  <c r="K40" i="12"/>
  <c r="I41" i="12"/>
  <c r="K41" i="12"/>
  <c r="I42" i="12"/>
  <c r="K42" i="12"/>
  <c r="I43" i="12"/>
  <c r="K43" i="12"/>
  <c r="I44" i="12"/>
  <c r="K44" i="12"/>
  <c r="I45" i="12"/>
  <c r="K45" i="12"/>
  <c r="I46" i="12"/>
  <c r="K46" i="12"/>
  <c r="K47" i="12"/>
  <c r="I47" i="12" s="1"/>
  <c r="K48" i="12"/>
  <c r="I48" i="12" s="1"/>
  <c r="K49" i="12"/>
  <c r="I49" i="12" s="1"/>
  <c r="K50" i="12"/>
  <c r="I50" i="12" s="1"/>
  <c r="K51" i="12"/>
  <c r="I51" i="12" s="1"/>
  <c r="I10" i="12"/>
  <c r="K10" i="12" l="1"/>
  <c r="C23" i="11" l="1"/>
  <c r="C24" i="11"/>
  <c r="C25" i="11"/>
  <c r="C26" i="11"/>
  <c r="C27" i="11"/>
  <c r="C28" i="11"/>
  <c r="C22" i="11"/>
  <c r="Y11" i="12" l="1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10" i="12"/>
  <c r="U46" i="12" l="1"/>
  <c r="V46" i="12" s="1"/>
  <c r="U37" i="12"/>
  <c r="V37" i="12" s="1"/>
  <c r="U36" i="12"/>
  <c r="V36" i="12" s="1"/>
  <c r="U41" i="12"/>
  <c r="V41" i="12" s="1"/>
  <c r="U30" i="12"/>
  <c r="V30" i="12" s="1"/>
  <c r="U50" i="12"/>
  <c r="V50" i="12" s="1"/>
  <c r="U40" i="12"/>
  <c r="V40" i="12" s="1"/>
  <c r="U22" i="12"/>
  <c r="V22" i="12" s="1"/>
  <c r="U45" i="12"/>
  <c r="V45" i="12" s="1"/>
  <c r="U26" i="12"/>
  <c r="V26" i="12" s="1"/>
  <c r="U21" i="12"/>
  <c r="V21" i="12" s="1"/>
  <c r="U39" i="12"/>
  <c r="V39" i="12" s="1"/>
  <c r="U23" i="12"/>
  <c r="V23" i="12" s="1"/>
  <c r="U42" i="12"/>
  <c r="V42" i="12" s="1"/>
  <c r="U32" i="12"/>
  <c r="V32" i="12" s="1"/>
  <c r="U24" i="12"/>
  <c r="V24" i="12" s="1"/>
  <c r="U33" i="12"/>
  <c r="V33" i="12" s="1"/>
  <c r="U48" i="12"/>
  <c r="V48" i="12" s="1"/>
  <c r="U38" i="12"/>
  <c r="V38" i="12" s="1"/>
  <c r="U12" i="12"/>
  <c r="V12" i="12" s="1"/>
  <c r="U29" i="12"/>
  <c r="V29" i="12" s="1"/>
  <c r="U16" i="12"/>
  <c r="V16" i="12" s="1"/>
  <c r="U43" i="12"/>
  <c r="V43" i="12" s="1"/>
  <c r="U47" i="12"/>
  <c r="V47" i="12" s="1"/>
  <c r="U20" i="12"/>
  <c r="V20" i="12" s="1"/>
  <c r="U14" i="12"/>
  <c r="V14" i="12" s="1"/>
  <c r="U19" i="12"/>
  <c r="V19" i="12" s="1"/>
  <c r="U31" i="12"/>
  <c r="V31" i="12" s="1"/>
  <c r="U27" i="12"/>
  <c r="V27" i="12" s="1"/>
  <c r="U10" i="12"/>
  <c r="V10" i="12" s="1"/>
  <c r="U35" i="12"/>
  <c r="V35" i="12" s="1"/>
  <c r="U44" i="12"/>
  <c r="V44" i="12" s="1"/>
  <c r="U51" i="12"/>
  <c r="V51" i="12" s="1"/>
  <c r="U49" i="12"/>
  <c r="V49" i="12" s="1"/>
  <c r="U34" i="12"/>
  <c r="V34" i="12" s="1"/>
  <c r="U11" i="12"/>
  <c r="V11" i="12" s="1"/>
  <c r="U18" i="12"/>
  <c r="V18" i="12" s="1"/>
  <c r="V13" i="12"/>
  <c r="V15" i="12"/>
  <c r="V17" i="12"/>
  <c r="V25" i="12"/>
  <c r="V28" i="12"/>
  <c r="R51" i="12" l="1"/>
  <c r="R50" i="12"/>
  <c r="S50" i="12" s="1"/>
  <c r="S49" i="12"/>
  <c r="R48" i="12"/>
  <c r="S48" i="12" s="1"/>
  <c r="S47" i="12"/>
  <c r="R46" i="12"/>
  <c r="S46" i="12" s="1"/>
  <c r="R45" i="12"/>
  <c r="S45" i="12" s="1"/>
  <c r="R44" i="12"/>
  <c r="S44" i="12" s="1"/>
  <c r="S43" i="12"/>
  <c r="R42" i="12"/>
  <c r="S42" i="12" s="1"/>
  <c r="R41" i="12"/>
  <c r="S41" i="12" s="1"/>
  <c r="R40" i="12"/>
  <c r="S40" i="12" s="1"/>
  <c r="R39" i="12"/>
  <c r="S39" i="12" s="1"/>
  <c r="R38" i="12"/>
  <c r="S38" i="12" s="1"/>
  <c r="R37" i="12"/>
  <c r="S37" i="12" s="1"/>
  <c r="R36" i="12"/>
  <c r="S36" i="12" s="1"/>
  <c r="R35" i="12"/>
  <c r="S35" i="12" s="1"/>
  <c r="R34" i="12"/>
  <c r="S34" i="12" s="1"/>
  <c r="R33" i="12"/>
  <c r="S33" i="12" s="1"/>
  <c r="R32" i="12"/>
  <c r="S32" i="12" s="1"/>
  <c r="R31" i="12"/>
  <c r="S31" i="12" s="1"/>
  <c r="R30" i="12"/>
  <c r="S30" i="12" s="1"/>
  <c r="R29" i="12"/>
  <c r="S29" i="12" s="1"/>
  <c r="R28" i="12"/>
  <c r="S28" i="12" s="1"/>
  <c r="S27" i="12"/>
  <c r="R26" i="12"/>
  <c r="S26" i="12" s="1"/>
  <c r="R25" i="12"/>
  <c r="S25" i="12" s="1"/>
  <c r="R24" i="12"/>
  <c r="S24" i="12" s="1"/>
  <c r="R23" i="12"/>
  <c r="S23" i="12" s="1"/>
  <c r="R22" i="12"/>
  <c r="S22" i="12" s="1"/>
  <c r="R21" i="12"/>
  <c r="S21" i="12" s="1"/>
  <c r="R20" i="12"/>
  <c r="S20" i="12" s="1"/>
  <c r="R19" i="12"/>
  <c r="S19" i="12" s="1"/>
  <c r="R18" i="12"/>
  <c r="S18" i="12" s="1"/>
  <c r="R17" i="12"/>
  <c r="R16" i="12"/>
  <c r="S15" i="12"/>
  <c r="S14" i="12"/>
  <c r="R13" i="12"/>
  <c r="S13" i="12" s="1"/>
  <c r="R12" i="12"/>
  <c r="S12" i="12" s="1"/>
  <c r="R11" i="12"/>
  <c r="R10" i="12"/>
  <c r="S17" i="12" l="1"/>
  <c r="F17" i="12" s="1"/>
  <c r="J17" i="12" s="1"/>
  <c r="H17" i="12" s="1"/>
  <c r="S10" i="12"/>
  <c r="S11" i="12"/>
  <c r="S51" i="12"/>
  <c r="S16" i="12"/>
  <c r="P11" i="12"/>
  <c r="P16" i="12"/>
  <c r="P51" i="12"/>
  <c r="P10" i="12"/>
  <c r="F11" i="12" l="1"/>
  <c r="J11" i="12" s="1"/>
  <c r="H11" i="12" s="1"/>
  <c r="F10" i="12"/>
  <c r="J10" i="12" s="1"/>
  <c r="H10" i="12" s="1"/>
  <c r="F51" i="12"/>
  <c r="J51" i="12" s="1"/>
  <c r="H51" i="12" s="1"/>
  <c r="F16" i="12"/>
  <c r="J16" i="12" s="1"/>
  <c r="H16" i="12" s="1"/>
  <c r="O46" i="12"/>
  <c r="O26" i="12"/>
  <c r="O13" i="12"/>
  <c r="O15" i="12"/>
  <c r="O20" i="12"/>
  <c r="O33" i="12"/>
  <c r="O34" i="12"/>
  <c r="O29" i="12"/>
  <c r="O21" i="12"/>
  <c r="O39" i="12"/>
  <c r="O27" i="12"/>
  <c r="O41" i="12"/>
  <c r="O30" i="12"/>
  <c r="O12" i="12"/>
  <c r="O50" i="12"/>
  <c r="O36" i="12"/>
  <c r="O48" i="12"/>
  <c r="O19" i="12"/>
  <c r="O42" i="12"/>
  <c r="O14" i="12"/>
  <c r="O37" i="12"/>
  <c r="O44" i="12"/>
  <c r="O28" i="12"/>
  <c r="O25" i="12"/>
  <c r="O31" i="12"/>
  <c r="O22" i="12"/>
  <c r="O32" i="12"/>
  <c r="O40" i="12"/>
  <c r="O38" i="12"/>
  <c r="O45" i="12"/>
  <c r="O23" i="12"/>
  <c r="O49" i="12"/>
  <c r="O24" i="12"/>
  <c r="O18" i="12"/>
  <c r="O47" i="12"/>
  <c r="O43" i="12"/>
  <c r="O35" i="12"/>
  <c r="P49" i="12" l="1"/>
  <c r="F49" i="12" s="1"/>
  <c r="J49" i="12" s="1"/>
  <c r="H49" i="12" s="1"/>
  <c r="P25" i="12"/>
  <c r="F25" i="12" s="1"/>
  <c r="J25" i="12" s="1"/>
  <c r="H25" i="12" s="1"/>
  <c r="P36" i="12"/>
  <c r="F36" i="12" s="1"/>
  <c r="J36" i="12" s="1"/>
  <c r="H36" i="12" s="1"/>
  <c r="P29" i="12"/>
  <c r="F29" i="12" s="1"/>
  <c r="J29" i="12" s="1"/>
  <c r="H29" i="12" s="1"/>
  <c r="P45" i="12"/>
  <c r="F45" i="12" s="1"/>
  <c r="J45" i="12" s="1"/>
  <c r="H45" i="12" s="1"/>
  <c r="P44" i="12"/>
  <c r="F44" i="12" s="1"/>
  <c r="J44" i="12" s="1"/>
  <c r="H44" i="12" s="1"/>
  <c r="P12" i="12"/>
  <c r="F12" i="12" s="1"/>
  <c r="J12" i="12" s="1"/>
  <c r="H12" i="12" s="1"/>
  <c r="P33" i="12"/>
  <c r="F33" i="12" s="1"/>
  <c r="J33" i="12" s="1"/>
  <c r="H33" i="12" s="1"/>
  <c r="P35" i="12"/>
  <c r="F35" i="12" s="1"/>
  <c r="J35" i="12" s="1"/>
  <c r="H35" i="12" s="1"/>
  <c r="P38" i="12"/>
  <c r="F38" i="12" s="1"/>
  <c r="J38" i="12" s="1"/>
  <c r="H38" i="12" s="1"/>
  <c r="P37" i="12"/>
  <c r="F37" i="12" s="1"/>
  <c r="J37" i="12" s="1"/>
  <c r="H37" i="12" s="1"/>
  <c r="P30" i="12"/>
  <c r="F30" i="12" s="1"/>
  <c r="J30" i="12" s="1"/>
  <c r="H30" i="12" s="1"/>
  <c r="P20" i="12"/>
  <c r="F20" i="12" s="1"/>
  <c r="J20" i="12" s="1"/>
  <c r="H20" i="12" s="1"/>
  <c r="P23" i="12"/>
  <c r="F23" i="12" s="1"/>
  <c r="J23" i="12" s="1"/>
  <c r="H23" i="12" s="1"/>
  <c r="P28" i="12"/>
  <c r="F28" i="12" s="1"/>
  <c r="J28" i="12" s="1"/>
  <c r="H28" i="12" s="1"/>
  <c r="P50" i="12"/>
  <c r="F50" i="12" s="1"/>
  <c r="J50" i="12" s="1"/>
  <c r="H50" i="12" s="1"/>
  <c r="P34" i="12"/>
  <c r="F34" i="12" s="1"/>
  <c r="J34" i="12" s="1"/>
  <c r="H34" i="12" s="1"/>
  <c r="P43" i="12"/>
  <c r="F43" i="12" s="1"/>
  <c r="J43" i="12" s="1"/>
  <c r="H43" i="12" s="1"/>
  <c r="P40" i="12"/>
  <c r="F40" i="12" s="1"/>
  <c r="J40" i="12" s="1"/>
  <c r="H40" i="12" s="1"/>
  <c r="P14" i="12"/>
  <c r="F14" i="12" s="1"/>
  <c r="J14" i="12" s="1"/>
  <c r="H14" i="12" s="1"/>
  <c r="P41" i="12"/>
  <c r="F41" i="12" s="1"/>
  <c r="J41" i="12" s="1"/>
  <c r="H41" i="12" s="1"/>
  <c r="P15" i="12"/>
  <c r="F15" i="12" s="1"/>
  <c r="J15" i="12" s="1"/>
  <c r="H15" i="12" s="1"/>
  <c r="P47" i="12"/>
  <c r="F47" i="12" s="1"/>
  <c r="J47" i="12" s="1"/>
  <c r="H47" i="12" s="1"/>
  <c r="P32" i="12"/>
  <c r="F32" i="12" s="1"/>
  <c r="J32" i="12" s="1"/>
  <c r="H32" i="12" s="1"/>
  <c r="P42" i="12"/>
  <c r="F42" i="12" s="1"/>
  <c r="J42" i="12" s="1"/>
  <c r="H42" i="12" s="1"/>
  <c r="P27" i="12"/>
  <c r="F27" i="12" s="1"/>
  <c r="J27" i="12" s="1"/>
  <c r="H27" i="12" s="1"/>
  <c r="P13" i="12"/>
  <c r="F13" i="12" s="1"/>
  <c r="J13" i="12" s="1"/>
  <c r="H13" i="12" s="1"/>
  <c r="P18" i="12"/>
  <c r="F18" i="12" s="1"/>
  <c r="J18" i="12" s="1"/>
  <c r="H18" i="12" s="1"/>
  <c r="P22" i="12"/>
  <c r="F22" i="12" s="1"/>
  <c r="J22" i="12" s="1"/>
  <c r="H22" i="12" s="1"/>
  <c r="P19" i="12"/>
  <c r="F19" i="12" s="1"/>
  <c r="J19" i="12" s="1"/>
  <c r="H19" i="12" s="1"/>
  <c r="P39" i="12"/>
  <c r="F39" i="12" s="1"/>
  <c r="J39" i="12" s="1"/>
  <c r="H39" i="12" s="1"/>
  <c r="P26" i="12"/>
  <c r="F26" i="12" s="1"/>
  <c r="J26" i="12" s="1"/>
  <c r="H26" i="12" s="1"/>
  <c r="P24" i="12"/>
  <c r="F24" i="12" s="1"/>
  <c r="J24" i="12" s="1"/>
  <c r="H24" i="12" s="1"/>
  <c r="P31" i="12"/>
  <c r="F31" i="12" s="1"/>
  <c r="J31" i="12" s="1"/>
  <c r="H31" i="12" s="1"/>
  <c r="P48" i="12"/>
  <c r="F48" i="12" s="1"/>
  <c r="J48" i="12" s="1"/>
  <c r="H48" i="12" s="1"/>
  <c r="P21" i="12"/>
  <c r="F21" i="12" s="1"/>
  <c r="J21" i="12" s="1"/>
  <c r="H21" i="12" s="1"/>
  <c r="P46" i="12"/>
  <c r="F46" i="12" s="1"/>
  <c r="J46" i="12" s="1"/>
  <c r="H46" i="12" s="1"/>
  <c r="C11" i="11"/>
  <c r="C12" i="11"/>
  <c r="C13" i="11"/>
  <c r="C14" i="11"/>
  <c r="C15" i="11"/>
  <c r="C16" i="11"/>
  <c r="C10" i="11"/>
  <c r="M47" i="9" l="1"/>
  <c r="N47" i="9"/>
  <c r="O47" i="9"/>
  <c r="P47" i="9"/>
  <c r="Q47" i="9"/>
  <c r="R47" i="9"/>
  <c r="S47" i="9"/>
  <c r="T47" i="9"/>
  <c r="M48" i="9"/>
  <c r="N48" i="9"/>
  <c r="O48" i="9"/>
  <c r="P48" i="9"/>
  <c r="Q48" i="9"/>
  <c r="R48" i="9"/>
  <c r="S48" i="9"/>
  <c r="T48" i="9"/>
  <c r="M49" i="9"/>
  <c r="N49" i="9"/>
  <c r="O49" i="9"/>
  <c r="P49" i="9"/>
  <c r="Q49" i="9"/>
  <c r="R49" i="9"/>
  <c r="S49" i="9"/>
  <c r="T49" i="9"/>
  <c r="M50" i="9"/>
  <c r="N50" i="9"/>
  <c r="O50" i="9"/>
  <c r="P50" i="9"/>
  <c r="Q50" i="9"/>
  <c r="R50" i="9"/>
  <c r="S50" i="9"/>
  <c r="T50" i="9"/>
  <c r="M51" i="9"/>
  <c r="N51" i="9"/>
  <c r="O51" i="9"/>
  <c r="P51" i="9"/>
  <c r="Q51" i="9"/>
  <c r="R51" i="9"/>
  <c r="S51" i="9"/>
  <c r="T51" i="9"/>
  <c r="M52" i="9"/>
  <c r="N52" i="9"/>
  <c r="O52" i="9"/>
  <c r="P52" i="9"/>
  <c r="Q52" i="9"/>
  <c r="R52" i="9"/>
  <c r="S52" i="9"/>
  <c r="T52" i="9"/>
  <c r="M53" i="9"/>
  <c r="N53" i="9"/>
  <c r="O53" i="9"/>
  <c r="P53" i="9"/>
  <c r="Q53" i="9"/>
  <c r="R53" i="9"/>
  <c r="S53" i="9"/>
  <c r="T53" i="9"/>
  <c r="M54" i="9"/>
  <c r="N54" i="9"/>
  <c r="O54" i="9"/>
  <c r="P54" i="9"/>
  <c r="Q54" i="9"/>
  <c r="R54" i="9"/>
  <c r="S54" i="9"/>
  <c r="T54" i="9"/>
  <c r="M55" i="9"/>
  <c r="N55" i="9"/>
  <c r="O55" i="9"/>
  <c r="P55" i="9"/>
  <c r="Q55" i="9"/>
  <c r="R55" i="9"/>
  <c r="S55" i="9"/>
  <c r="T55" i="9"/>
  <c r="M56" i="9"/>
  <c r="N56" i="9"/>
  <c r="O56" i="9"/>
  <c r="P56" i="9"/>
  <c r="Q56" i="9"/>
  <c r="R56" i="9"/>
  <c r="S56" i="9"/>
  <c r="T56" i="9"/>
  <c r="M57" i="9"/>
  <c r="N57" i="9"/>
  <c r="O57" i="9"/>
  <c r="P57" i="9"/>
  <c r="Q57" i="9"/>
  <c r="R57" i="9"/>
  <c r="S57" i="9"/>
  <c r="T57" i="9"/>
  <c r="M58" i="9"/>
  <c r="N58" i="9"/>
  <c r="O58" i="9"/>
  <c r="P58" i="9"/>
  <c r="Q58" i="9"/>
  <c r="R58" i="9"/>
  <c r="S58" i="9"/>
  <c r="T58" i="9"/>
  <c r="M59" i="9"/>
  <c r="N59" i="9"/>
  <c r="O59" i="9"/>
  <c r="P59" i="9"/>
  <c r="Q59" i="9"/>
  <c r="R59" i="9"/>
  <c r="S59" i="9"/>
  <c r="T59" i="9"/>
  <c r="M60" i="9"/>
  <c r="N60" i="9"/>
  <c r="O60" i="9"/>
  <c r="P60" i="9"/>
  <c r="Q60" i="9"/>
  <c r="R60" i="9"/>
  <c r="S60" i="9"/>
  <c r="T60" i="9"/>
  <c r="M61" i="9"/>
  <c r="N61" i="9"/>
  <c r="O61" i="9"/>
  <c r="P61" i="9"/>
  <c r="Q61" i="9"/>
  <c r="R61" i="9"/>
  <c r="S61" i="9"/>
  <c r="T61" i="9"/>
  <c r="M62" i="9"/>
  <c r="N62" i="9"/>
  <c r="O62" i="9"/>
  <c r="P62" i="9"/>
  <c r="Q62" i="9"/>
  <c r="R62" i="9"/>
  <c r="S62" i="9"/>
  <c r="T62" i="9"/>
  <c r="M63" i="9"/>
  <c r="N63" i="9"/>
  <c r="O63" i="9"/>
  <c r="P63" i="9"/>
  <c r="Q63" i="9"/>
  <c r="R63" i="9"/>
  <c r="S63" i="9"/>
  <c r="T63" i="9"/>
  <c r="M64" i="9"/>
  <c r="N64" i="9"/>
  <c r="O64" i="9"/>
  <c r="P64" i="9"/>
  <c r="Q64" i="9"/>
  <c r="R64" i="9"/>
  <c r="S64" i="9"/>
  <c r="T64" i="9"/>
  <c r="M65" i="9"/>
  <c r="N65" i="9"/>
  <c r="O65" i="9"/>
  <c r="P65" i="9"/>
  <c r="Q65" i="9"/>
  <c r="R65" i="9"/>
  <c r="S65" i="9"/>
  <c r="T65" i="9"/>
  <c r="M66" i="9"/>
  <c r="N66" i="9"/>
  <c r="O66" i="9"/>
  <c r="P66" i="9"/>
  <c r="Q66" i="9"/>
  <c r="R66" i="9"/>
  <c r="S66" i="9"/>
  <c r="T66" i="9"/>
  <c r="M67" i="9"/>
  <c r="N67" i="9"/>
  <c r="O67" i="9"/>
  <c r="P67" i="9"/>
  <c r="Q67" i="9"/>
  <c r="R67" i="9"/>
  <c r="S67" i="9"/>
  <c r="T67" i="9"/>
  <c r="M68" i="9"/>
  <c r="N68" i="9"/>
  <c r="O68" i="9"/>
  <c r="P68" i="9"/>
  <c r="Q68" i="9"/>
  <c r="R68" i="9"/>
  <c r="S68" i="9"/>
  <c r="T68" i="9"/>
  <c r="M69" i="9"/>
  <c r="N69" i="9"/>
  <c r="O69" i="9"/>
  <c r="P69" i="9"/>
  <c r="Q69" i="9"/>
  <c r="R69" i="9"/>
  <c r="S69" i="9"/>
  <c r="T69" i="9"/>
  <c r="M70" i="9"/>
  <c r="N70" i="9"/>
  <c r="O70" i="9"/>
  <c r="P70" i="9"/>
  <c r="Q70" i="9"/>
  <c r="R70" i="9"/>
  <c r="S70" i="9"/>
  <c r="T70" i="9"/>
  <c r="M71" i="9"/>
  <c r="N71" i="9"/>
  <c r="O71" i="9"/>
  <c r="P71" i="9"/>
  <c r="Q71" i="9"/>
  <c r="R71" i="9"/>
  <c r="S71" i="9"/>
  <c r="T71" i="9"/>
  <c r="M72" i="9"/>
  <c r="N72" i="9"/>
  <c r="O72" i="9"/>
  <c r="P72" i="9"/>
  <c r="Q72" i="9"/>
  <c r="R72" i="9"/>
  <c r="S72" i="9"/>
  <c r="T72" i="9"/>
  <c r="M73" i="9"/>
  <c r="N73" i="9"/>
  <c r="O73" i="9"/>
  <c r="P73" i="9"/>
  <c r="Q73" i="9"/>
  <c r="R73" i="9"/>
  <c r="S73" i="9"/>
  <c r="T73" i="9"/>
  <c r="M74" i="9"/>
  <c r="N74" i="9"/>
  <c r="O74" i="9"/>
  <c r="P74" i="9"/>
  <c r="Q74" i="9"/>
  <c r="R74" i="9"/>
  <c r="S74" i="9"/>
  <c r="T74" i="9"/>
  <c r="M75" i="9"/>
  <c r="N75" i="9"/>
  <c r="O75" i="9"/>
  <c r="P75" i="9"/>
  <c r="Q75" i="9"/>
  <c r="R75" i="9"/>
  <c r="S75" i="9"/>
  <c r="T75" i="9"/>
  <c r="M76" i="9"/>
  <c r="N76" i="9"/>
  <c r="O76" i="9"/>
  <c r="P76" i="9"/>
  <c r="Q76" i="9"/>
  <c r="R76" i="9"/>
  <c r="S76" i="9"/>
  <c r="T76" i="9"/>
  <c r="M77" i="9"/>
  <c r="N77" i="9"/>
  <c r="O77" i="9"/>
  <c r="P77" i="9"/>
  <c r="Q77" i="9"/>
  <c r="R77" i="9"/>
  <c r="S77" i="9"/>
  <c r="T77" i="9"/>
  <c r="M78" i="9"/>
  <c r="N78" i="9"/>
  <c r="O78" i="9"/>
  <c r="P78" i="9"/>
  <c r="Q78" i="9"/>
  <c r="R78" i="9"/>
  <c r="S78" i="9"/>
  <c r="T78" i="9"/>
  <c r="M79" i="9"/>
  <c r="N79" i="9"/>
  <c r="O79" i="9"/>
  <c r="P79" i="9"/>
  <c r="Q79" i="9"/>
  <c r="R79" i="9"/>
  <c r="S79" i="9"/>
  <c r="T79" i="9"/>
  <c r="M80" i="9"/>
  <c r="N80" i="9"/>
  <c r="O80" i="9"/>
  <c r="P80" i="9"/>
  <c r="Q80" i="9"/>
  <c r="R80" i="9"/>
  <c r="S80" i="9"/>
  <c r="T80" i="9"/>
  <c r="M81" i="9"/>
  <c r="N81" i="9"/>
  <c r="O81" i="9"/>
  <c r="P81" i="9"/>
  <c r="Q81" i="9"/>
  <c r="R81" i="9"/>
  <c r="S81" i="9"/>
  <c r="T81" i="9"/>
  <c r="N46" i="9"/>
  <c r="O46" i="9"/>
  <c r="P46" i="9"/>
  <c r="Q46" i="9"/>
  <c r="R46" i="9"/>
  <c r="S46" i="9"/>
  <c r="T46" i="9"/>
  <c r="M46" i="9"/>
</calcChain>
</file>

<file path=xl/sharedStrings.xml><?xml version="1.0" encoding="utf-8"?>
<sst xmlns="http://schemas.openxmlformats.org/spreadsheetml/2006/main" count="545" uniqueCount="146">
  <si>
    <t>Group</t>
  </si>
  <si>
    <t>Trang</t>
  </si>
  <si>
    <t>Email</t>
  </si>
  <si>
    <t>…</t>
  </si>
  <si>
    <t>IRN</t>
  </si>
  <si>
    <t>Total %</t>
  </si>
  <si>
    <t>Name</t>
  </si>
  <si>
    <t>All bonuses and minuses included</t>
  </si>
  <si>
    <t>Linh</t>
  </si>
  <si>
    <t>My</t>
  </si>
  <si>
    <t>Ngân</t>
  </si>
  <si>
    <t>Tiến</t>
  </si>
  <si>
    <t>Nguyễn Thị Kim</t>
  </si>
  <si>
    <t>Thảo</t>
  </si>
  <si>
    <t>Thanh</t>
  </si>
  <si>
    <t>Hiền</t>
  </si>
  <si>
    <t>Nga</t>
  </si>
  <si>
    <t>Phạm Thị Ngọc</t>
  </si>
  <si>
    <t>Phúc</t>
  </si>
  <si>
    <t>Trinh</t>
  </si>
  <si>
    <t>Lê Thị Ngọc</t>
  </si>
  <si>
    <t>Phạm Lê Gia</t>
  </si>
  <si>
    <t>Bảo</t>
  </si>
  <si>
    <t>Đặng Quốc</t>
  </si>
  <si>
    <t>Dũng</t>
  </si>
  <si>
    <t>Trần Ngọc</t>
  </si>
  <si>
    <t>Duy</t>
  </si>
  <si>
    <t>Phạm Dương Thảo</t>
  </si>
  <si>
    <t>Huỳnh Đỉnh</t>
  </si>
  <si>
    <t>Học</t>
  </si>
  <si>
    <t>Dương Kim</t>
  </si>
  <si>
    <t>Hương</t>
  </si>
  <si>
    <t>Hồ Kim</t>
  </si>
  <si>
    <t>Khánh</t>
  </si>
  <si>
    <t>Phạm Mỹ</t>
  </si>
  <si>
    <t>Kim</t>
  </si>
  <si>
    <t>Lệ</t>
  </si>
  <si>
    <t>Nguyễn Huỳnh Ngọc</t>
  </si>
  <si>
    <t>Loan</t>
  </si>
  <si>
    <t>Lê Thị Kim</t>
  </si>
  <si>
    <t>Trần Xuân</t>
  </si>
  <si>
    <t>Mai</t>
  </si>
  <si>
    <t>Nguyễn Thị La</t>
  </si>
  <si>
    <t>Mưa</t>
  </si>
  <si>
    <t>Nguyễn Thị Thùy</t>
  </si>
  <si>
    <t>Hà Hoàng Xuân</t>
  </si>
  <si>
    <t>Lương Nhật Bảo</t>
  </si>
  <si>
    <t>Võ Thị Hồng</t>
  </si>
  <si>
    <t>Ngọc</t>
  </si>
  <si>
    <t>Nguyễn Thị Thảo</t>
  </si>
  <si>
    <t>Nguyên</t>
  </si>
  <si>
    <t>Phan Khải</t>
  </si>
  <si>
    <t>Trần Thị Mỹ</t>
  </si>
  <si>
    <t>Nhung</t>
  </si>
  <si>
    <t>Mã Hy</t>
  </si>
  <si>
    <t>Nguyễn Như</t>
  </si>
  <si>
    <t>Quỳnh</t>
  </si>
  <si>
    <t>Từ Thiên</t>
  </si>
  <si>
    <t>Phan Thị Hiếu</t>
  </si>
  <si>
    <t>Dương Thị Phương</t>
  </si>
  <si>
    <t>Phùng Kim</t>
  </si>
  <si>
    <t>Lương Thị Cẩm</t>
  </si>
  <si>
    <t>Thúy</t>
  </si>
  <si>
    <t>Lê Ngọc Trúc</t>
  </si>
  <si>
    <t>Thy</t>
  </si>
  <si>
    <t>Phạm Minh</t>
  </si>
  <si>
    <t>Trầm</t>
  </si>
  <si>
    <t>Lương Hoài</t>
  </si>
  <si>
    <t>Trân</t>
  </si>
  <si>
    <t>Vũ Bảo Minh</t>
  </si>
  <si>
    <t>Phan Thị Vân</t>
  </si>
  <si>
    <t>Nguyễn Thị Tú</t>
  </si>
  <si>
    <t>Nguyễn Hoàng</t>
  </si>
  <si>
    <t>Đào Minh</t>
  </si>
  <si>
    <t>Tú</t>
  </si>
  <si>
    <t>Trần Hoàng Minh</t>
  </si>
  <si>
    <t>Tuấn</t>
  </si>
  <si>
    <t>Nguyễn Trương Hồng</t>
  </si>
  <si>
    <t>Vân</t>
  </si>
  <si>
    <t>Lê Triệu Tường</t>
  </si>
  <si>
    <t>Vi</t>
  </si>
  <si>
    <t>Nguyễn Thị ái</t>
  </si>
  <si>
    <t>Vinh</t>
  </si>
  <si>
    <t>Đặng Như</t>
  </si>
  <si>
    <t>ý</t>
  </si>
  <si>
    <t>MGMT216 Score Update</t>
  </si>
  <si>
    <t>Lưu Hoàng Kiều</t>
  </si>
  <si>
    <t>Oanh</t>
  </si>
  <si>
    <t>Nguyễn Yến</t>
  </si>
  <si>
    <t>Quyên</t>
  </si>
  <si>
    <t>Aqua</t>
  </si>
  <si>
    <t>Selected Company</t>
  </si>
  <si>
    <t>Doremon</t>
  </si>
  <si>
    <t>Vinamilk</t>
  </si>
  <si>
    <t>Minions</t>
  </si>
  <si>
    <t>Bees</t>
  </si>
  <si>
    <t>Blue</t>
  </si>
  <si>
    <t>VI</t>
  </si>
  <si>
    <t>Sky</t>
  </si>
  <si>
    <t>BEES</t>
  </si>
  <si>
    <t>blue</t>
  </si>
  <si>
    <t>AQUA</t>
  </si>
  <si>
    <t>MINIONS</t>
  </si>
  <si>
    <t>LOTTERIA</t>
  </si>
  <si>
    <t>SONY</t>
  </si>
  <si>
    <t>SAM SUNG</t>
  </si>
  <si>
    <t>KFC</t>
  </si>
  <si>
    <t>Pepsi</t>
  </si>
  <si>
    <t>Tiki.vn</t>
  </si>
  <si>
    <t>minions</t>
  </si>
  <si>
    <t>aqua</t>
  </si>
  <si>
    <t>bees</t>
  </si>
  <si>
    <t>Nguyễn Thị Ngọc</t>
  </si>
  <si>
    <t>Phượng</t>
  </si>
  <si>
    <t>Minons</t>
  </si>
  <si>
    <t>form</t>
  </si>
  <si>
    <t>fluency</t>
  </si>
  <si>
    <t>join</t>
  </si>
  <si>
    <t>bonus</t>
  </si>
  <si>
    <t>form, acts</t>
  </si>
  <si>
    <t>sleep</t>
  </si>
  <si>
    <t>additional research</t>
  </si>
  <si>
    <t>clip</t>
  </si>
  <si>
    <t>send the form via email</t>
  </si>
  <si>
    <t>aqua blue minions +3</t>
  </si>
  <si>
    <t>minions sky +2</t>
  </si>
  <si>
    <t>bees +3</t>
  </si>
  <si>
    <t>aqua VI +1</t>
  </si>
  <si>
    <t>others 3</t>
  </si>
  <si>
    <t>sky 2</t>
  </si>
  <si>
    <t>doremon, aqua 2</t>
  </si>
  <si>
    <t>gr1 10%</t>
  </si>
  <si>
    <t>q1 10%</t>
  </si>
  <si>
    <t>q2 10%</t>
  </si>
  <si>
    <t>q3 10%</t>
  </si>
  <si>
    <t>essay score</t>
  </si>
  <si>
    <t>essay 30%</t>
  </si>
  <si>
    <t>gr2 10%</t>
  </si>
  <si>
    <t>9</t>
  </si>
  <si>
    <t>7.5</t>
  </si>
  <si>
    <t>6</t>
  </si>
  <si>
    <t>7</t>
  </si>
  <si>
    <t>8</t>
  </si>
  <si>
    <t>att 20%</t>
  </si>
  <si>
    <t>indi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</si>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</sst>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Arial"/>
      <charset val="1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1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 readingOrder="1"/>
    </xf>
    <xf numFmtId="49" fontId="2" fillId="2" borderId="1" xfId="0" applyNumberFormat="1" applyFont="1" applyFill="1" applyBorder="1" applyAlignment="1" applyProtection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2" fillId="2" borderId="1" xfId="0" applyNumberFormat="1" applyFont="1" applyFill="1" applyBorder="1" applyAlignment="1" applyProtection="1">
      <alignment horizontal="left" vertical="center"/>
    </xf>
    <xf numFmtId="0" fontId="1" fillId="0" borderId="1" xfId="0" applyFont="1" applyBorder="1" applyAlignment="1">
      <alignment horizontal="left"/>
    </xf>
    <xf numFmtId="2" fontId="1" fillId="0" borderId="0" xfId="0" applyNumberFormat="1" applyFont="1" applyAlignment="1">
      <alignment horizontal="center"/>
    </xf>
    <xf numFmtId="2" fontId="2" fillId="2" borderId="1" xfId="0" applyNumberFormat="1" applyFont="1" applyFill="1" applyBorder="1" applyAlignment="1" applyProtection="1">
      <alignment horizontal="center" vertical="center"/>
    </xf>
    <xf numFmtId="0" fontId="4" fillId="0" borderId="0" xfId="0" applyFont="1"/>
    <xf numFmtId="2" fontId="1" fillId="0" borderId="1" xfId="0" applyNumberFormat="1" applyFont="1" applyBorder="1" applyAlignment="1">
      <alignment horizontal="center"/>
    </xf>
    <xf numFmtId="0" fontId="1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FFFFFF"/>
      <rgbColor rgb="00000000"/>
      <rgbColor rgb="00D3D3D3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51"/>
  <sheetViews>
    <sheetView tabSelected="1" zoomScaleNormal="100" workbookViewId="0"/>
  </sheetViews>
  <sheetFormatPr defaultRowHeight="14.1" customHeight="1" x14ac:dyDescent="0.2"/>
  <cols>
    <col min="1" max="1" width="15.7109375" style="2" customWidth="1"/>
    <col min="2" max="2" width="25.28515625" style="1" customWidth="1"/>
    <col min="3" max="3" width="9.28515625" style="1" customWidth="1"/>
    <col min="4" max="4" width="9.140625" style="2" customWidth="1"/>
    <col min="5" max="5" width="2.85546875" style="2" customWidth="1"/>
    <col min="6" max="6" width="9.140625" style="2" customWidth="1"/>
    <col min="7" max="7" width="2.85546875" style="2" customWidth="1"/>
    <col min="8" max="8" width="4.85546875" style="16" customWidth="1"/>
    <col min="9" max="9" width="4.140625" style="16" customWidth="1"/>
    <col min="10" max="11" width="5" style="2" customWidth="1"/>
    <col min="12" max="13" width="4" style="2" customWidth="1"/>
    <col min="14" max="14" width="4.140625" style="2" customWidth="1"/>
    <col min="15" max="15" width="4.28515625" style="16" customWidth="1"/>
    <col min="16" max="16" width="31.42578125" style="1" customWidth="1"/>
    <col min="17" max="16384" width="9.140625" style="1"/>
  </cols>
  <sheetData>
    <row r="1" spans="1:16" ht="14.1" customHeight="1" x14ac:dyDescent="0.2">
      <c r="A1" s="8" t="s">
        <v>85</v>
      </c>
    </row>
    <row r="2" spans="1:16" ht="14.1" customHeight="1" x14ac:dyDescent="0.2">
      <c r="A2" s="9" t="s">
        <v>7</v>
      </c>
    </row>
    <row r="3" spans="1:16" ht="14.1" customHeight="1" x14ac:dyDescent="0.2">
      <c r="A3" s="9"/>
    </row>
    <row r="4" spans="1:16" ht="14.1" customHeight="1" x14ac:dyDescent="0.2">
      <c r="A4" s="9"/>
    </row>
    <row r="5" spans="1:16" ht="14.1" customHeight="1" x14ac:dyDescent="0.2">
      <c r="A5" s="9"/>
    </row>
    <row r="6" spans="1:16" ht="14.1" customHeight="1" x14ac:dyDescent="0.2">
      <c r="A6" s="9"/>
    </row>
    <row r="7" spans="1:16" ht="14.1" customHeight="1" x14ac:dyDescent="0.2">
      <c r="A7" s="9"/>
    </row>
    <row r="8" spans="1:16" ht="14.1" customHeight="1" x14ac:dyDescent="0.2">
      <c r="A8" s="9"/>
    </row>
    <row r="9" spans="1:16" ht="14.1" customHeight="1" x14ac:dyDescent="0.2">
      <c r="A9" s="7" t="s">
        <v>4</v>
      </c>
      <c r="B9" s="3" t="s">
        <v>6</v>
      </c>
      <c r="C9" s="3" t="s">
        <v>6</v>
      </c>
      <c r="D9" s="7" t="s">
        <v>0</v>
      </c>
      <c r="E9" s="4" t="s">
        <v>3</v>
      </c>
      <c r="F9" s="4" t="s">
        <v>5</v>
      </c>
      <c r="G9" s="4" t="s">
        <v>3</v>
      </c>
      <c r="H9" s="17" t="s">
        <v>143</v>
      </c>
      <c r="I9" s="17" t="s">
        <v>132</v>
      </c>
      <c r="J9" s="17" t="s">
        <v>133</v>
      </c>
      <c r="K9" s="17" t="s">
        <v>134</v>
      </c>
      <c r="L9" s="4" t="s">
        <v>135</v>
      </c>
      <c r="M9" s="4" t="s">
        <v>136</v>
      </c>
      <c r="N9" s="4" t="s">
        <v>131</v>
      </c>
      <c r="O9" s="17" t="s">
        <v>137</v>
      </c>
      <c r="P9" s="3" t="s">
        <v>2</v>
      </c>
    </row>
    <row r="10" spans="1:16" ht="14.1" customHeight="1" x14ac:dyDescent="0.2">
      <c r="A10" s="6">
        <v>1532300410</v>
      </c>
      <c r="B10" s="5" t="s">
        <v>21</v>
      </c>
      <c r="C10" s="5" t="s">
        <v>22</v>
      </c>
      <c r="D10" s="6" t="s">
        <v>98</v>
      </c>
      <c r="E10" s="5"/>
      <c r="F10" s="12">
        <v>55</v>
      </c>
      <c r="G10" s="6"/>
      <c r="H10" s="12">
        <v>12.7</v>
      </c>
      <c r="I10" s="12">
        <v>2</v>
      </c>
      <c r="J10" s="12">
        <v>1</v>
      </c>
      <c r="K10" s="12">
        <v>3</v>
      </c>
      <c r="L10" s="6">
        <v>72</v>
      </c>
      <c r="M10" s="6">
        <v>21.599999999999998</v>
      </c>
      <c r="N10" s="6">
        <v>6.7</v>
      </c>
      <c r="O10" s="6">
        <v>8</v>
      </c>
      <c r="P10" s="5"/>
    </row>
    <row r="11" spans="1:16" ht="14.1" customHeight="1" x14ac:dyDescent="0.2">
      <c r="A11" s="6">
        <v>1332300258</v>
      </c>
      <c r="B11" s="5" t="s">
        <v>23</v>
      </c>
      <c r="C11" s="5" t="s">
        <v>24</v>
      </c>
      <c r="D11" s="6" t="s">
        <v>101</v>
      </c>
      <c r="E11" s="5"/>
      <c r="F11" s="12">
        <v>36.5</v>
      </c>
      <c r="G11" s="6"/>
      <c r="H11" s="12">
        <v>12.6</v>
      </c>
      <c r="I11" s="12">
        <v>3</v>
      </c>
      <c r="J11" s="12">
        <v>3</v>
      </c>
      <c r="K11" s="12">
        <v>2.4</v>
      </c>
      <c r="L11" s="6"/>
      <c r="M11" s="6">
        <v>0</v>
      </c>
      <c r="N11" s="6">
        <v>6.5</v>
      </c>
      <c r="O11" s="20">
        <v>9</v>
      </c>
      <c r="P11" s="5"/>
    </row>
    <row r="12" spans="1:16" ht="14.1" customHeight="1" x14ac:dyDescent="0.2">
      <c r="A12" s="6">
        <v>1332300249</v>
      </c>
      <c r="B12" s="5" t="s">
        <v>25</v>
      </c>
      <c r="C12" s="5" t="s">
        <v>26</v>
      </c>
      <c r="D12" s="6" t="s">
        <v>99</v>
      </c>
      <c r="E12" s="5"/>
      <c r="F12" s="12">
        <v>64.966666666666669</v>
      </c>
      <c r="G12" s="6"/>
      <c r="H12" s="12">
        <v>14.7</v>
      </c>
      <c r="I12" s="12">
        <v>4.333333333333333</v>
      </c>
      <c r="J12" s="12">
        <v>3.3333333333333335</v>
      </c>
      <c r="K12" s="12">
        <v>6</v>
      </c>
      <c r="L12" s="6">
        <v>73</v>
      </c>
      <c r="M12" s="6">
        <v>21.9</v>
      </c>
      <c r="N12" s="6">
        <v>7.2</v>
      </c>
      <c r="O12" s="6" t="s">
        <v>139</v>
      </c>
      <c r="P12" s="5"/>
    </row>
    <row r="13" spans="1:16" ht="14.1" customHeight="1" x14ac:dyDescent="0.2">
      <c r="A13" s="6">
        <v>1332300286</v>
      </c>
      <c r="B13" s="5" t="s">
        <v>27</v>
      </c>
      <c r="C13" s="5" t="s">
        <v>15</v>
      </c>
      <c r="D13" s="6" t="s">
        <v>102</v>
      </c>
      <c r="E13" s="5"/>
      <c r="F13" s="12">
        <v>63.366666666666674</v>
      </c>
      <c r="G13" s="6"/>
      <c r="H13" s="12">
        <v>14.3</v>
      </c>
      <c r="I13" s="12">
        <v>2.6666666666666665</v>
      </c>
      <c r="J13" s="12">
        <v>3</v>
      </c>
      <c r="K13" s="12">
        <v>3.2</v>
      </c>
      <c r="L13" s="6">
        <v>85</v>
      </c>
      <c r="M13" s="6">
        <v>25.5</v>
      </c>
      <c r="N13" s="6">
        <v>7.7</v>
      </c>
      <c r="O13" s="20">
        <v>7</v>
      </c>
      <c r="P13" s="5"/>
    </row>
    <row r="14" spans="1:16" ht="14.1" customHeight="1" x14ac:dyDescent="0.2">
      <c r="A14" s="6">
        <v>1332300270</v>
      </c>
      <c r="B14" s="5" t="s">
        <v>28</v>
      </c>
      <c r="C14" s="5" t="s">
        <v>29</v>
      </c>
      <c r="D14" s="6" t="s">
        <v>99</v>
      </c>
      <c r="E14" s="5"/>
      <c r="F14" s="12">
        <v>71.099999999999994</v>
      </c>
      <c r="G14" s="6"/>
      <c r="H14" s="12">
        <v>15</v>
      </c>
      <c r="I14" s="12">
        <v>7</v>
      </c>
      <c r="J14" s="12">
        <v>1</v>
      </c>
      <c r="K14" s="12">
        <v>7</v>
      </c>
      <c r="L14" s="6">
        <v>88</v>
      </c>
      <c r="M14" s="6">
        <v>26.4</v>
      </c>
      <c r="N14" s="6">
        <v>7.2</v>
      </c>
      <c r="O14" s="6" t="s">
        <v>139</v>
      </c>
      <c r="P14" s="5"/>
    </row>
    <row r="15" spans="1:16" ht="14.1" customHeight="1" x14ac:dyDescent="0.2">
      <c r="A15" s="6">
        <v>1332300278</v>
      </c>
      <c r="B15" s="5" t="s">
        <v>30</v>
      </c>
      <c r="C15" s="5" t="s">
        <v>31</v>
      </c>
      <c r="D15" s="6" t="s">
        <v>102</v>
      </c>
      <c r="E15" s="5"/>
      <c r="F15" s="12">
        <v>60.63333333333334</v>
      </c>
      <c r="G15" s="6"/>
      <c r="H15" s="12">
        <v>13.9</v>
      </c>
      <c r="I15" s="12">
        <v>4.333333333333333</v>
      </c>
      <c r="J15" s="12">
        <v>1</v>
      </c>
      <c r="K15" s="12">
        <v>3.6</v>
      </c>
      <c r="L15" s="6">
        <v>77</v>
      </c>
      <c r="M15" s="6">
        <v>23.099999999999998</v>
      </c>
      <c r="N15" s="6">
        <v>7.7</v>
      </c>
      <c r="O15" s="20">
        <v>7</v>
      </c>
      <c r="P15" s="5"/>
    </row>
    <row r="16" spans="1:16" ht="14.1" customHeight="1" x14ac:dyDescent="0.2">
      <c r="A16" s="6">
        <v>1332300027</v>
      </c>
      <c r="B16" s="5" t="s">
        <v>32</v>
      </c>
      <c r="C16" s="5" t="s">
        <v>33</v>
      </c>
      <c r="D16" s="6" t="s">
        <v>97</v>
      </c>
      <c r="E16" s="5"/>
      <c r="F16" s="12">
        <v>55.166666666666664</v>
      </c>
      <c r="G16" s="6"/>
      <c r="H16" s="12">
        <v>12.6</v>
      </c>
      <c r="I16" s="12">
        <v>0</v>
      </c>
      <c r="J16" s="12">
        <v>3.6666666666666665</v>
      </c>
      <c r="K16" s="12">
        <v>2.4</v>
      </c>
      <c r="L16" s="6">
        <v>75</v>
      </c>
      <c r="M16" s="6">
        <v>22.5</v>
      </c>
      <c r="N16" s="6">
        <v>6</v>
      </c>
      <c r="O16" s="20">
        <v>8</v>
      </c>
      <c r="P16" s="5"/>
    </row>
    <row r="17" spans="1:16" ht="14.1" customHeight="1" x14ac:dyDescent="0.2">
      <c r="A17" s="6">
        <v>1332300113</v>
      </c>
      <c r="B17" s="5" t="s">
        <v>34</v>
      </c>
      <c r="C17" s="5" t="s">
        <v>35</v>
      </c>
      <c r="D17" s="6" t="s">
        <v>92</v>
      </c>
      <c r="E17" s="5"/>
      <c r="F17" s="12">
        <v>51.7</v>
      </c>
      <c r="G17" s="6"/>
      <c r="H17" s="12">
        <v>12.3</v>
      </c>
      <c r="I17" s="12">
        <v>2</v>
      </c>
      <c r="J17" s="12">
        <v>4</v>
      </c>
      <c r="K17" s="12">
        <v>2</v>
      </c>
      <c r="L17" s="6">
        <v>68</v>
      </c>
      <c r="M17" s="6">
        <v>20.399999999999999</v>
      </c>
      <c r="N17" s="6">
        <v>5</v>
      </c>
      <c r="O17" s="20">
        <v>6</v>
      </c>
      <c r="P17" s="5"/>
    </row>
    <row r="18" spans="1:16" ht="14.1" customHeight="1" x14ac:dyDescent="0.2">
      <c r="A18" s="6">
        <v>1332300120</v>
      </c>
      <c r="B18" s="5" t="s">
        <v>12</v>
      </c>
      <c r="C18" s="5" t="s">
        <v>38</v>
      </c>
      <c r="D18" s="6" t="s">
        <v>92</v>
      </c>
      <c r="E18" s="5"/>
      <c r="F18" s="12">
        <v>71.366666666666674</v>
      </c>
      <c r="G18" s="6"/>
      <c r="H18" s="12">
        <v>13.3</v>
      </c>
      <c r="I18" s="12">
        <v>7</v>
      </c>
      <c r="J18" s="12">
        <v>6.666666666666667</v>
      </c>
      <c r="K18" s="12">
        <v>6.4</v>
      </c>
      <c r="L18" s="6">
        <v>90</v>
      </c>
      <c r="M18" s="6">
        <v>27</v>
      </c>
      <c r="N18" s="6">
        <v>5</v>
      </c>
      <c r="O18" s="20">
        <v>6</v>
      </c>
      <c r="P18" s="5"/>
    </row>
    <row r="19" spans="1:16" ht="14.1" customHeight="1" x14ac:dyDescent="0.2">
      <c r="A19" s="6">
        <v>1332300292</v>
      </c>
      <c r="B19" s="5" t="s">
        <v>39</v>
      </c>
      <c r="C19" s="5" t="s">
        <v>38</v>
      </c>
      <c r="D19" s="6" t="s">
        <v>98</v>
      </c>
      <c r="E19" s="5"/>
      <c r="F19" s="12">
        <v>64</v>
      </c>
      <c r="G19" s="6"/>
      <c r="H19" s="12">
        <v>14.3</v>
      </c>
      <c r="I19" s="12">
        <v>3</v>
      </c>
      <c r="J19" s="12">
        <v>5</v>
      </c>
      <c r="K19" s="12">
        <v>3</v>
      </c>
      <c r="L19" s="6">
        <v>80</v>
      </c>
      <c r="M19" s="6">
        <v>24</v>
      </c>
      <c r="N19" s="6">
        <v>6.7</v>
      </c>
      <c r="O19" s="20">
        <v>8</v>
      </c>
      <c r="P19" s="5"/>
    </row>
    <row r="20" spans="1:16" ht="14.1" customHeight="1" x14ac:dyDescent="0.2">
      <c r="A20" s="6">
        <v>1332300313</v>
      </c>
      <c r="B20" s="5" t="s">
        <v>40</v>
      </c>
      <c r="C20" s="5" t="s">
        <v>41</v>
      </c>
      <c r="D20" s="6" t="s">
        <v>102</v>
      </c>
      <c r="E20" s="5"/>
      <c r="F20" s="12">
        <v>60</v>
      </c>
      <c r="G20" s="6"/>
      <c r="H20" s="12">
        <v>14.7</v>
      </c>
      <c r="I20" s="12">
        <v>3.6666666666666665</v>
      </c>
      <c r="J20" s="12">
        <v>3.3333333333333335</v>
      </c>
      <c r="K20" s="12">
        <v>2</v>
      </c>
      <c r="L20" s="6">
        <v>72</v>
      </c>
      <c r="M20" s="6">
        <v>21.599999999999998</v>
      </c>
      <c r="N20" s="6">
        <v>7.7</v>
      </c>
      <c r="O20" s="20">
        <v>7</v>
      </c>
      <c r="P20" s="5"/>
    </row>
    <row r="21" spans="1:16" ht="14.1" customHeight="1" x14ac:dyDescent="0.2">
      <c r="A21" s="6">
        <v>1332300237</v>
      </c>
      <c r="B21" s="5" t="s">
        <v>42</v>
      </c>
      <c r="C21" s="5" t="s">
        <v>43</v>
      </c>
      <c r="D21" s="6" t="s">
        <v>102</v>
      </c>
      <c r="E21" s="5"/>
      <c r="F21" s="12">
        <v>72.933333333333337</v>
      </c>
      <c r="G21" s="6"/>
      <c r="H21" s="12">
        <v>15.1</v>
      </c>
      <c r="I21" s="12">
        <v>6</v>
      </c>
      <c r="J21" s="12">
        <v>5.333333333333333</v>
      </c>
      <c r="K21" s="12">
        <v>4.8</v>
      </c>
      <c r="L21" s="6">
        <v>90</v>
      </c>
      <c r="M21" s="6">
        <v>27</v>
      </c>
      <c r="N21" s="6">
        <v>7.7</v>
      </c>
      <c r="O21" s="20">
        <v>7</v>
      </c>
      <c r="P21" s="5"/>
    </row>
    <row r="22" spans="1:16" ht="14.1" customHeight="1" x14ac:dyDescent="0.2">
      <c r="A22" s="6">
        <v>1332300289</v>
      </c>
      <c r="B22" s="5" t="s">
        <v>44</v>
      </c>
      <c r="C22" s="5" t="s">
        <v>9</v>
      </c>
      <c r="D22" s="6" t="s">
        <v>98</v>
      </c>
      <c r="E22" s="5"/>
      <c r="F22" s="12">
        <v>65.900000000000006</v>
      </c>
      <c r="G22" s="6"/>
      <c r="H22" s="12">
        <v>14</v>
      </c>
      <c r="I22" s="12">
        <v>5</v>
      </c>
      <c r="J22" s="12">
        <v>5</v>
      </c>
      <c r="K22" s="12">
        <v>3.2</v>
      </c>
      <c r="L22" s="6">
        <v>80</v>
      </c>
      <c r="M22" s="6">
        <v>24</v>
      </c>
      <c r="N22" s="6">
        <v>6.7</v>
      </c>
      <c r="O22" s="20">
        <v>8</v>
      </c>
      <c r="P22" s="5"/>
    </row>
    <row r="23" spans="1:16" ht="14.1" customHeight="1" x14ac:dyDescent="0.2">
      <c r="A23" s="6">
        <v>1332309373</v>
      </c>
      <c r="B23" s="5" t="s">
        <v>45</v>
      </c>
      <c r="C23" s="5" t="s">
        <v>16</v>
      </c>
      <c r="D23" s="6" t="s">
        <v>92</v>
      </c>
      <c r="E23" s="5"/>
      <c r="F23" s="12">
        <v>68.233333333333334</v>
      </c>
      <c r="G23" s="6"/>
      <c r="H23" s="12">
        <v>13.8</v>
      </c>
      <c r="I23" s="12">
        <v>8.3333333333333339</v>
      </c>
      <c r="J23" s="12">
        <v>5</v>
      </c>
      <c r="K23" s="12">
        <v>5.2</v>
      </c>
      <c r="L23" s="6">
        <v>83</v>
      </c>
      <c r="M23" s="6">
        <v>24.9</v>
      </c>
      <c r="N23" s="6">
        <v>5</v>
      </c>
      <c r="O23" s="20">
        <v>6</v>
      </c>
      <c r="P23" s="5"/>
    </row>
    <row r="24" spans="1:16" ht="14.1" customHeight="1" x14ac:dyDescent="0.2">
      <c r="A24" s="6">
        <v>1332300058</v>
      </c>
      <c r="B24" s="5" t="s">
        <v>46</v>
      </c>
      <c r="C24" s="5" t="s">
        <v>10</v>
      </c>
      <c r="D24" s="6" t="s">
        <v>92</v>
      </c>
      <c r="E24" s="5"/>
      <c r="F24" s="12">
        <v>68.433333333333337</v>
      </c>
      <c r="G24" s="6"/>
      <c r="H24" s="12">
        <v>12.7</v>
      </c>
      <c r="I24" s="12">
        <v>8.3333333333333339</v>
      </c>
      <c r="J24" s="12">
        <v>7</v>
      </c>
      <c r="K24" s="12">
        <v>6</v>
      </c>
      <c r="L24" s="6">
        <v>78</v>
      </c>
      <c r="M24" s="6">
        <v>23.4</v>
      </c>
      <c r="N24" s="6">
        <v>5</v>
      </c>
      <c r="O24" s="20">
        <v>6</v>
      </c>
      <c r="P24" s="5"/>
    </row>
    <row r="25" spans="1:16" ht="14.1" customHeight="1" x14ac:dyDescent="0.2">
      <c r="A25" s="6">
        <v>1432300034</v>
      </c>
      <c r="B25" s="5" t="s">
        <v>47</v>
      </c>
      <c r="C25" s="5" t="s">
        <v>48</v>
      </c>
      <c r="D25" s="6" t="s">
        <v>97</v>
      </c>
      <c r="E25" s="5"/>
      <c r="F25" s="12">
        <v>63.8</v>
      </c>
      <c r="G25" s="6"/>
      <c r="H25" s="12">
        <v>14</v>
      </c>
      <c r="I25" s="12">
        <v>5</v>
      </c>
      <c r="J25" s="12">
        <v>5</v>
      </c>
      <c r="K25" s="12">
        <v>2.4</v>
      </c>
      <c r="L25" s="6">
        <v>78</v>
      </c>
      <c r="M25" s="6">
        <v>23.4</v>
      </c>
      <c r="N25" s="6">
        <v>6</v>
      </c>
      <c r="O25" s="20">
        <v>8</v>
      </c>
      <c r="P25" s="5"/>
    </row>
    <row r="26" spans="1:16" ht="14.1" customHeight="1" x14ac:dyDescent="0.2">
      <c r="A26" s="6">
        <v>1332300318</v>
      </c>
      <c r="B26" s="5" t="s">
        <v>49</v>
      </c>
      <c r="C26" s="5" t="s">
        <v>50</v>
      </c>
      <c r="D26" s="6" t="s">
        <v>102</v>
      </c>
      <c r="E26" s="5"/>
      <c r="F26" s="12">
        <v>67.833333333333343</v>
      </c>
      <c r="G26" s="6"/>
      <c r="H26" s="12">
        <v>15.1</v>
      </c>
      <c r="I26" s="12">
        <v>3.3333333333333335</v>
      </c>
      <c r="J26" s="12">
        <v>4</v>
      </c>
      <c r="K26" s="12">
        <v>5.2</v>
      </c>
      <c r="L26" s="6">
        <v>85</v>
      </c>
      <c r="M26" s="6">
        <v>25.5</v>
      </c>
      <c r="N26" s="6">
        <v>7.7</v>
      </c>
      <c r="O26" s="20">
        <v>7</v>
      </c>
      <c r="P26" s="5"/>
    </row>
    <row r="27" spans="1:16" ht="14.1" customHeight="1" x14ac:dyDescent="0.2">
      <c r="A27" s="6">
        <v>1432300194</v>
      </c>
      <c r="B27" s="5" t="s">
        <v>51</v>
      </c>
      <c r="C27" s="5" t="s">
        <v>50</v>
      </c>
      <c r="D27" s="6" t="s">
        <v>101</v>
      </c>
      <c r="E27" s="5"/>
      <c r="F27" s="12">
        <v>63.8</v>
      </c>
      <c r="G27" s="6"/>
      <c r="H27" s="12">
        <v>13.3</v>
      </c>
      <c r="I27" s="12">
        <v>6</v>
      </c>
      <c r="J27" s="12">
        <v>2</v>
      </c>
      <c r="K27" s="12">
        <v>3</v>
      </c>
      <c r="L27" s="6">
        <v>80</v>
      </c>
      <c r="M27" s="6">
        <v>24</v>
      </c>
      <c r="N27" s="6">
        <v>6.5</v>
      </c>
      <c r="O27" s="20">
        <v>9</v>
      </c>
      <c r="P27" s="5"/>
    </row>
    <row r="28" spans="1:16" ht="14.1" customHeight="1" x14ac:dyDescent="0.2">
      <c r="A28" s="6">
        <v>1332300264</v>
      </c>
      <c r="B28" s="5" t="s">
        <v>54</v>
      </c>
      <c r="C28" s="5" t="s">
        <v>18</v>
      </c>
      <c r="D28" s="6" t="s">
        <v>102</v>
      </c>
      <c r="E28" s="5"/>
      <c r="F28" s="12">
        <v>62.866666666666667</v>
      </c>
      <c r="G28" s="6"/>
      <c r="H28" s="12">
        <v>15.6</v>
      </c>
      <c r="I28" s="12">
        <v>4.666666666666667</v>
      </c>
      <c r="J28" s="12">
        <v>6</v>
      </c>
      <c r="K28" s="12">
        <v>0</v>
      </c>
      <c r="L28" s="6">
        <v>73</v>
      </c>
      <c r="M28" s="6">
        <v>21.9</v>
      </c>
      <c r="N28" s="6">
        <v>7.7</v>
      </c>
      <c r="O28" s="20">
        <v>7</v>
      </c>
      <c r="P28" s="5"/>
    </row>
    <row r="29" spans="1:16" ht="14.1" customHeight="1" x14ac:dyDescent="0.2">
      <c r="A29" s="6">
        <v>1332300014</v>
      </c>
      <c r="B29" s="5" t="s">
        <v>55</v>
      </c>
      <c r="C29" s="5" t="s">
        <v>56</v>
      </c>
      <c r="D29" s="6" t="s">
        <v>97</v>
      </c>
      <c r="E29" s="5"/>
      <c r="F29" s="12">
        <v>66.833333333333329</v>
      </c>
      <c r="G29" s="6"/>
      <c r="H29" s="12">
        <v>13.3</v>
      </c>
      <c r="I29" s="12">
        <v>6</v>
      </c>
      <c r="J29" s="12">
        <v>4.333333333333333</v>
      </c>
      <c r="K29" s="12">
        <v>5.2</v>
      </c>
      <c r="L29" s="6">
        <v>80</v>
      </c>
      <c r="M29" s="6">
        <v>24</v>
      </c>
      <c r="N29" s="6">
        <v>6</v>
      </c>
      <c r="O29" s="20">
        <v>8</v>
      </c>
      <c r="P29" s="5"/>
    </row>
    <row r="30" spans="1:16" ht="14.1" customHeight="1" x14ac:dyDescent="0.2">
      <c r="A30" s="6">
        <v>1432300184</v>
      </c>
      <c r="B30" s="5" t="s">
        <v>57</v>
      </c>
      <c r="C30" s="5" t="s">
        <v>14</v>
      </c>
      <c r="D30" s="6" t="s">
        <v>101</v>
      </c>
      <c r="E30" s="5"/>
      <c r="F30" s="12">
        <v>64</v>
      </c>
      <c r="G30" s="6"/>
      <c r="H30" s="12">
        <v>14.1</v>
      </c>
      <c r="I30" s="12">
        <v>5</v>
      </c>
      <c r="J30" s="12">
        <v>2</v>
      </c>
      <c r="K30" s="12">
        <v>4</v>
      </c>
      <c r="L30" s="6">
        <v>78</v>
      </c>
      <c r="M30" s="6">
        <v>23.4</v>
      </c>
      <c r="N30" s="6">
        <v>6.5</v>
      </c>
      <c r="O30" s="20">
        <v>9</v>
      </c>
      <c r="P30" s="5"/>
    </row>
    <row r="31" spans="1:16" ht="14.1" customHeight="1" x14ac:dyDescent="0.2">
      <c r="A31" s="6">
        <v>1332300021</v>
      </c>
      <c r="B31" s="5" t="s">
        <v>58</v>
      </c>
      <c r="C31" s="5" t="s">
        <v>13</v>
      </c>
      <c r="D31" s="6" t="s">
        <v>97</v>
      </c>
      <c r="E31" s="5"/>
      <c r="F31" s="12">
        <v>56.533333333333331</v>
      </c>
      <c r="G31" s="6"/>
      <c r="H31" s="12">
        <v>14.2</v>
      </c>
      <c r="I31" s="12">
        <v>5</v>
      </c>
      <c r="J31" s="12">
        <v>1.3333333333333333</v>
      </c>
      <c r="K31" s="12">
        <v>3.4</v>
      </c>
      <c r="L31" s="6">
        <v>62</v>
      </c>
      <c r="M31" s="6">
        <v>18.599999999999998</v>
      </c>
      <c r="N31" s="6">
        <v>6</v>
      </c>
      <c r="O31" s="20">
        <v>8</v>
      </c>
      <c r="P31" s="5"/>
    </row>
    <row r="32" spans="1:16" ht="14.1" customHeight="1" x14ac:dyDescent="0.2">
      <c r="A32" s="6">
        <v>1332300083</v>
      </c>
      <c r="B32" s="5" t="s">
        <v>59</v>
      </c>
      <c r="C32" s="5" t="s">
        <v>13</v>
      </c>
      <c r="D32" s="6" t="s">
        <v>100</v>
      </c>
      <c r="E32" s="5"/>
      <c r="F32" s="12">
        <v>73.3</v>
      </c>
      <c r="G32" s="6"/>
      <c r="H32" s="12">
        <v>15.9</v>
      </c>
      <c r="I32" s="12">
        <v>4</v>
      </c>
      <c r="J32" s="12">
        <v>5</v>
      </c>
      <c r="K32" s="12">
        <v>4</v>
      </c>
      <c r="L32" s="6">
        <v>90</v>
      </c>
      <c r="M32" s="6">
        <v>27</v>
      </c>
      <c r="N32" s="6">
        <v>8.4</v>
      </c>
      <c r="O32" s="20">
        <v>9</v>
      </c>
      <c r="P32" s="5"/>
    </row>
    <row r="33" spans="1:16" ht="14.1" customHeight="1" x14ac:dyDescent="0.2">
      <c r="A33" s="6">
        <v>1332300352</v>
      </c>
      <c r="B33" s="5" t="s">
        <v>60</v>
      </c>
      <c r="C33" s="5" t="s">
        <v>13</v>
      </c>
      <c r="D33" s="6" t="s">
        <v>100</v>
      </c>
      <c r="E33" s="5"/>
      <c r="F33" s="12">
        <v>77.36666666666666</v>
      </c>
      <c r="G33" s="6"/>
      <c r="H33" s="12">
        <v>15.9</v>
      </c>
      <c r="I33" s="12">
        <v>6.666666666666667</v>
      </c>
      <c r="J33" s="12">
        <v>5</v>
      </c>
      <c r="K33" s="12">
        <v>6</v>
      </c>
      <c r="L33" s="6">
        <v>88</v>
      </c>
      <c r="M33" s="6">
        <v>26.4</v>
      </c>
      <c r="N33" s="6">
        <v>8.4</v>
      </c>
      <c r="O33" s="20">
        <v>9</v>
      </c>
      <c r="P33" s="5"/>
    </row>
    <row r="34" spans="1:16" ht="14.1" customHeight="1" x14ac:dyDescent="0.2">
      <c r="A34" s="6">
        <v>1332300361</v>
      </c>
      <c r="B34" s="5" t="s">
        <v>61</v>
      </c>
      <c r="C34" s="5" t="s">
        <v>62</v>
      </c>
      <c r="D34" s="6" t="s">
        <v>100</v>
      </c>
      <c r="E34" s="5"/>
      <c r="F34" s="12">
        <v>77.599999999999994</v>
      </c>
      <c r="G34" s="6"/>
      <c r="H34" s="12">
        <v>15.4</v>
      </c>
      <c r="I34" s="12">
        <v>5</v>
      </c>
      <c r="J34" s="12">
        <v>7</v>
      </c>
      <c r="K34" s="12">
        <v>5.8</v>
      </c>
      <c r="L34" s="6">
        <v>90</v>
      </c>
      <c r="M34" s="6">
        <v>27</v>
      </c>
      <c r="N34" s="6">
        <v>8.4</v>
      </c>
      <c r="O34" s="20">
        <v>9</v>
      </c>
      <c r="P34" s="5"/>
    </row>
    <row r="35" spans="1:16" ht="14.1" customHeight="1" x14ac:dyDescent="0.2">
      <c r="A35" s="6">
        <v>1242300132</v>
      </c>
      <c r="B35" s="5" t="s">
        <v>65</v>
      </c>
      <c r="C35" s="5" t="s">
        <v>11</v>
      </c>
      <c r="D35" s="6" t="s">
        <v>97</v>
      </c>
      <c r="E35" s="5"/>
      <c r="F35" s="12">
        <v>55.833333333333329</v>
      </c>
      <c r="G35" s="6"/>
      <c r="H35" s="12">
        <v>13.3</v>
      </c>
      <c r="I35" s="12">
        <v>5.333333333333333</v>
      </c>
      <c r="J35" s="12">
        <v>3</v>
      </c>
      <c r="K35" s="12">
        <v>2.2000000000000002</v>
      </c>
      <c r="L35" s="6">
        <v>60</v>
      </c>
      <c r="M35" s="6">
        <v>18</v>
      </c>
      <c r="N35" s="6">
        <v>6</v>
      </c>
      <c r="O35" s="20">
        <v>8</v>
      </c>
      <c r="P35" s="5"/>
    </row>
    <row r="36" spans="1:16" ht="14.1" customHeight="1" x14ac:dyDescent="0.2">
      <c r="A36" s="6">
        <v>1432300170</v>
      </c>
      <c r="B36" s="5" t="s">
        <v>17</v>
      </c>
      <c r="C36" s="5" t="s">
        <v>66</v>
      </c>
      <c r="D36" s="6" t="s">
        <v>101</v>
      </c>
      <c r="E36" s="5"/>
      <c r="F36" s="12">
        <v>68.566666666666663</v>
      </c>
      <c r="G36" s="6"/>
      <c r="H36" s="12">
        <v>13.1</v>
      </c>
      <c r="I36" s="12">
        <v>6</v>
      </c>
      <c r="J36" s="12">
        <v>6.666666666666667</v>
      </c>
      <c r="K36" s="12">
        <v>4.8</v>
      </c>
      <c r="L36" s="6">
        <v>75</v>
      </c>
      <c r="M36" s="6">
        <v>22.5</v>
      </c>
      <c r="N36" s="6">
        <v>6.5</v>
      </c>
      <c r="O36" s="20">
        <v>9</v>
      </c>
      <c r="P36" s="5"/>
    </row>
    <row r="37" spans="1:16" ht="14.1" customHeight="1" x14ac:dyDescent="0.2">
      <c r="A37" s="6">
        <v>1332300354</v>
      </c>
      <c r="B37" s="5" t="s">
        <v>67</v>
      </c>
      <c r="C37" s="5" t="s">
        <v>68</v>
      </c>
      <c r="D37" s="6" t="s">
        <v>99</v>
      </c>
      <c r="E37" s="5"/>
      <c r="F37" s="12">
        <v>63.7</v>
      </c>
      <c r="G37" s="6"/>
      <c r="H37" s="12">
        <v>14</v>
      </c>
      <c r="I37" s="12">
        <v>4.333333333333333</v>
      </c>
      <c r="J37" s="12">
        <v>4.666666666666667</v>
      </c>
      <c r="K37" s="12">
        <v>5</v>
      </c>
      <c r="L37" s="6">
        <v>70</v>
      </c>
      <c r="M37" s="6">
        <v>21</v>
      </c>
      <c r="N37" s="6">
        <v>7.2</v>
      </c>
      <c r="O37" s="6" t="s">
        <v>139</v>
      </c>
      <c r="P37" s="5"/>
    </row>
    <row r="38" spans="1:16" ht="14.1" customHeight="1" x14ac:dyDescent="0.2">
      <c r="A38" s="6">
        <v>1332300147</v>
      </c>
      <c r="B38" s="5" t="s">
        <v>69</v>
      </c>
      <c r="C38" s="5" t="s">
        <v>1</v>
      </c>
      <c r="D38" s="6" t="s">
        <v>98</v>
      </c>
      <c r="E38" s="5"/>
      <c r="F38" s="12">
        <v>61.966666666666669</v>
      </c>
      <c r="G38" s="6"/>
      <c r="H38" s="12">
        <v>13</v>
      </c>
      <c r="I38" s="12">
        <v>3.3333333333333335</v>
      </c>
      <c r="J38" s="12">
        <v>3.3333333333333335</v>
      </c>
      <c r="K38" s="12">
        <v>3.6</v>
      </c>
      <c r="L38" s="6">
        <v>80</v>
      </c>
      <c r="M38" s="6">
        <v>24</v>
      </c>
      <c r="N38" s="6">
        <v>6.7</v>
      </c>
      <c r="O38" s="20">
        <v>8</v>
      </c>
      <c r="P38" s="5"/>
    </row>
    <row r="39" spans="1:16" ht="14.1" customHeight="1" x14ac:dyDescent="0.2">
      <c r="A39" s="6">
        <v>1332300329</v>
      </c>
      <c r="B39" s="5" t="s">
        <v>70</v>
      </c>
      <c r="C39" s="5" t="s">
        <v>1</v>
      </c>
      <c r="D39" s="6" t="s">
        <v>97</v>
      </c>
      <c r="E39" s="5"/>
      <c r="F39" s="12">
        <v>69.966666666666669</v>
      </c>
      <c r="G39" s="6"/>
      <c r="H39" s="12">
        <v>15.7</v>
      </c>
      <c r="I39" s="12">
        <v>5.666666666666667</v>
      </c>
      <c r="J39" s="12">
        <v>7</v>
      </c>
      <c r="K39" s="12">
        <v>6</v>
      </c>
      <c r="L39" s="6">
        <v>72</v>
      </c>
      <c r="M39" s="6">
        <v>21.599999999999998</v>
      </c>
      <c r="N39" s="6">
        <v>6</v>
      </c>
      <c r="O39" s="20">
        <v>8</v>
      </c>
      <c r="P39" s="5"/>
    </row>
    <row r="40" spans="1:16" ht="14.1" customHeight="1" x14ac:dyDescent="0.2">
      <c r="A40" s="6">
        <v>1332300066</v>
      </c>
      <c r="B40" s="5" t="s">
        <v>71</v>
      </c>
      <c r="C40" s="5" t="s">
        <v>19</v>
      </c>
      <c r="D40" s="6" t="s">
        <v>100</v>
      </c>
      <c r="E40" s="5"/>
      <c r="F40" s="12">
        <v>75.5</v>
      </c>
      <c r="G40" s="6"/>
      <c r="H40" s="12">
        <v>14.6</v>
      </c>
      <c r="I40" s="12">
        <v>7</v>
      </c>
      <c r="J40" s="12">
        <v>5</v>
      </c>
      <c r="K40" s="12">
        <v>8.4</v>
      </c>
      <c r="L40" s="6">
        <v>77</v>
      </c>
      <c r="M40" s="6">
        <v>23.099999999999998</v>
      </c>
      <c r="N40" s="6">
        <v>8.4</v>
      </c>
      <c r="O40" s="20">
        <v>9</v>
      </c>
      <c r="P40" s="5"/>
    </row>
    <row r="41" spans="1:16" ht="14.1" customHeight="1" x14ac:dyDescent="0.2">
      <c r="A41" s="6">
        <v>1432300019</v>
      </c>
      <c r="B41" s="5" t="s">
        <v>72</v>
      </c>
      <c r="C41" s="5" t="s">
        <v>19</v>
      </c>
      <c r="D41" s="6" t="s">
        <v>101</v>
      </c>
      <c r="E41" s="5"/>
      <c r="F41" s="12">
        <v>68.366666666666674</v>
      </c>
      <c r="G41" s="6"/>
      <c r="H41" s="12">
        <v>13.6</v>
      </c>
      <c r="I41" s="12">
        <v>5</v>
      </c>
      <c r="J41" s="12">
        <v>3.6666666666666665</v>
      </c>
      <c r="K41" s="12">
        <v>4.2</v>
      </c>
      <c r="L41" s="6">
        <v>88</v>
      </c>
      <c r="M41" s="6">
        <v>26.4</v>
      </c>
      <c r="N41" s="6">
        <v>6.5</v>
      </c>
      <c r="O41" s="20">
        <v>9</v>
      </c>
      <c r="P41" s="5"/>
    </row>
    <row r="42" spans="1:16" ht="14.1" customHeight="1" x14ac:dyDescent="0.2">
      <c r="A42" s="6">
        <v>1332300229</v>
      </c>
      <c r="B42" s="5" t="s">
        <v>73</v>
      </c>
      <c r="C42" s="5" t="s">
        <v>74</v>
      </c>
      <c r="D42" s="6" t="s">
        <v>99</v>
      </c>
      <c r="E42" s="6"/>
      <c r="F42" s="12">
        <v>75.8</v>
      </c>
      <c r="G42" s="6"/>
      <c r="H42" s="12">
        <v>15</v>
      </c>
      <c r="I42" s="12">
        <v>7.333333333333333</v>
      </c>
      <c r="J42" s="12">
        <v>5.666666666666667</v>
      </c>
      <c r="K42" s="12">
        <v>7.6</v>
      </c>
      <c r="L42" s="6">
        <v>85</v>
      </c>
      <c r="M42" s="6">
        <v>25.5</v>
      </c>
      <c r="N42" s="6">
        <v>7.2</v>
      </c>
      <c r="O42" s="6" t="s">
        <v>139</v>
      </c>
      <c r="P42" s="5"/>
    </row>
    <row r="43" spans="1:16" ht="14.1" customHeight="1" x14ac:dyDescent="0.2">
      <c r="A43" s="6">
        <v>1432300205</v>
      </c>
      <c r="B43" s="5" t="s">
        <v>75</v>
      </c>
      <c r="C43" s="5" t="s">
        <v>76</v>
      </c>
      <c r="D43" s="6" t="s">
        <v>101</v>
      </c>
      <c r="E43" s="6"/>
      <c r="F43" s="12">
        <v>70</v>
      </c>
      <c r="G43" s="6"/>
      <c r="H43" s="12">
        <v>14.4</v>
      </c>
      <c r="I43" s="12">
        <v>7.333333333333333</v>
      </c>
      <c r="J43" s="12">
        <v>2</v>
      </c>
      <c r="K43" s="12">
        <v>4.4000000000000004</v>
      </c>
      <c r="L43" s="6">
        <v>88</v>
      </c>
      <c r="M43" s="6">
        <v>26.4</v>
      </c>
      <c r="N43" s="6">
        <v>6.5</v>
      </c>
      <c r="O43" s="20">
        <v>9</v>
      </c>
      <c r="P43" s="5"/>
    </row>
    <row r="44" spans="1:16" ht="14.1" customHeight="1" x14ac:dyDescent="0.2">
      <c r="A44" s="6">
        <v>1232300259</v>
      </c>
      <c r="B44" s="5" t="s">
        <v>77</v>
      </c>
      <c r="C44" s="5" t="s">
        <v>78</v>
      </c>
      <c r="D44" s="6" t="s">
        <v>101</v>
      </c>
      <c r="E44" s="6"/>
      <c r="F44" s="12">
        <v>63.566666666666663</v>
      </c>
      <c r="G44" s="6"/>
      <c r="H44" s="12">
        <v>13.2</v>
      </c>
      <c r="I44" s="12">
        <v>7.666666666666667</v>
      </c>
      <c r="J44" s="12">
        <v>2</v>
      </c>
      <c r="K44" s="12">
        <v>3.6</v>
      </c>
      <c r="L44" s="6">
        <v>72</v>
      </c>
      <c r="M44" s="6">
        <v>21.599999999999998</v>
      </c>
      <c r="N44" s="6">
        <v>6.5</v>
      </c>
      <c r="O44" s="20">
        <v>9</v>
      </c>
      <c r="P44" s="5"/>
    </row>
    <row r="45" spans="1:16" ht="14.1" customHeight="1" x14ac:dyDescent="0.2">
      <c r="A45" s="6">
        <v>1332300291</v>
      </c>
      <c r="B45" s="5" t="s">
        <v>79</v>
      </c>
      <c r="C45" s="5" t="s">
        <v>80</v>
      </c>
      <c r="D45" s="6" t="s">
        <v>98</v>
      </c>
      <c r="E45" s="6"/>
      <c r="F45" s="12">
        <v>73.2</v>
      </c>
      <c r="G45" s="6"/>
      <c r="H45" s="12">
        <v>14.6</v>
      </c>
      <c r="I45" s="12">
        <v>7</v>
      </c>
      <c r="J45" s="12">
        <v>6</v>
      </c>
      <c r="K45" s="12">
        <v>5.4</v>
      </c>
      <c r="L45" s="6">
        <v>85</v>
      </c>
      <c r="M45" s="6">
        <v>25.5</v>
      </c>
      <c r="N45" s="6">
        <v>6.7</v>
      </c>
      <c r="O45" s="20">
        <v>8</v>
      </c>
      <c r="P45" s="5"/>
    </row>
    <row r="46" spans="1:16" ht="14.1" customHeight="1" x14ac:dyDescent="0.2">
      <c r="A46" s="6">
        <v>1332300048</v>
      </c>
      <c r="B46" s="5" t="s">
        <v>81</v>
      </c>
      <c r="C46" s="5" t="s">
        <v>82</v>
      </c>
      <c r="D46" s="6" t="s">
        <v>100</v>
      </c>
      <c r="E46" s="6"/>
      <c r="F46" s="12">
        <v>82.533333333333331</v>
      </c>
      <c r="G46" s="6"/>
      <c r="H46" s="12">
        <v>15.7</v>
      </c>
      <c r="I46" s="12">
        <v>7.666666666666667</v>
      </c>
      <c r="J46" s="12">
        <v>7.666666666666667</v>
      </c>
      <c r="K46" s="12">
        <v>8.6</v>
      </c>
      <c r="L46" s="6">
        <v>85</v>
      </c>
      <c r="M46" s="6">
        <v>25.5</v>
      </c>
      <c r="N46" s="6">
        <v>8.4</v>
      </c>
      <c r="O46" s="20">
        <v>9</v>
      </c>
      <c r="P46" s="5"/>
    </row>
    <row r="47" spans="1:16" ht="14.1" customHeight="1" x14ac:dyDescent="0.2">
      <c r="A47" s="6">
        <v>1332300114</v>
      </c>
      <c r="B47" s="5" t="s">
        <v>83</v>
      </c>
      <c r="C47" s="5" t="s">
        <v>84</v>
      </c>
      <c r="D47" s="6" t="s">
        <v>92</v>
      </c>
      <c r="E47" s="6"/>
      <c r="F47" s="12">
        <v>56.4</v>
      </c>
      <c r="G47" s="6"/>
      <c r="H47" s="12">
        <v>11.9</v>
      </c>
      <c r="I47" s="12">
        <v>7</v>
      </c>
      <c r="J47" s="12">
        <v>3</v>
      </c>
      <c r="K47" s="12">
        <v>1.6</v>
      </c>
      <c r="L47" s="6">
        <v>73</v>
      </c>
      <c r="M47" s="6">
        <v>21.9</v>
      </c>
      <c r="N47" s="6">
        <v>5</v>
      </c>
      <c r="O47" s="20">
        <v>6</v>
      </c>
      <c r="P47" s="5"/>
    </row>
    <row r="48" spans="1:16" ht="14.1" customHeight="1" x14ac:dyDescent="0.2">
      <c r="A48" s="6">
        <v>1532300113</v>
      </c>
      <c r="B48" s="5" t="s">
        <v>88</v>
      </c>
      <c r="C48" s="5" t="s">
        <v>89</v>
      </c>
      <c r="D48" s="6" t="s">
        <v>98</v>
      </c>
      <c r="E48" s="6"/>
      <c r="F48" s="12">
        <v>67.166666666666671</v>
      </c>
      <c r="G48" s="6"/>
      <c r="H48" s="12">
        <v>14.3</v>
      </c>
      <c r="I48" s="12">
        <v>6</v>
      </c>
      <c r="J48" s="12">
        <v>4.666666666666667</v>
      </c>
      <c r="K48" s="12">
        <v>5</v>
      </c>
      <c r="L48" s="6">
        <v>75</v>
      </c>
      <c r="M48" s="6">
        <v>22.5</v>
      </c>
      <c r="N48" s="6">
        <v>6.7</v>
      </c>
      <c r="O48" s="20">
        <v>8</v>
      </c>
      <c r="P48" s="5"/>
    </row>
    <row r="49" spans="1:16" ht="14.1" customHeight="1" x14ac:dyDescent="0.2">
      <c r="A49" s="6">
        <v>1332300072</v>
      </c>
      <c r="B49" s="5" t="s">
        <v>86</v>
      </c>
      <c r="C49" s="5" t="s">
        <v>87</v>
      </c>
      <c r="D49" s="6" t="s">
        <v>99</v>
      </c>
      <c r="E49" s="6"/>
      <c r="F49" s="12">
        <v>68.533333333333331</v>
      </c>
      <c r="G49" s="6"/>
      <c r="H49" s="12">
        <v>12.9</v>
      </c>
      <c r="I49" s="12">
        <v>5.333333333333333</v>
      </c>
      <c r="J49" s="12">
        <v>3</v>
      </c>
      <c r="K49" s="12">
        <v>5</v>
      </c>
      <c r="L49" s="6">
        <v>92</v>
      </c>
      <c r="M49" s="6">
        <v>27.599999999999998</v>
      </c>
      <c r="N49" s="6">
        <v>7.2</v>
      </c>
      <c r="O49" s="6" t="s">
        <v>139</v>
      </c>
      <c r="P49" s="5"/>
    </row>
    <row r="50" spans="1:16" ht="14.1" customHeight="1" x14ac:dyDescent="0.2">
      <c r="A50" s="6">
        <v>1332300293</v>
      </c>
      <c r="B50" s="5" t="s">
        <v>112</v>
      </c>
      <c r="C50" s="5" t="s">
        <v>8</v>
      </c>
      <c r="D50" s="6" t="s">
        <v>100</v>
      </c>
      <c r="E50" s="6"/>
      <c r="F50" s="12">
        <v>81.633333333333326</v>
      </c>
      <c r="G50" s="6"/>
      <c r="H50" s="12">
        <v>16.7</v>
      </c>
      <c r="I50" s="12">
        <v>6.333333333333333</v>
      </c>
      <c r="J50" s="12">
        <v>7</v>
      </c>
      <c r="K50" s="12">
        <v>7.8</v>
      </c>
      <c r="L50" s="6">
        <v>88</v>
      </c>
      <c r="M50" s="6">
        <v>26.4</v>
      </c>
      <c r="N50" s="6">
        <v>8.4</v>
      </c>
      <c r="O50" s="20">
        <v>9</v>
      </c>
      <c r="P50" s="5"/>
    </row>
    <row r="51" spans="1:16" ht="14.1" customHeight="1" x14ac:dyDescent="0.2">
      <c r="A51" s="6">
        <v>1232300135</v>
      </c>
      <c r="B51" s="5" t="s">
        <v>12</v>
      </c>
      <c r="C51" s="5" t="s">
        <v>113</v>
      </c>
      <c r="D51" s="6" t="s">
        <v>92</v>
      </c>
      <c r="E51" s="6"/>
      <c r="F51" s="12">
        <v>59.099999999999994</v>
      </c>
      <c r="G51" s="6"/>
      <c r="H51" s="12">
        <v>13.7</v>
      </c>
      <c r="I51" s="12">
        <v>3</v>
      </c>
      <c r="J51" s="12">
        <v>3</v>
      </c>
      <c r="K51" s="12">
        <v>2</v>
      </c>
      <c r="L51" s="6">
        <v>88</v>
      </c>
      <c r="M51" s="6">
        <v>26.4</v>
      </c>
      <c r="N51" s="6">
        <v>5</v>
      </c>
      <c r="O51" s="20">
        <v>6</v>
      </c>
      <c r="P51" s="5"/>
    </row>
  </sheetData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5"/>
  <sheetViews>
    <sheetView zoomScaleNormal="100" workbookViewId="0">
      <selection activeCell="E1" sqref="E1:AB1048576"/>
    </sheetView>
  </sheetViews>
  <sheetFormatPr defaultRowHeight="14.1" customHeight="1" x14ac:dyDescent="0.2"/>
  <cols>
    <col min="1" max="1" width="15.7109375" style="2" customWidth="1"/>
    <col min="2" max="2" width="25.28515625" style="1" customWidth="1"/>
    <col min="3" max="3" width="9.28515625" style="1" customWidth="1"/>
    <col min="4" max="4" width="9.140625" style="2" customWidth="1"/>
    <col min="5" max="5" width="2.85546875" style="2" customWidth="1"/>
    <col min="6" max="6" width="9.140625" style="2" customWidth="1"/>
    <col min="7" max="7" width="2.85546875" style="2" customWidth="1"/>
    <col min="8" max="11" width="9.140625" style="2" customWidth="1"/>
    <col min="12" max="12" width="2.85546875" style="2" customWidth="1"/>
    <col min="13" max="13" width="4.85546875" style="16" customWidth="1"/>
    <col min="14" max="15" width="4.140625" style="2" customWidth="1"/>
    <col min="16" max="16" width="4.140625" style="16" customWidth="1"/>
    <col min="17" max="17" width="4.140625" style="2" customWidth="1"/>
    <col min="18" max="19" width="5" style="2" customWidth="1"/>
    <col min="20" max="20" width="4.140625" style="2" customWidth="1"/>
    <col min="21" max="22" width="5" style="2" customWidth="1"/>
    <col min="23" max="23" width="4.140625" style="2" customWidth="1"/>
    <col min="24" max="26" width="4" style="2" customWidth="1"/>
    <col min="27" max="27" width="4.140625" style="2" customWidth="1"/>
    <col min="28" max="28" width="4.140625" style="16" customWidth="1"/>
    <col min="29" max="29" width="31.42578125" style="1" customWidth="1"/>
    <col min="30" max="16384" width="9.140625" style="1"/>
  </cols>
  <sheetData>
    <row r="1" spans="1:31" ht="14.1" customHeight="1" x14ac:dyDescent="0.2">
      <c r="A1" s="8" t="s">
        <v>85</v>
      </c>
    </row>
    <row r="2" spans="1:31" ht="14.1" customHeight="1" x14ac:dyDescent="0.2">
      <c r="A2" s="9" t="s">
        <v>7</v>
      </c>
    </row>
    <row r="3" spans="1:31" ht="14.1" customHeight="1" x14ac:dyDescent="0.2">
      <c r="A3" s="9"/>
    </row>
    <row r="4" spans="1:31" ht="14.1" customHeight="1" x14ac:dyDescent="0.2">
      <c r="A4" s="9"/>
    </row>
    <row r="5" spans="1:31" ht="14.1" customHeight="1" x14ac:dyDescent="0.2">
      <c r="A5" s="9"/>
    </row>
    <row r="6" spans="1:31" ht="14.1" customHeight="1" x14ac:dyDescent="0.2">
      <c r="A6" s="9"/>
    </row>
    <row r="7" spans="1:31" ht="14.1" customHeight="1" x14ac:dyDescent="0.2">
      <c r="A7" s="9"/>
    </row>
    <row r="8" spans="1:31" ht="14.1" customHeight="1" x14ac:dyDescent="0.2">
      <c r="A8" s="9"/>
      <c r="H8" s="2">
        <v>80</v>
      </c>
      <c r="I8" s="2">
        <v>20</v>
      </c>
    </row>
    <row r="9" spans="1:31" ht="14.1" customHeight="1" x14ac:dyDescent="0.2">
      <c r="A9" s="7" t="s">
        <v>4</v>
      </c>
      <c r="B9" s="3" t="s">
        <v>6</v>
      </c>
      <c r="C9" s="3" t="s">
        <v>6</v>
      </c>
      <c r="D9" s="7" t="s">
        <v>0</v>
      </c>
      <c r="E9" s="4" t="s">
        <v>3</v>
      </c>
      <c r="F9" s="4" t="s">
        <v>5</v>
      </c>
      <c r="G9" s="4" t="s">
        <v>3</v>
      </c>
      <c r="H9" s="4" t="s">
        <v>144</v>
      </c>
      <c r="I9" s="4" t="s">
        <v>145</v>
      </c>
      <c r="J9" s="4" t="s">
        <v>144</v>
      </c>
      <c r="K9" s="4" t="s">
        <v>145</v>
      </c>
      <c r="L9" s="4"/>
      <c r="M9" s="17" t="s">
        <v>143</v>
      </c>
      <c r="N9" s="4" t="s">
        <v>3</v>
      </c>
      <c r="O9" s="4"/>
      <c r="P9" s="17" t="s">
        <v>132</v>
      </c>
      <c r="Q9" s="4" t="s">
        <v>3</v>
      </c>
      <c r="R9" s="4"/>
      <c r="S9" s="17" t="s">
        <v>133</v>
      </c>
      <c r="T9" s="4" t="s">
        <v>3</v>
      </c>
      <c r="U9" s="4"/>
      <c r="V9" s="17" t="s">
        <v>134</v>
      </c>
      <c r="W9" s="4" t="s">
        <v>3</v>
      </c>
      <c r="X9" s="4" t="s">
        <v>135</v>
      </c>
      <c r="Y9" s="4" t="s">
        <v>136</v>
      </c>
      <c r="Z9" s="4" t="s">
        <v>3</v>
      </c>
      <c r="AA9" s="4" t="s">
        <v>131</v>
      </c>
      <c r="AB9" s="17" t="s">
        <v>137</v>
      </c>
      <c r="AC9" s="3" t="s">
        <v>2</v>
      </c>
      <c r="AE9" s="11"/>
    </row>
    <row r="10" spans="1:31" ht="13.5" customHeight="1" x14ac:dyDescent="0.2">
      <c r="A10" s="6">
        <v>1532300410</v>
      </c>
      <c r="B10" s="5" t="s">
        <v>21</v>
      </c>
      <c r="C10" s="5" t="s">
        <v>22</v>
      </c>
      <c r="D10" s="6" t="s">
        <v>98</v>
      </c>
      <c r="E10" s="5"/>
      <c r="F10" s="12">
        <f t="shared" ref="F10:F51" si="0">M10+P10+S10+V10+Y10+AA10+AB10</f>
        <v>55</v>
      </c>
      <c r="G10" s="6"/>
      <c r="H10" s="12">
        <f>J10/0.8</f>
        <v>50.374999999999993</v>
      </c>
      <c r="I10" s="12">
        <f>K10/0.2</f>
        <v>73.499999999999986</v>
      </c>
      <c r="J10" s="12">
        <f>F10-K10</f>
        <v>40.299999999999997</v>
      </c>
      <c r="K10" s="12">
        <f>AA10+AB10</f>
        <v>14.7</v>
      </c>
      <c r="L10" s="6"/>
      <c r="M10" s="12">
        <v>12.7</v>
      </c>
      <c r="N10" s="6"/>
      <c r="O10" s="13">
        <v>6</v>
      </c>
      <c r="P10" s="12">
        <f>O10/3</f>
        <v>2</v>
      </c>
      <c r="Q10" s="6"/>
      <c r="R10" s="6">
        <f>2+1</f>
        <v>3</v>
      </c>
      <c r="S10" s="12">
        <f>R10/3</f>
        <v>1</v>
      </c>
      <c r="T10" s="6"/>
      <c r="U10" s="6">
        <f>9+4+1+1</f>
        <v>15</v>
      </c>
      <c r="V10" s="12">
        <f>U10/5</f>
        <v>3</v>
      </c>
      <c r="W10" s="6"/>
      <c r="X10" s="6">
        <v>72</v>
      </c>
      <c r="Y10" s="6">
        <f>X10*0.3</f>
        <v>21.599999999999998</v>
      </c>
      <c r="Z10" s="6"/>
      <c r="AA10" s="6">
        <v>6.7</v>
      </c>
      <c r="AB10" s="19" t="s">
        <v>142</v>
      </c>
      <c r="AC10" s="5"/>
    </row>
    <row r="11" spans="1:31" ht="14.1" customHeight="1" x14ac:dyDescent="0.2">
      <c r="A11" s="6">
        <v>1332300258</v>
      </c>
      <c r="B11" s="5" t="s">
        <v>23</v>
      </c>
      <c r="C11" s="5" t="s">
        <v>24</v>
      </c>
      <c r="D11" s="6" t="s">
        <v>101</v>
      </c>
      <c r="E11" s="5"/>
      <c r="F11" s="12">
        <f t="shared" si="0"/>
        <v>36.5</v>
      </c>
      <c r="G11" s="6"/>
      <c r="H11" s="12">
        <f t="shared" ref="H11:H51" si="1">J11/0.8</f>
        <v>26.25</v>
      </c>
      <c r="I11" s="12">
        <f t="shared" ref="I11:I51" si="2">K11/0.2</f>
        <v>77.5</v>
      </c>
      <c r="J11" s="12">
        <f t="shared" ref="J11:J51" si="3">F11-K11</f>
        <v>21</v>
      </c>
      <c r="K11" s="12">
        <f t="shared" ref="K11:K51" si="4">AA11+AB11</f>
        <v>15.5</v>
      </c>
      <c r="L11" s="6"/>
      <c r="M11" s="12">
        <v>12.6</v>
      </c>
      <c r="N11" s="6"/>
      <c r="O11" s="13">
        <v>9</v>
      </c>
      <c r="P11" s="12">
        <f t="shared" ref="P11:P51" si="5">O11/3</f>
        <v>3</v>
      </c>
      <c r="Q11" s="6"/>
      <c r="R11" s="6">
        <f>4+1+1+2+1</f>
        <v>9</v>
      </c>
      <c r="S11" s="12">
        <f t="shared" ref="S11:S51" si="6">R11/3</f>
        <v>3</v>
      </c>
      <c r="T11" s="6"/>
      <c r="U11" s="6">
        <f>9+3</f>
        <v>12</v>
      </c>
      <c r="V11" s="12">
        <f t="shared" ref="V11:V51" si="7">U11/5</f>
        <v>2.4</v>
      </c>
      <c r="W11" s="6"/>
      <c r="X11" s="6"/>
      <c r="Y11" s="6">
        <f t="shared" ref="Y11:Y51" si="8">X11*0.3</f>
        <v>0</v>
      </c>
      <c r="Z11" s="6"/>
      <c r="AA11" s="6">
        <v>6.5</v>
      </c>
      <c r="AB11" s="19" t="s">
        <v>138</v>
      </c>
      <c r="AC11" s="5"/>
    </row>
    <row r="12" spans="1:31" ht="14.1" customHeight="1" x14ac:dyDescent="0.2">
      <c r="A12" s="6">
        <v>1332300249</v>
      </c>
      <c r="B12" s="5" t="s">
        <v>25</v>
      </c>
      <c r="C12" s="5" t="s">
        <v>26</v>
      </c>
      <c r="D12" s="6" t="s">
        <v>99</v>
      </c>
      <c r="E12" s="5"/>
      <c r="F12" s="12">
        <f t="shared" si="0"/>
        <v>64.966666666666669</v>
      </c>
      <c r="G12" s="6"/>
      <c r="H12" s="12">
        <f t="shared" si="1"/>
        <v>62.833333333333329</v>
      </c>
      <c r="I12" s="12">
        <f t="shared" si="2"/>
        <v>73.499999999999986</v>
      </c>
      <c r="J12" s="12">
        <f t="shared" si="3"/>
        <v>50.266666666666666</v>
      </c>
      <c r="K12" s="12">
        <f t="shared" si="4"/>
        <v>14.7</v>
      </c>
      <c r="L12" s="6"/>
      <c r="M12" s="12">
        <v>14.7</v>
      </c>
      <c r="N12" s="6"/>
      <c r="O12" s="13">
        <f>5+4+4</f>
        <v>13</v>
      </c>
      <c r="P12" s="12">
        <f t="shared" si="5"/>
        <v>4.333333333333333</v>
      </c>
      <c r="Q12" s="6"/>
      <c r="R12" s="6">
        <f>3+3+4</f>
        <v>10</v>
      </c>
      <c r="S12" s="12">
        <f t="shared" si="6"/>
        <v>3.3333333333333335</v>
      </c>
      <c r="T12" s="6"/>
      <c r="U12" s="6">
        <f>8+6+6+10</f>
        <v>30</v>
      </c>
      <c r="V12" s="12">
        <f t="shared" si="7"/>
        <v>6</v>
      </c>
      <c r="W12" s="6"/>
      <c r="X12" s="6">
        <v>73</v>
      </c>
      <c r="Y12" s="6">
        <f t="shared" si="8"/>
        <v>21.9</v>
      </c>
      <c r="Z12" s="6"/>
      <c r="AA12" s="6">
        <v>7.2</v>
      </c>
      <c r="AB12" s="19" t="s">
        <v>139</v>
      </c>
      <c r="AC12" s="5"/>
    </row>
    <row r="13" spans="1:31" ht="14.1" customHeight="1" x14ac:dyDescent="0.2">
      <c r="A13" s="6">
        <v>1332300286</v>
      </c>
      <c r="B13" s="5" t="s">
        <v>27</v>
      </c>
      <c r="C13" s="5" t="s">
        <v>15</v>
      </c>
      <c r="D13" s="6" t="s">
        <v>102</v>
      </c>
      <c r="E13" s="5"/>
      <c r="F13" s="12">
        <f t="shared" si="0"/>
        <v>63.366666666666674</v>
      </c>
      <c r="G13" s="6"/>
      <c r="H13" s="12">
        <f t="shared" si="1"/>
        <v>60.833333333333336</v>
      </c>
      <c r="I13" s="12">
        <f t="shared" si="2"/>
        <v>73.499999999999986</v>
      </c>
      <c r="J13" s="12">
        <f t="shared" si="3"/>
        <v>48.666666666666671</v>
      </c>
      <c r="K13" s="12">
        <f t="shared" si="4"/>
        <v>14.7</v>
      </c>
      <c r="L13" s="6"/>
      <c r="M13" s="12">
        <v>14.3</v>
      </c>
      <c r="N13" s="6"/>
      <c r="O13" s="13">
        <f>4+4</f>
        <v>8</v>
      </c>
      <c r="P13" s="12">
        <f t="shared" si="5"/>
        <v>2.6666666666666665</v>
      </c>
      <c r="Q13" s="6"/>
      <c r="R13" s="6">
        <f>2+1+6</f>
        <v>9</v>
      </c>
      <c r="S13" s="12">
        <f t="shared" si="6"/>
        <v>3</v>
      </c>
      <c r="T13" s="6"/>
      <c r="U13" s="6">
        <v>16</v>
      </c>
      <c r="V13" s="12">
        <f t="shared" si="7"/>
        <v>3.2</v>
      </c>
      <c r="W13" s="6"/>
      <c r="X13" s="6">
        <v>85</v>
      </c>
      <c r="Y13" s="6">
        <f t="shared" si="8"/>
        <v>25.5</v>
      </c>
      <c r="Z13" s="6"/>
      <c r="AA13" s="6">
        <v>7.7</v>
      </c>
      <c r="AB13" s="19" t="s">
        <v>141</v>
      </c>
      <c r="AC13" s="5"/>
    </row>
    <row r="14" spans="1:31" ht="14.1" customHeight="1" x14ac:dyDescent="0.2">
      <c r="A14" s="6">
        <v>1332300270</v>
      </c>
      <c r="B14" s="5" t="s">
        <v>28</v>
      </c>
      <c r="C14" s="5" t="s">
        <v>29</v>
      </c>
      <c r="D14" s="6" t="s">
        <v>99</v>
      </c>
      <c r="E14" s="5"/>
      <c r="F14" s="12">
        <f t="shared" si="0"/>
        <v>71.099999999999994</v>
      </c>
      <c r="G14" s="6"/>
      <c r="H14" s="12">
        <f t="shared" si="1"/>
        <v>70.499999999999986</v>
      </c>
      <c r="I14" s="12">
        <f t="shared" si="2"/>
        <v>73.499999999999986</v>
      </c>
      <c r="J14" s="12">
        <f t="shared" si="3"/>
        <v>56.399999999999991</v>
      </c>
      <c r="K14" s="12">
        <f t="shared" si="4"/>
        <v>14.7</v>
      </c>
      <c r="L14" s="6"/>
      <c r="M14" s="12">
        <v>15</v>
      </c>
      <c r="N14" s="6"/>
      <c r="O14" s="13">
        <f>4+5+4+8</f>
        <v>21</v>
      </c>
      <c r="P14" s="12">
        <f t="shared" si="5"/>
        <v>7</v>
      </c>
      <c r="Q14" s="6"/>
      <c r="R14" s="6">
        <v>3</v>
      </c>
      <c r="S14" s="12">
        <f t="shared" si="6"/>
        <v>1</v>
      </c>
      <c r="T14" s="6"/>
      <c r="U14" s="6">
        <f>10+4+10+4+7</f>
        <v>35</v>
      </c>
      <c r="V14" s="12">
        <f t="shared" si="7"/>
        <v>7</v>
      </c>
      <c r="W14" s="6"/>
      <c r="X14" s="6">
        <v>88</v>
      </c>
      <c r="Y14" s="6">
        <f t="shared" si="8"/>
        <v>26.4</v>
      </c>
      <c r="Z14" s="6"/>
      <c r="AA14" s="6">
        <v>7.2</v>
      </c>
      <c r="AB14" s="19" t="s">
        <v>139</v>
      </c>
      <c r="AC14" s="5"/>
    </row>
    <row r="15" spans="1:31" ht="14.1" customHeight="1" x14ac:dyDescent="0.2">
      <c r="A15" s="6">
        <v>1332300278</v>
      </c>
      <c r="B15" s="5" t="s">
        <v>30</v>
      </c>
      <c r="C15" s="5" t="s">
        <v>31</v>
      </c>
      <c r="D15" s="6" t="s">
        <v>102</v>
      </c>
      <c r="E15" s="5"/>
      <c r="F15" s="12">
        <f t="shared" si="0"/>
        <v>60.63333333333334</v>
      </c>
      <c r="G15" s="6"/>
      <c r="H15" s="12">
        <f t="shared" si="1"/>
        <v>57.416666666666671</v>
      </c>
      <c r="I15" s="12">
        <f t="shared" si="2"/>
        <v>73.499999999999986</v>
      </c>
      <c r="J15" s="12">
        <f t="shared" si="3"/>
        <v>45.933333333333337</v>
      </c>
      <c r="K15" s="12">
        <f t="shared" si="4"/>
        <v>14.7</v>
      </c>
      <c r="L15" s="6"/>
      <c r="M15" s="12">
        <v>13.9</v>
      </c>
      <c r="N15" s="6"/>
      <c r="O15" s="13">
        <f>5+5+3</f>
        <v>13</v>
      </c>
      <c r="P15" s="12">
        <f t="shared" si="5"/>
        <v>4.333333333333333</v>
      </c>
      <c r="Q15" s="6"/>
      <c r="R15" s="6">
        <v>3</v>
      </c>
      <c r="S15" s="12">
        <f t="shared" si="6"/>
        <v>1</v>
      </c>
      <c r="T15" s="6"/>
      <c r="U15" s="6">
        <v>18</v>
      </c>
      <c r="V15" s="12">
        <f t="shared" si="7"/>
        <v>3.6</v>
      </c>
      <c r="W15" s="6"/>
      <c r="X15" s="6">
        <v>77</v>
      </c>
      <c r="Y15" s="6">
        <f t="shared" si="8"/>
        <v>23.099999999999998</v>
      </c>
      <c r="Z15" s="6"/>
      <c r="AA15" s="6">
        <v>7.7</v>
      </c>
      <c r="AB15" s="19" t="s">
        <v>141</v>
      </c>
      <c r="AC15" s="5"/>
    </row>
    <row r="16" spans="1:31" ht="14.1" customHeight="1" x14ac:dyDescent="0.2">
      <c r="A16" s="6">
        <v>1332300027</v>
      </c>
      <c r="B16" s="5" t="s">
        <v>32</v>
      </c>
      <c r="C16" s="5" t="s">
        <v>33</v>
      </c>
      <c r="D16" s="6" t="s">
        <v>97</v>
      </c>
      <c r="E16" s="5"/>
      <c r="F16" s="12">
        <f t="shared" si="0"/>
        <v>55.166666666666664</v>
      </c>
      <c r="G16" s="6"/>
      <c r="H16" s="12">
        <f t="shared" si="1"/>
        <v>51.458333333333329</v>
      </c>
      <c r="I16" s="12">
        <f t="shared" si="2"/>
        <v>70</v>
      </c>
      <c r="J16" s="12">
        <f t="shared" si="3"/>
        <v>41.166666666666664</v>
      </c>
      <c r="K16" s="12">
        <f t="shared" si="4"/>
        <v>14</v>
      </c>
      <c r="L16" s="6"/>
      <c r="M16" s="12">
        <v>12.6</v>
      </c>
      <c r="N16" s="6"/>
      <c r="O16" s="13"/>
      <c r="P16" s="12">
        <f t="shared" si="5"/>
        <v>0</v>
      </c>
      <c r="Q16" s="6"/>
      <c r="R16" s="6">
        <f>6+3+2</f>
        <v>11</v>
      </c>
      <c r="S16" s="12">
        <f t="shared" si="6"/>
        <v>3.6666666666666665</v>
      </c>
      <c r="T16" s="6"/>
      <c r="U16" s="6">
        <f>5+1+5+1</f>
        <v>12</v>
      </c>
      <c r="V16" s="12">
        <f t="shared" si="7"/>
        <v>2.4</v>
      </c>
      <c r="W16" s="6"/>
      <c r="X16" s="6">
        <v>75</v>
      </c>
      <c r="Y16" s="6">
        <f t="shared" si="8"/>
        <v>22.5</v>
      </c>
      <c r="Z16" s="6"/>
      <c r="AA16" s="6">
        <v>6</v>
      </c>
      <c r="AB16" s="19" t="s">
        <v>142</v>
      </c>
      <c r="AC16" s="5"/>
    </row>
    <row r="17" spans="1:29" ht="14.1" customHeight="1" x14ac:dyDescent="0.2">
      <c r="A17" s="6">
        <v>1332300113</v>
      </c>
      <c r="B17" s="5" t="s">
        <v>34</v>
      </c>
      <c r="C17" s="5" t="s">
        <v>35</v>
      </c>
      <c r="D17" s="6" t="s">
        <v>92</v>
      </c>
      <c r="E17" s="5"/>
      <c r="F17" s="12">
        <f t="shared" si="0"/>
        <v>51.7</v>
      </c>
      <c r="G17" s="6"/>
      <c r="H17" s="12">
        <f t="shared" si="1"/>
        <v>50.875</v>
      </c>
      <c r="I17" s="12">
        <f t="shared" si="2"/>
        <v>55</v>
      </c>
      <c r="J17" s="12">
        <f t="shared" si="3"/>
        <v>40.700000000000003</v>
      </c>
      <c r="K17" s="12">
        <f t="shared" si="4"/>
        <v>11</v>
      </c>
      <c r="L17" s="6"/>
      <c r="M17" s="12">
        <v>12.3</v>
      </c>
      <c r="N17" s="6"/>
      <c r="O17" s="13"/>
      <c r="P17" s="12">
        <v>2</v>
      </c>
      <c r="Q17" s="6"/>
      <c r="R17" s="6">
        <f>6+2+4</f>
        <v>12</v>
      </c>
      <c r="S17" s="12">
        <f t="shared" si="6"/>
        <v>4</v>
      </c>
      <c r="T17" s="6"/>
      <c r="U17" s="6">
        <v>10</v>
      </c>
      <c r="V17" s="12">
        <f t="shared" si="7"/>
        <v>2</v>
      </c>
      <c r="W17" s="6"/>
      <c r="X17" s="6">
        <v>68</v>
      </c>
      <c r="Y17" s="6">
        <f t="shared" si="8"/>
        <v>20.399999999999999</v>
      </c>
      <c r="Z17" s="6"/>
      <c r="AA17" s="6">
        <v>5</v>
      </c>
      <c r="AB17" s="19" t="s">
        <v>140</v>
      </c>
      <c r="AC17" s="5"/>
    </row>
    <row r="18" spans="1:29" ht="14.1" customHeight="1" x14ac:dyDescent="0.2">
      <c r="A18" s="6">
        <v>1332300120</v>
      </c>
      <c r="B18" s="5" t="s">
        <v>12</v>
      </c>
      <c r="C18" s="5" t="s">
        <v>38</v>
      </c>
      <c r="D18" s="6" t="s">
        <v>92</v>
      </c>
      <c r="E18" s="5"/>
      <c r="F18" s="12">
        <f t="shared" si="0"/>
        <v>71.366666666666674</v>
      </c>
      <c r="G18" s="6"/>
      <c r="H18" s="12">
        <f t="shared" si="1"/>
        <v>75.458333333333343</v>
      </c>
      <c r="I18" s="12">
        <f t="shared" si="2"/>
        <v>55</v>
      </c>
      <c r="J18" s="12">
        <f t="shared" si="3"/>
        <v>60.366666666666674</v>
      </c>
      <c r="K18" s="12">
        <f t="shared" si="4"/>
        <v>11</v>
      </c>
      <c r="L18" s="6"/>
      <c r="M18" s="12">
        <v>13.3</v>
      </c>
      <c r="N18" s="6"/>
      <c r="O18" s="13">
        <f>4+4+2+4+7</f>
        <v>21</v>
      </c>
      <c r="P18" s="12">
        <f t="shared" si="5"/>
        <v>7</v>
      </c>
      <c r="Q18" s="6"/>
      <c r="R18" s="6">
        <f>4+4+8+4</f>
        <v>20</v>
      </c>
      <c r="S18" s="12">
        <f t="shared" si="6"/>
        <v>6.666666666666667</v>
      </c>
      <c r="T18" s="6"/>
      <c r="U18" s="6">
        <f>10+4+4+8+6</f>
        <v>32</v>
      </c>
      <c r="V18" s="12">
        <f t="shared" si="7"/>
        <v>6.4</v>
      </c>
      <c r="W18" s="6"/>
      <c r="X18" s="6">
        <v>90</v>
      </c>
      <c r="Y18" s="6">
        <f t="shared" si="8"/>
        <v>27</v>
      </c>
      <c r="Z18" s="6"/>
      <c r="AA18" s="6">
        <v>5</v>
      </c>
      <c r="AB18" s="19" t="s">
        <v>140</v>
      </c>
      <c r="AC18" s="5"/>
    </row>
    <row r="19" spans="1:29" ht="14.1" customHeight="1" x14ac:dyDescent="0.2">
      <c r="A19" s="6">
        <v>1332300292</v>
      </c>
      <c r="B19" s="5" t="s">
        <v>39</v>
      </c>
      <c r="C19" s="5" t="s">
        <v>38</v>
      </c>
      <c r="D19" s="6" t="s">
        <v>98</v>
      </c>
      <c r="E19" s="5"/>
      <c r="F19" s="12">
        <f t="shared" si="0"/>
        <v>64</v>
      </c>
      <c r="G19" s="6"/>
      <c r="H19" s="12">
        <f t="shared" si="1"/>
        <v>61.624999999999993</v>
      </c>
      <c r="I19" s="12">
        <f t="shared" si="2"/>
        <v>73.499999999999986</v>
      </c>
      <c r="J19" s="12">
        <f t="shared" si="3"/>
        <v>49.3</v>
      </c>
      <c r="K19" s="12">
        <f t="shared" si="4"/>
        <v>14.7</v>
      </c>
      <c r="L19" s="6"/>
      <c r="M19" s="12">
        <v>14.3</v>
      </c>
      <c r="N19" s="6"/>
      <c r="O19" s="13">
        <f>4+2+3</f>
        <v>9</v>
      </c>
      <c r="P19" s="12">
        <f t="shared" si="5"/>
        <v>3</v>
      </c>
      <c r="Q19" s="6"/>
      <c r="R19" s="6">
        <f>6+5+2+2</f>
        <v>15</v>
      </c>
      <c r="S19" s="12">
        <f t="shared" si="6"/>
        <v>5</v>
      </c>
      <c r="T19" s="6"/>
      <c r="U19" s="6">
        <f>10+5</f>
        <v>15</v>
      </c>
      <c r="V19" s="12">
        <f t="shared" si="7"/>
        <v>3</v>
      </c>
      <c r="W19" s="6"/>
      <c r="X19" s="6">
        <v>80</v>
      </c>
      <c r="Y19" s="6">
        <f t="shared" si="8"/>
        <v>24</v>
      </c>
      <c r="Z19" s="6"/>
      <c r="AA19" s="6">
        <v>6.7</v>
      </c>
      <c r="AB19" s="19" t="s">
        <v>142</v>
      </c>
      <c r="AC19" s="5"/>
    </row>
    <row r="20" spans="1:29" ht="14.1" customHeight="1" x14ac:dyDescent="0.2">
      <c r="A20" s="6">
        <v>1332300313</v>
      </c>
      <c r="B20" s="5" t="s">
        <v>40</v>
      </c>
      <c r="C20" s="5" t="s">
        <v>41</v>
      </c>
      <c r="D20" s="6" t="s">
        <v>102</v>
      </c>
      <c r="E20" s="5"/>
      <c r="F20" s="12">
        <f t="shared" si="0"/>
        <v>60</v>
      </c>
      <c r="G20" s="6"/>
      <c r="H20" s="12">
        <f t="shared" si="1"/>
        <v>56.624999999999993</v>
      </c>
      <c r="I20" s="12">
        <f t="shared" si="2"/>
        <v>73.499999999999986</v>
      </c>
      <c r="J20" s="12">
        <f t="shared" si="3"/>
        <v>45.3</v>
      </c>
      <c r="K20" s="12">
        <f t="shared" si="4"/>
        <v>14.7</v>
      </c>
      <c r="L20" s="6"/>
      <c r="M20" s="12">
        <v>14.7</v>
      </c>
      <c r="N20" s="6"/>
      <c r="O20" s="13">
        <f>3+3+5</f>
        <v>11</v>
      </c>
      <c r="P20" s="12">
        <f t="shared" si="5"/>
        <v>3.6666666666666665</v>
      </c>
      <c r="Q20" s="6"/>
      <c r="R20" s="6">
        <f>6+2+2</f>
        <v>10</v>
      </c>
      <c r="S20" s="12">
        <f t="shared" si="6"/>
        <v>3.3333333333333335</v>
      </c>
      <c r="T20" s="6"/>
      <c r="U20" s="6">
        <f>3+3+4</f>
        <v>10</v>
      </c>
      <c r="V20" s="12">
        <f t="shared" si="7"/>
        <v>2</v>
      </c>
      <c r="W20" s="6"/>
      <c r="X20" s="6">
        <v>72</v>
      </c>
      <c r="Y20" s="6">
        <f t="shared" si="8"/>
        <v>21.599999999999998</v>
      </c>
      <c r="Z20" s="6"/>
      <c r="AA20" s="6">
        <v>7.7</v>
      </c>
      <c r="AB20" s="19" t="s">
        <v>141</v>
      </c>
      <c r="AC20" s="5"/>
    </row>
    <row r="21" spans="1:29" ht="14.1" customHeight="1" x14ac:dyDescent="0.2">
      <c r="A21" s="6">
        <v>1332300237</v>
      </c>
      <c r="B21" s="5" t="s">
        <v>42</v>
      </c>
      <c r="C21" s="5" t="s">
        <v>43</v>
      </c>
      <c r="D21" s="6" t="s">
        <v>102</v>
      </c>
      <c r="E21" s="5"/>
      <c r="F21" s="12">
        <f t="shared" si="0"/>
        <v>72.933333333333337</v>
      </c>
      <c r="G21" s="6"/>
      <c r="H21" s="12">
        <f t="shared" si="1"/>
        <v>72.791666666666657</v>
      </c>
      <c r="I21" s="12">
        <f t="shared" si="2"/>
        <v>73.499999999999986</v>
      </c>
      <c r="J21" s="12">
        <f t="shared" si="3"/>
        <v>58.233333333333334</v>
      </c>
      <c r="K21" s="12">
        <f t="shared" si="4"/>
        <v>14.7</v>
      </c>
      <c r="L21" s="6"/>
      <c r="M21" s="12">
        <v>15.1</v>
      </c>
      <c r="N21" s="6"/>
      <c r="O21" s="13">
        <f>4+5+5+4</f>
        <v>18</v>
      </c>
      <c r="P21" s="12">
        <f t="shared" si="5"/>
        <v>6</v>
      </c>
      <c r="Q21" s="6"/>
      <c r="R21" s="6">
        <f>6+3+1+6</f>
        <v>16</v>
      </c>
      <c r="S21" s="12">
        <f t="shared" si="6"/>
        <v>5.333333333333333</v>
      </c>
      <c r="T21" s="6"/>
      <c r="U21" s="6">
        <f>10+8+6</f>
        <v>24</v>
      </c>
      <c r="V21" s="12">
        <f t="shared" si="7"/>
        <v>4.8</v>
      </c>
      <c r="W21" s="6"/>
      <c r="X21" s="6">
        <v>90</v>
      </c>
      <c r="Y21" s="6">
        <f t="shared" si="8"/>
        <v>27</v>
      </c>
      <c r="Z21" s="6"/>
      <c r="AA21" s="6">
        <v>7.7</v>
      </c>
      <c r="AB21" s="19" t="s">
        <v>141</v>
      </c>
      <c r="AC21" s="5"/>
    </row>
    <row r="22" spans="1:29" ht="14.1" customHeight="1" x14ac:dyDescent="0.2">
      <c r="A22" s="6">
        <v>1332300289</v>
      </c>
      <c r="B22" s="5" t="s">
        <v>44</v>
      </c>
      <c r="C22" s="5" t="s">
        <v>9</v>
      </c>
      <c r="D22" s="6" t="s">
        <v>98</v>
      </c>
      <c r="E22" s="5"/>
      <c r="F22" s="12">
        <f t="shared" si="0"/>
        <v>65.900000000000006</v>
      </c>
      <c r="G22" s="6"/>
      <c r="H22" s="12">
        <f t="shared" si="1"/>
        <v>64</v>
      </c>
      <c r="I22" s="12">
        <f t="shared" si="2"/>
        <v>73.499999999999986</v>
      </c>
      <c r="J22" s="12">
        <f t="shared" si="3"/>
        <v>51.2</v>
      </c>
      <c r="K22" s="12">
        <f t="shared" si="4"/>
        <v>14.7</v>
      </c>
      <c r="L22" s="6"/>
      <c r="M22" s="12">
        <v>14</v>
      </c>
      <c r="N22" s="6"/>
      <c r="O22" s="13">
        <f>5+4+3+3</f>
        <v>15</v>
      </c>
      <c r="P22" s="12">
        <f t="shared" si="5"/>
        <v>5</v>
      </c>
      <c r="Q22" s="6"/>
      <c r="R22" s="6">
        <f>3+2+1+6+3</f>
        <v>15</v>
      </c>
      <c r="S22" s="12">
        <f t="shared" si="6"/>
        <v>5</v>
      </c>
      <c r="T22" s="6"/>
      <c r="U22" s="6">
        <f>8+8</f>
        <v>16</v>
      </c>
      <c r="V22" s="12">
        <f t="shared" si="7"/>
        <v>3.2</v>
      </c>
      <c r="W22" s="6"/>
      <c r="X22" s="6">
        <v>80</v>
      </c>
      <c r="Y22" s="6">
        <f t="shared" si="8"/>
        <v>24</v>
      </c>
      <c r="Z22" s="6"/>
      <c r="AA22" s="6">
        <v>6.7</v>
      </c>
      <c r="AB22" s="19" t="s">
        <v>142</v>
      </c>
      <c r="AC22" s="5"/>
    </row>
    <row r="23" spans="1:29" ht="14.1" customHeight="1" x14ac:dyDescent="0.2">
      <c r="A23" s="6">
        <v>1332309373</v>
      </c>
      <c r="B23" s="5" t="s">
        <v>45</v>
      </c>
      <c r="C23" s="5" t="s">
        <v>16</v>
      </c>
      <c r="D23" s="6" t="s">
        <v>92</v>
      </c>
      <c r="E23" s="5"/>
      <c r="F23" s="12">
        <f t="shared" si="0"/>
        <v>68.233333333333334</v>
      </c>
      <c r="G23" s="6"/>
      <c r="H23" s="12">
        <f t="shared" si="1"/>
        <v>71.541666666666657</v>
      </c>
      <c r="I23" s="12">
        <f t="shared" si="2"/>
        <v>55</v>
      </c>
      <c r="J23" s="12">
        <f t="shared" si="3"/>
        <v>57.233333333333334</v>
      </c>
      <c r="K23" s="12">
        <f t="shared" si="4"/>
        <v>11</v>
      </c>
      <c r="L23" s="6"/>
      <c r="M23" s="12">
        <v>13.8</v>
      </c>
      <c r="N23" s="6"/>
      <c r="O23" s="13">
        <f>5+5+5+3+7</f>
        <v>25</v>
      </c>
      <c r="P23" s="12">
        <f t="shared" si="5"/>
        <v>8.3333333333333339</v>
      </c>
      <c r="Q23" s="6"/>
      <c r="R23" s="6">
        <f>6+2+5+2</f>
        <v>15</v>
      </c>
      <c r="S23" s="12">
        <f t="shared" si="6"/>
        <v>5</v>
      </c>
      <c r="T23" s="6"/>
      <c r="U23" s="6">
        <f>10+4+3+4+5</f>
        <v>26</v>
      </c>
      <c r="V23" s="12">
        <f t="shared" si="7"/>
        <v>5.2</v>
      </c>
      <c r="W23" s="6"/>
      <c r="X23" s="6">
        <v>83</v>
      </c>
      <c r="Y23" s="6">
        <f t="shared" si="8"/>
        <v>24.9</v>
      </c>
      <c r="Z23" s="6"/>
      <c r="AA23" s="6">
        <v>5</v>
      </c>
      <c r="AB23" s="19" t="s">
        <v>140</v>
      </c>
      <c r="AC23" s="5"/>
    </row>
    <row r="24" spans="1:29" ht="14.1" customHeight="1" x14ac:dyDescent="0.2">
      <c r="A24" s="6">
        <v>1332300058</v>
      </c>
      <c r="B24" s="5" t="s">
        <v>46</v>
      </c>
      <c r="C24" s="5" t="s">
        <v>10</v>
      </c>
      <c r="D24" s="6" t="s">
        <v>92</v>
      </c>
      <c r="E24" s="5"/>
      <c r="F24" s="12">
        <f t="shared" si="0"/>
        <v>68.433333333333337</v>
      </c>
      <c r="G24" s="6"/>
      <c r="H24" s="12">
        <f t="shared" si="1"/>
        <v>71.791666666666671</v>
      </c>
      <c r="I24" s="12">
        <f t="shared" si="2"/>
        <v>55</v>
      </c>
      <c r="J24" s="12">
        <f t="shared" si="3"/>
        <v>57.433333333333337</v>
      </c>
      <c r="K24" s="12">
        <f t="shared" si="4"/>
        <v>11</v>
      </c>
      <c r="L24" s="6"/>
      <c r="M24" s="12">
        <v>12.7</v>
      </c>
      <c r="N24" s="6"/>
      <c r="O24" s="13">
        <f>5+5+5+3+7</f>
        <v>25</v>
      </c>
      <c r="P24" s="12">
        <f t="shared" si="5"/>
        <v>8.3333333333333339</v>
      </c>
      <c r="Q24" s="6"/>
      <c r="R24" s="6">
        <f>6+3+4+6+2</f>
        <v>21</v>
      </c>
      <c r="S24" s="12">
        <f t="shared" si="6"/>
        <v>7</v>
      </c>
      <c r="T24" s="6"/>
      <c r="U24" s="6">
        <f>8+8+8+6</f>
        <v>30</v>
      </c>
      <c r="V24" s="12">
        <f t="shared" si="7"/>
        <v>6</v>
      </c>
      <c r="W24" s="6"/>
      <c r="X24" s="6">
        <v>78</v>
      </c>
      <c r="Y24" s="6">
        <f t="shared" si="8"/>
        <v>23.4</v>
      </c>
      <c r="Z24" s="6"/>
      <c r="AA24" s="6">
        <v>5</v>
      </c>
      <c r="AB24" s="19" t="s">
        <v>140</v>
      </c>
      <c r="AC24" s="5"/>
    </row>
    <row r="25" spans="1:29" ht="14.1" customHeight="1" x14ac:dyDescent="0.2">
      <c r="A25" s="6">
        <v>1432300034</v>
      </c>
      <c r="B25" s="5" t="s">
        <v>47</v>
      </c>
      <c r="C25" s="5" t="s">
        <v>48</v>
      </c>
      <c r="D25" s="6" t="s">
        <v>97</v>
      </c>
      <c r="E25" s="5"/>
      <c r="F25" s="12">
        <f t="shared" si="0"/>
        <v>63.8</v>
      </c>
      <c r="G25" s="6"/>
      <c r="H25" s="12">
        <f t="shared" si="1"/>
        <v>62.249999999999993</v>
      </c>
      <c r="I25" s="12">
        <f t="shared" si="2"/>
        <v>70</v>
      </c>
      <c r="J25" s="12">
        <f t="shared" si="3"/>
        <v>49.8</v>
      </c>
      <c r="K25" s="12">
        <f t="shared" si="4"/>
        <v>14</v>
      </c>
      <c r="L25" s="6"/>
      <c r="M25" s="12">
        <v>14</v>
      </c>
      <c r="N25" s="6"/>
      <c r="O25" s="13">
        <f>4+5+3+3</f>
        <v>15</v>
      </c>
      <c r="P25" s="12">
        <f t="shared" si="5"/>
        <v>5</v>
      </c>
      <c r="Q25" s="6"/>
      <c r="R25" s="6">
        <f>4+2+5+4</f>
        <v>15</v>
      </c>
      <c r="S25" s="12">
        <f t="shared" si="6"/>
        <v>5</v>
      </c>
      <c r="T25" s="6"/>
      <c r="U25" s="6">
        <v>12</v>
      </c>
      <c r="V25" s="12">
        <f t="shared" si="7"/>
        <v>2.4</v>
      </c>
      <c r="W25" s="6"/>
      <c r="X25" s="6">
        <v>78</v>
      </c>
      <c r="Y25" s="6">
        <f t="shared" si="8"/>
        <v>23.4</v>
      </c>
      <c r="Z25" s="6"/>
      <c r="AA25" s="6">
        <v>6</v>
      </c>
      <c r="AB25" s="19" t="s">
        <v>142</v>
      </c>
      <c r="AC25" s="5"/>
    </row>
    <row r="26" spans="1:29" ht="14.1" customHeight="1" x14ac:dyDescent="0.2">
      <c r="A26" s="6">
        <v>1332300318</v>
      </c>
      <c r="B26" s="5" t="s">
        <v>49</v>
      </c>
      <c r="C26" s="5" t="s">
        <v>50</v>
      </c>
      <c r="D26" s="6" t="s">
        <v>102</v>
      </c>
      <c r="E26" s="5"/>
      <c r="F26" s="12">
        <f t="shared" si="0"/>
        <v>67.833333333333343</v>
      </c>
      <c r="G26" s="6"/>
      <c r="H26" s="12">
        <f t="shared" si="1"/>
        <v>66.416666666666671</v>
      </c>
      <c r="I26" s="12">
        <f t="shared" si="2"/>
        <v>73.499999999999986</v>
      </c>
      <c r="J26" s="12">
        <f t="shared" si="3"/>
        <v>53.13333333333334</v>
      </c>
      <c r="K26" s="12">
        <f t="shared" si="4"/>
        <v>14.7</v>
      </c>
      <c r="L26" s="6"/>
      <c r="M26" s="12">
        <v>15.1</v>
      </c>
      <c r="N26" s="6"/>
      <c r="O26" s="13">
        <f>5+5</f>
        <v>10</v>
      </c>
      <c r="P26" s="12">
        <f t="shared" si="5"/>
        <v>3.3333333333333335</v>
      </c>
      <c r="Q26" s="6"/>
      <c r="R26" s="6">
        <f>6+3+1+2</f>
        <v>12</v>
      </c>
      <c r="S26" s="12">
        <f t="shared" si="6"/>
        <v>4</v>
      </c>
      <c r="T26" s="6"/>
      <c r="U26" s="6">
        <f>10+4+10+2</f>
        <v>26</v>
      </c>
      <c r="V26" s="12">
        <f t="shared" si="7"/>
        <v>5.2</v>
      </c>
      <c r="W26" s="6"/>
      <c r="X26" s="6">
        <v>85</v>
      </c>
      <c r="Y26" s="6">
        <f t="shared" si="8"/>
        <v>25.5</v>
      </c>
      <c r="Z26" s="6"/>
      <c r="AA26" s="6">
        <v>7.7</v>
      </c>
      <c r="AB26" s="19" t="s">
        <v>141</v>
      </c>
      <c r="AC26" s="5"/>
    </row>
    <row r="27" spans="1:29" ht="14.1" customHeight="1" x14ac:dyDescent="0.2">
      <c r="A27" s="6">
        <v>1432300194</v>
      </c>
      <c r="B27" s="5" t="s">
        <v>51</v>
      </c>
      <c r="C27" s="5" t="s">
        <v>50</v>
      </c>
      <c r="D27" s="6" t="s">
        <v>101</v>
      </c>
      <c r="E27" s="5"/>
      <c r="F27" s="12">
        <f t="shared" si="0"/>
        <v>63.8</v>
      </c>
      <c r="G27" s="6"/>
      <c r="H27" s="12">
        <f t="shared" si="1"/>
        <v>60.374999999999993</v>
      </c>
      <c r="I27" s="12">
        <f t="shared" si="2"/>
        <v>77.5</v>
      </c>
      <c r="J27" s="12">
        <f t="shared" si="3"/>
        <v>48.3</v>
      </c>
      <c r="K27" s="12">
        <f t="shared" si="4"/>
        <v>15.5</v>
      </c>
      <c r="L27" s="6"/>
      <c r="M27" s="12">
        <v>13.3</v>
      </c>
      <c r="N27" s="6"/>
      <c r="O27" s="13">
        <f>5+3+5+5</f>
        <v>18</v>
      </c>
      <c r="P27" s="12">
        <f t="shared" si="5"/>
        <v>6</v>
      </c>
      <c r="Q27" s="6"/>
      <c r="R27" s="6">
        <v>6</v>
      </c>
      <c r="S27" s="12">
        <f t="shared" si="6"/>
        <v>2</v>
      </c>
      <c r="T27" s="6"/>
      <c r="U27" s="6">
        <f>8+2+2+3</f>
        <v>15</v>
      </c>
      <c r="V27" s="12">
        <f t="shared" si="7"/>
        <v>3</v>
      </c>
      <c r="W27" s="6"/>
      <c r="X27" s="6">
        <v>80</v>
      </c>
      <c r="Y27" s="6">
        <f t="shared" si="8"/>
        <v>24</v>
      </c>
      <c r="Z27" s="6"/>
      <c r="AA27" s="6">
        <v>6.5</v>
      </c>
      <c r="AB27" s="19" t="s">
        <v>138</v>
      </c>
      <c r="AC27" s="5"/>
    </row>
    <row r="28" spans="1:29" ht="14.1" customHeight="1" x14ac:dyDescent="0.2">
      <c r="A28" s="6">
        <v>1332300264</v>
      </c>
      <c r="B28" s="5" t="s">
        <v>54</v>
      </c>
      <c r="C28" s="5" t="s">
        <v>18</v>
      </c>
      <c r="D28" s="6" t="s">
        <v>102</v>
      </c>
      <c r="E28" s="5"/>
      <c r="F28" s="12">
        <f t="shared" si="0"/>
        <v>62.866666666666667</v>
      </c>
      <c r="G28" s="6"/>
      <c r="H28" s="12">
        <f t="shared" si="1"/>
        <v>60.208333333333336</v>
      </c>
      <c r="I28" s="12">
        <f t="shared" si="2"/>
        <v>73.499999999999986</v>
      </c>
      <c r="J28" s="12">
        <f t="shared" si="3"/>
        <v>48.166666666666671</v>
      </c>
      <c r="K28" s="12">
        <f t="shared" si="4"/>
        <v>14.7</v>
      </c>
      <c r="L28" s="6"/>
      <c r="M28" s="12">
        <v>15.6</v>
      </c>
      <c r="N28" s="6"/>
      <c r="O28" s="13">
        <f>5+4+2+3</f>
        <v>14</v>
      </c>
      <c r="P28" s="12">
        <f t="shared" si="5"/>
        <v>4.666666666666667</v>
      </c>
      <c r="Q28" s="6"/>
      <c r="R28" s="6">
        <f>6+3+3+6</f>
        <v>18</v>
      </c>
      <c r="S28" s="12">
        <f t="shared" si="6"/>
        <v>6</v>
      </c>
      <c r="T28" s="6"/>
      <c r="U28" s="6"/>
      <c r="V28" s="12">
        <f t="shared" si="7"/>
        <v>0</v>
      </c>
      <c r="W28" s="6"/>
      <c r="X28" s="6">
        <v>73</v>
      </c>
      <c r="Y28" s="6">
        <f t="shared" si="8"/>
        <v>21.9</v>
      </c>
      <c r="Z28" s="6"/>
      <c r="AA28" s="6">
        <v>7.7</v>
      </c>
      <c r="AB28" s="19" t="s">
        <v>141</v>
      </c>
      <c r="AC28" s="5"/>
    </row>
    <row r="29" spans="1:29" ht="14.1" customHeight="1" x14ac:dyDescent="0.2">
      <c r="A29" s="6">
        <v>1332300014</v>
      </c>
      <c r="B29" s="5" t="s">
        <v>55</v>
      </c>
      <c r="C29" s="5" t="s">
        <v>56</v>
      </c>
      <c r="D29" s="6" t="s">
        <v>97</v>
      </c>
      <c r="E29" s="5"/>
      <c r="F29" s="12">
        <f t="shared" si="0"/>
        <v>66.833333333333329</v>
      </c>
      <c r="G29" s="6"/>
      <c r="H29" s="12">
        <f t="shared" si="1"/>
        <v>66.041666666666657</v>
      </c>
      <c r="I29" s="12">
        <f t="shared" si="2"/>
        <v>70</v>
      </c>
      <c r="J29" s="12">
        <f t="shared" si="3"/>
        <v>52.833333333333329</v>
      </c>
      <c r="K29" s="12">
        <f t="shared" si="4"/>
        <v>14</v>
      </c>
      <c r="L29" s="6"/>
      <c r="M29" s="12">
        <v>13.3</v>
      </c>
      <c r="N29" s="6"/>
      <c r="O29" s="13">
        <f>5+2+5+3+3</f>
        <v>18</v>
      </c>
      <c r="P29" s="12">
        <f t="shared" si="5"/>
        <v>6</v>
      </c>
      <c r="Q29" s="6"/>
      <c r="R29" s="6">
        <f>2+2+6+3</f>
        <v>13</v>
      </c>
      <c r="S29" s="12">
        <f t="shared" si="6"/>
        <v>4.333333333333333</v>
      </c>
      <c r="T29" s="6"/>
      <c r="U29" s="6">
        <f>9+3+8+3+3</f>
        <v>26</v>
      </c>
      <c r="V29" s="12">
        <f t="shared" si="7"/>
        <v>5.2</v>
      </c>
      <c r="W29" s="6"/>
      <c r="X29" s="6">
        <v>80</v>
      </c>
      <c r="Y29" s="6">
        <f t="shared" si="8"/>
        <v>24</v>
      </c>
      <c r="Z29" s="6"/>
      <c r="AA29" s="6">
        <v>6</v>
      </c>
      <c r="AB29" s="19" t="s">
        <v>142</v>
      </c>
      <c r="AC29" s="5"/>
    </row>
    <row r="30" spans="1:29" ht="14.1" customHeight="1" x14ac:dyDescent="0.2">
      <c r="A30" s="6">
        <v>1432300184</v>
      </c>
      <c r="B30" s="5" t="s">
        <v>57</v>
      </c>
      <c r="C30" s="5" t="s">
        <v>14</v>
      </c>
      <c r="D30" s="6" t="s">
        <v>101</v>
      </c>
      <c r="E30" s="5"/>
      <c r="F30" s="12">
        <f t="shared" si="0"/>
        <v>64</v>
      </c>
      <c r="G30" s="6"/>
      <c r="H30" s="12">
        <f t="shared" si="1"/>
        <v>60.625</v>
      </c>
      <c r="I30" s="12">
        <f t="shared" si="2"/>
        <v>77.5</v>
      </c>
      <c r="J30" s="12">
        <f t="shared" si="3"/>
        <v>48.5</v>
      </c>
      <c r="K30" s="12">
        <f t="shared" si="4"/>
        <v>15.5</v>
      </c>
      <c r="L30" s="6"/>
      <c r="M30" s="12">
        <v>14.1</v>
      </c>
      <c r="N30" s="6"/>
      <c r="O30" s="13">
        <f>5+5+5</f>
        <v>15</v>
      </c>
      <c r="P30" s="12">
        <f t="shared" si="5"/>
        <v>5</v>
      </c>
      <c r="Q30" s="6"/>
      <c r="R30" s="6">
        <f>3+2+1</f>
        <v>6</v>
      </c>
      <c r="S30" s="12">
        <f t="shared" si="6"/>
        <v>2</v>
      </c>
      <c r="T30" s="6"/>
      <c r="U30" s="6">
        <f>10+10</f>
        <v>20</v>
      </c>
      <c r="V30" s="12">
        <f t="shared" si="7"/>
        <v>4</v>
      </c>
      <c r="W30" s="6"/>
      <c r="X30" s="6">
        <v>78</v>
      </c>
      <c r="Y30" s="6">
        <f t="shared" si="8"/>
        <v>23.4</v>
      </c>
      <c r="Z30" s="6"/>
      <c r="AA30" s="6">
        <v>6.5</v>
      </c>
      <c r="AB30" s="19" t="s">
        <v>138</v>
      </c>
      <c r="AC30" s="5"/>
    </row>
    <row r="31" spans="1:29" ht="14.1" customHeight="1" x14ac:dyDescent="0.2">
      <c r="A31" s="6">
        <v>1332300021</v>
      </c>
      <c r="B31" s="5" t="s">
        <v>58</v>
      </c>
      <c r="C31" s="5" t="s">
        <v>13</v>
      </c>
      <c r="D31" s="6" t="s">
        <v>97</v>
      </c>
      <c r="E31" s="5"/>
      <c r="F31" s="12">
        <f t="shared" si="0"/>
        <v>56.533333333333331</v>
      </c>
      <c r="G31" s="6"/>
      <c r="H31" s="12">
        <f t="shared" si="1"/>
        <v>53.166666666666664</v>
      </c>
      <c r="I31" s="12">
        <f t="shared" si="2"/>
        <v>70</v>
      </c>
      <c r="J31" s="12">
        <f t="shared" si="3"/>
        <v>42.533333333333331</v>
      </c>
      <c r="K31" s="12">
        <f t="shared" si="4"/>
        <v>14</v>
      </c>
      <c r="L31" s="6"/>
      <c r="M31" s="12">
        <v>14.2</v>
      </c>
      <c r="N31" s="6"/>
      <c r="O31" s="13">
        <f>5+4+4+2</f>
        <v>15</v>
      </c>
      <c r="P31" s="12">
        <f t="shared" si="5"/>
        <v>5</v>
      </c>
      <c r="Q31" s="6"/>
      <c r="R31" s="6">
        <f>2+2</f>
        <v>4</v>
      </c>
      <c r="S31" s="12">
        <f t="shared" si="6"/>
        <v>1.3333333333333333</v>
      </c>
      <c r="T31" s="6"/>
      <c r="U31" s="6">
        <f>10+4+3</f>
        <v>17</v>
      </c>
      <c r="V31" s="12">
        <f t="shared" si="7"/>
        <v>3.4</v>
      </c>
      <c r="W31" s="6"/>
      <c r="X31" s="6">
        <v>62</v>
      </c>
      <c r="Y31" s="6">
        <f t="shared" si="8"/>
        <v>18.599999999999998</v>
      </c>
      <c r="Z31" s="6"/>
      <c r="AA31" s="6">
        <v>6</v>
      </c>
      <c r="AB31" s="19" t="s">
        <v>142</v>
      </c>
      <c r="AC31" s="5"/>
    </row>
    <row r="32" spans="1:29" ht="14.1" customHeight="1" x14ac:dyDescent="0.2">
      <c r="A32" s="6">
        <v>1332300083</v>
      </c>
      <c r="B32" s="5" t="s">
        <v>59</v>
      </c>
      <c r="C32" s="5" t="s">
        <v>13</v>
      </c>
      <c r="D32" s="6" t="s">
        <v>100</v>
      </c>
      <c r="E32" s="5"/>
      <c r="F32" s="12">
        <f t="shared" si="0"/>
        <v>73.3</v>
      </c>
      <c r="G32" s="6"/>
      <c r="H32" s="12">
        <f t="shared" si="1"/>
        <v>69.875</v>
      </c>
      <c r="I32" s="12">
        <f t="shared" si="2"/>
        <v>86.999999999999986</v>
      </c>
      <c r="J32" s="12">
        <f t="shared" si="3"/>
        <v>55.9</v>
      </c>
      <c r="K32" s="12">
        <f t="shared" si="4"/>
        <v>17.399999999999999</v>
      </c>
      <c r="L32" s="6"/>
      <c r="M32" s="12">
        <v>15.9</v>
      </c>
      <c r="N32" s="6"/>
      <c r="O32" s="13">
        <f>4+5+3</f>
        <v>12</v>
      </c>
      <c r="P32" s="12">
        <f t="shared" si="5"/>
        <v>4</v>
      </c>
      <c r="Q32" s="6"/>
      <c r="R32" s="6">
        <f>2+1+6+6</f>
        <v>15</v>
      </c>
      <c r="S32" s="12">
        <f t="shared" si="6"/>
        <v>5</v>
      </c>
      <c r="T32" s="6"/>
      <c r="U32" s="6">
        <f>5+3+10+2</f>
        <v>20</v>
      </c>
      <c r="V32" s="12">
        <f t="shared" si="7"/>
        <v>4</v>
      </c>
      <c r="W32" s="6"/>
      <c r="X32" s="6">
        <v>90</v>
      </c>
      <c r="Y32" s="6">
        <f t="shared" si="8"/>
        <v>27</v>
      </c>
      <c r="Z32" s="6"/>
      <c r="AA32" s="6">
        <v>8.4</v>
      </c>
      <c r="AB32" s="19" t="s">
        <v>138</v>
      </c>
      <c r="AC32" s="5"/>
    </row>
    <row r="33" spans="1:29" ht="14.1" customHeight="1" x14ac:dyDescent="0.2">
      <c r="A33" s="6">
        <v>1332300352</v>
      </c>
      <c r="B33" s="5" t="s">
        <v>60</v>
      </c>
      <c r="C33" s="5" t="s">
        <v>13</v>
      </c>
      <c r="D33" s="6" t="s">
        <v>100</v>
      </c>
      <c r="E33" s="5"/>
      <c r="F33" s="12">
        <f t="shared" si="0"/>
        <v>77.36666666666666</v>
      </c>
      <c r="G33" s="6"/>
      <c r="H33" s="12">
        <f t="shared" si="1"/>
        <v>74.958333333333329</v>
      </c>
      <c r="I33" s="12">
        <f t="shared" si="2"/>
        <v>86.999999999999986</v>
      </c>
      <c r="J33" s="12">
        <f t="shared" si="3"/>
        <v>59.966666666666661</v>
      </c>
      <c r="K33" s="12">
        <f t="shared" si="4"/>
        <v>17.399999999999999</v>
      </c>
      <c r="L33" s="6"/>
      <c r="M33" s="12">
        <v>15.9</v>
      </c>
      <c r="N33" s="6"/>
      <c r="O33" s="13">
        <f>4+3+5+8</f>
        <v>20</v>
      </c>
      <c r="P33" s="12">
        <f t="shared" si="5"/>
        <v>6.666666666666667</v>
      </c>
      <c r="Q33" s="6"/>
      <c r="R33" s="6">
        <f>4+2+3+3+3</f>
        <v>15</v>
      </c>
      <c r="S33" s="12">
        <f t="shared" si="6"/>
        <v>5</v>
      </c>
      <c r="T33" s="6"/>
      <c r="U33" s="6">
        <f>10+10+10</f>
        <v>30</v>
      </c>
      <c r="V33" s="12">
        <f t="shared" si="7"/>
        <v>6</v>
      </c>
      <c r="W33" s="6"/>
      <c r="X33" s="6">
        <v>88</v>
      </c>
      <c r="Y33" s="6">
        <f t="shared" si="8"/>
        <v>26.4</v>
      </c>
      <c r="Z33" s="6"/>
      <c r="AA33" s="6">
        <v>8.4</v>
      </c>
      <c r="AB33" s="19" t="s">
        <v>138</v>
      </c>
      <c r="AC33" s="5"/>
    </row>
    <row r="34" spans="1:29" ht="14.1" customHeight="1" x14ac:dyDescent="0.2">
      <c r="A34" s="6">
        <v>1332300361</v>
      </c>
      <c r="B34" s="5" t="s">
        <v>61</v>
      </c>
      <c r="C34" s="5" t="s">
        <v>62</v>
      </c>
      <c r="D34" s="6" t="s">
        <v>100</v>
      </c>
      <c r="E34" s="5"/>
      <c r="F34" s="12">
        <f t="shared" si="0"/>
        <v>77.599999999999994</v>
      </c>
      <c r="G34" s="6"/>
      <c r="H34" s="12">
        <f t="shared" si="1"/>
        <v>75.249999999999986</v>
      </c>
      <c r="I34" s="12">
        <f t="shared" si="2"/>
        <v>86.999999999999986</v>
      </c>
      <c r="J34" s="12">
        <f t="shared" si="3"/>
        <v>60.199999999999996</v>
      </c>
      <c r="K34" s="12">
        <f t="shared" si="4"/>
        <v>17.399999999999999</v>
      </c>
      <c r="L34" s="6"/>
      <c r="M34" s="12">
        <v>15.4</v>
      </c>
      <c r="N34" s="6"/>
      <c r="O34" s="13">
        <f>3+4+4+4</f>
        <v>15</v>
      </c>
      <c r="P34" s="12">
        <f t="shared" si="5"/>
        <v>5</v>
      </c>
      <c r="Q34" s="6"/>
      <c r="R34" s="6">
        <f>4+3+6+4+4</f>
        <v>21</v>
      </c>
      <c r="S34" s="12">
        <f t="shared" si="6"/>
        <v>7</v>
      </c>
      <c r="T34" s="6"/>
      <c r="U34" s="6">
        <f>10+3+8+6+2</f>
        <v>29</v>
      </c>
      <c r="V34" s="12">
        <f t="shared" si="7"/>
        <v>5.8</v>
      </c>
      <c r="W34" s="6"/>
      <c r="X34" s="6">
        <v>90</v>
      </c>
      <c r="Y34" s="6">
        <f t="shared" si="8"/>
        <v>27</v>
      </c>
      <c r="Z34" s="6"/>
      <c r="AA34" s="6">
        <v>8.4</v>
      </c>
      <c r="AB34" s="19" t="s">
        <v>138</v>
      </c>
      <c r="AC34" s="5"/>
    </row>
    <row r="35" spans="1:29" ht="14.1" customHeight="1" x14ac:dyDescent="0.2">
      <c r="A35" s="6">
        <v>1242300132</v>
      </c>
      <c r="B35" s="5" t="s">
        <v>65</v>
      </c>
      <c r="C35" s="5" t="s">
        <v>11</v>
      </c>
      <c r="D35" s="6" t="s">
        <v>97</v>
      </c>
      <c r="E35" s="5"/>
      <c r="F35" s="12">
        <f t="shared" si="0"/>
        <v>55.833333333333329</v>
      </c>
      <c r="G35" s="6"/>
      <c r="H35" s="12">
        <f t="shared" si="1"/>
        <v>52.291666666666657</v>
      </c>
      <c r="I35" s="12">
        <f t="shared" si="2"/>
        <v>70</v>
      </c>
      <c r="J35" s="12">
        <f t="shared" si="3"/>
        <v>41.833333333333329</v>
      </c>
      <c r="K35" s="12">
        <f t="shared" si="4"/>
        <v>14</v>
      </c>
      <c r="L35" s="6"/>
      <c r="M35" s="12">
        <v>13.3</v>
      </c>
      <c r="N35" s="6"/>
      <c r="O35" s="13">
        <f>3+4+4+0+5</f>
        <v>16</v>
      </c>
      <c r="P35" s="12">
        <f t="shared" si="5"/>
        <v>5.333333333333333</v>
      </c>
      <c r="Q35" s="6"/>
      <c r="R35" s="6">
        <f>2+2+2+3</f>
        <v>9</v>
      </c>
      <c r="S35" s="12">
        <f t="shared" si="6"/>
        <v>3</v>
      </c>
      <c r="T35" s="6"/>
      <c r="U35" s="6">
        <f>3+2+1+3+2</f>
        <v>11</v>
      </c>
      <c r="V35" s="12">
        <f t="shared" si="7"/>
        <v>2.2000000000000002</v>
      </c>
      <c r="W35" s="6"/>
      <c r="X35" s="6">
        <v>60</v>
      </c>
      <c r="Y35" s="6">
        <f t="shared" si="8"/>
        <v>18</v>
      </c>
      <c r="Z35" s="6"/>
      <c r="AA35" s="6">
        <v>6</v>
      </c>
      <c r="AB35" s="19" t="s">
        <v>142</v>
      </c>
      <c r="AC35" s="5"/>
    </row>
    <row r="36" spans="1:29" ht="14.1" customHeight="1" x14ac:dyDescent="0.2">
      <c r="A36" s="6">
        <v>1432300170</v>
      </c>
      <c r="B36" s="5" t="s">
        <v>17</v>
      </c>
      <c r="C36" s="5" t="s">
        <v>66</v>
      </c>
      <c r="D36" s="6" t="s">
        <v>101</v>
      </c>
      <c r="E36" s="5"/>
      <c r="F36" s="12">
        <f t="shared" si="0"/>
        <v>68.566666666666663</v>
      </c>
      <c r="G36" s="6"/>
      <c r="H36" s="12">
        <f t="shared" si="1"/>
        <v>66.333333333333329</v>
      </c>
      <c r="I36" s="12">
        <f t="shared" si="2"/>
        <v>77.5</v>
      </c>
      <c r="J36" s="12">
        <f t="shared" si="3"/>
        <v>53.066666666666663</v>
      </c>
      <c r="K36" s="12">
        <f t="shared" si="4"/>
        <v>15.5</v>
      </c>
      <c r="L36" s="6"/>
      <c r="M36" s="12">
        <v>13.1</v>
      </c>
      <c r="N36" s="6"/>
      <c r="O36" s="13">
        <f>5+5+3+5</f>
        <v>18</v>
      </c>
      <c r="P36" s="12">
        <f t="shared" si="5"/>
        <v>6</v>
      </c>
      <c r="Q36" s="6"/>
      <c r="R36" s="6">
        <f>4+3+6+7</f>
        <v>20</v>
      </c>
      <c r="S36" s="12">
        <f t="shared" si="6"/>
        <v>6.666666666666667</v>
      </c>
      <c r="T36" s="6"/>
      <c r="U36" s="6">
        <f>10+8+4+2</f>
        <v>24</v>
      </c>
      <c r="V36" s="12">
        <f t="shared" si="7"/>
        <v>4.8</v>
      </c>
      <c r="W36" s="6"/>
      <c r="X36" s="6">
        <v>75</v>
      </c>
      <c r="Y36" s="6">
        <f t="shared" si="8"/>
        <v>22.5</v>
      </c>
      <c r="Z36" s="6"/>
      <c r="AA36" s="6">
        <v>6.5</v>
      </c>
      <c r="AB36" s="19" t="s">
        <v>138</v>
      </c>
      <c r="AC36" s="5"/>
    </row>
    <row r="37" spans="1:29" ht="14.1" customHeight="1" x14ac:dyDescent="0.2">
      <c r="A37" s="6">
        <v>1332300354</v>
      </c>
      <c r="B37" s="5" t="s">
        <v>67</v>
      </c>
      <c r="C37" s="5" t="s">
        <v>68</v>
      </c>
      <c r="D37" s="6" t="s">
        <v>99</v>
      </c>
      <c r="E37" s="5"/>
      <c r="F37" s="12">
        <f t="shared" si="0"/>
        <v>63.7</v>
      </c>
      <c r="G37" s="6"/>
      <c r="H37" s="12">
        <f t="shared" si="1"/>
        <v>61.25</v>
      </c>
      <c r="I37" s="12">
        <f t="shared" si="2"/>
        <v>73.499999999999986</v>
      </c>
      <c r="J37" s="12">
        <f t="shared" si="3"/>
        <v>49</v>
      </c>
      <c r="K37" s="12">
        <f t="shared" si="4"/>
        <v>14.7</v>
      </c>
      <c r="L37" s="6"/>
      <c r="M37" s="12">
        <v>14</v>
      </c>
      <c r="N37" s="6"/>
      <c r="O37" s="13">
        <f>5+3+5</f>
        <v>13</v>
      </c>
      <c r="P37" s="12">
        <f t="shared" si="5"/>
        <v>4.333333333333333</v>
      </c>
      <c r="Q37" s="6"/>
      <c r="R37" s="6">
        <f>3+3+2+4+2</f>
        <v>14</v>
      </c>
      <c r="S37" s="12">
        <f t="shared" si="6"/>
        <v>4.666666666666667</v>
      </c>
      <c r="T37" s="6"/>
      <c r="U37" s="6">
        <f>10+6+3+4+2</f>
        <v>25</v>
      </c>
      <c r="V37" s="12">
        <f t="shared" si="7"/>
        <v>5</v>
      </c>
      <c r="W37" s="6"/>
      <c r="X37" s="6">
        <v>70</v>
      </c>
      <c r="Y37" s="6">
        <f t="shared" si="8"/>
        <v>21</v>
      </c>
      <c r="Z37" s="6"/>
      <c r="AA37" s="6">
        <v>7.2</v>
      </c>
      <c r="AB37" s="19" t="s">
        <v>139</v>
      </c>
      <c r="AC37" s="5"/>
    </row>
    <row r="38" spans="1:29" ht="14.1" customHeight="1" x14ac:dyDescent="0.2">
      <c r="A38" s="6">
        <v>1332300147</v>
      </c>
      <c r="B38" s="5" t="s">
        <v>69</v>
      </c>
      <c r="C38" s="5" t="s">
        <v>1</v>
      </c>
      <c r="D38" s="6" t="s">
        <v>98</v>
      </c>
      <c r="E38" s="5"/>
      <c r="F38" s="12">
        <f t="shared" si="0"/>
        <v>61.966666666666669</v>
      </c>
      <c r="G38" s="6"/>
      <c r="H38" s="12">
        <f t="shared" si="1"/>
        <v>59.083333333333329</v>
      </c>
      <c r="I38" s="12">
        <f t="shared" si="2"/>
        <v>73.499999999999986</v>
      </c>
      <c r="J38" s="12">
        <f t="shared" si="3"/>
        <v>47.266666666666666</v>
      </c>
      <c r="K38" s="12">
        <f t="shared" si="4"/>
        <v>14.7</v>
      </c>
      <c r="L38" s="6"/>
      <c r="M38" s="12">
        <v>13</v>
      </c>
      <c r="N38" s="6"/>
      <c r="O38" s="13">
        <f>4+3+3</f>
        <v>10</v>
      </c>
      <c r="P38" s="12">
        <f t="shared" si="5"/>
        <v>3.3333333333333335</v>
      </c>
      <c r="Q38" s="6"/>
      <c r="R38" s="6">
        <f>4+6</f>
        <v>10</v>
      </c>
      <c r="S38" s="12">
        <f t="shared" si="6"/>
        <v>3.3333333333333335</v>
      </c>
      <c r="T38" s="6"/>
      <c r="U38" s="6">
        <f>10+2+3+3</f>
        <v>18</v>
      </c>
      <c r="V38" s="12">
        <f t="shared" si="7"/>
        <v>3.6</v>
      </c>
      <c r="W38" s="6"/>
      <c r="X38" s="6">
        <v>80</v>
      </c>
      <c r="Y38" s="6">
        <f t="shared" si="8"/>
        <v>24</v>
      </c>
      <c r="Z38" s="6"/>
      <c r="AA38" s="6">
        <v>6.7</v>
      </c>
      <c r="AB38" s="19" t="s">
        <v>142</v>
      </c>
      <c r="AC38" s="5"/>
    </row>
    <row r="39" spans="1:29" ht="14.1" customHeight="1" x14ac:dyDescent="0.2">
      <c r="A39" s="6">
        <v>1332300329</v>
      </c>
      <c r="B39" s="5" t="s">
        <v>70</v>
      </c>
      <c r="C39" s="5" t="s">
        <v>1</v>
      </c>
      <c r="D39" s="6" t="s">
        <v>97</v>
      </c>
      <c r="E39" s="5"/>
      <c r="F39" s="12">
        <f t="shared" si="0"/>
        <v>69.966666666666669</v>
      </c>
      <c r="G39" s="6"/>
      <c r="H39" s="12">
        <f t="shared" si="1"/>
        <v>69.958333333333329</v>
      </c>
      <c r="I39" s="12">
        <f t="shared" si="2"/>
        <v>70</v>
      </c>
      <c r="J39" s="12">
        <f t="shared" si="3"/>
        <v>55.966666666666669</v>
      </c>
      <c r="K39" s="12">
        <f t="shared" si="4"/>
        <v>14</v>
      </c>
      <c r="L39" s="6"/>
      <c r="M39" s="12">
        <v>15.7</v>
      </c>
      <c r="N39" s="6"/>
      <c r="O39" s="13">
        <f>4+5+3+5</f>
        <v>17</v>
      </c>
      <c r="P39" s="12">
        <f t="shared" si="5"/>
        <v>5.666666666666667</v>
      </c>
      <c r="Q39" s="6"/>
      <c r="R39" s="6">
        <f>5+3+3+7+3</f>
        <v>21</v>
      </c>
      <c r="S39" s="12">
        <f t="shared" si="6"/>
        <v>7</v>
      </c>
      <c r="T39" s="6"/>
      <c r="U39" s="6">
        <f>10+10+6+1+3</f>
        <v>30</v>
      </c>
      <c r="V39" s="12">
        <f t="shared" si="7"/>
        <v>6</v>
      </c>
      <c r="W39" s="6"/>
      <c r="X39" s="6">
        <v>72</v>
      </c>
      <c r="Y39" s="6">
        <f t="shared" si="8"/>
        <v>21.599999999999998</v>
      </c>
      <c r="Z39" s="6"/>
      <c r="AA39" s="6">
        <v>6</v>
      </c>
      <c r="AB39" s="19" t="s">
        <v>142</v>
      </c>
      <c r="AC39" s="5"/>
    </row>
    <row r="40" spans="1:29" ht="14.1" customHeight="1" x14ac:dyDescent="0.2">
      <c r="A40" s="6">
        <v>1332300066</v>
      </c>
      <c r="B40" s="5" t="s">
        <v>71</v>
      </c>
      <c r="C40" s="5" t="s">
        <v>19</v>
      </c>
      <c r="D40" s="6" t="s">
        <v>100</v>
      </c>
      <c r="E40" s="5"/>
      <c r="F40" s="12">
        <f t="shared" si="0"/>
        <v>75.5</v>
      </c>
      <c r="G40" s="6"/>
      <c r="H40" s="12">
        <f t="shared" si="1"/>
        <v>72.625</v>
      </c>
      <c r="I40" s="12">
        <f t="shared" si="2"/>
        <v>86.999999999999986</v>
      </c>
      <c r="J40" s="12">
        <f t="shared" si="3"/>
        <v>58.1</v>
      </c>
      <c r="K40" s="12">
        <f t="shared" si="4"/>
        <v>17.399999999999999</v>
      </c>
      <c r="L40" s="6"/>
      <c r="M40" s="12">
        <v>14.6</v>
      </c>
      <c r="N40" s="6"/>
      <c r="O40" s="13">
        <f>4+4+4+3+6</f>
        <v>21</v>
      </c>
      <c r="P40" s="12">
        <f t="shared" si="5"/>
        <v>7</v>
      </c>
      <c r="Q40" s="6"/>
      <c r="R40" s="6">
        <f>5+6+4</f>
        <v>15</v>
      </c>
      <c r="S40" s="12">
        <f t="shared" si="6"/>
        <v>5</v>
      </c>
      <c r="T40" s="6"/>
      <c r="U40" s="6">
        <f>8+10+8+8+8</f>
        <v>42</v>
      </c>
      <c r="V40" s="12">
        <f t="shared" si="7"/>
        <v>8.4</v>
      </c>
      <c r="W40" s="6"/>
      <c r="X40" s="6">
        <v>77</v>
      </c>
      <c r="Y40" s="6">
        <f t="shared" si="8"/>
        <v>23.099999999999998</v>
      </c>
      <c r="Z40" s="6"/>
      <c r="AA40" s="6">
        <v>8.4</v>
      </c>
      <c r="AB40" s="19" t="s">
        <v>138</v>
      </c>
      <c r="AC40" s="5"/>
    </row>
    <row r="41" spans="1:29" ht="14.1" customHeight="1" x14ac:dyDescent="0.2">
      <c r="A41" s="6">
        <v>1432300019</v>
      </c>
      <c r="B41" s="5" t="s">
        <v>72</v>
      </c>
      <c r="C41" s="5" t="s">
        <v>19</v>
      </c>
      <c r="D41" s="6" t="s">
        <v>101</v>
      </c>
      <c r="E41" s="5"/>
      <c r="F41" s="12">
        <f t="shared" si="0"/>
        <v>68.366666666666674</v>
      </c>
      <c r="G41" s="6"/>
      <c r="H41" s="12">
        <f t="shared" si="1"/>
        <v>66.083333333333343</v>
      </c>
      <c r="I41" s="12">
        <f t="shared" si="2"/>
        <v>77.5</v>
      </c>
      <c r="J41" s="12">
        <f t="shared" si="3"/>
        <v>52.866666666666674</v>
      </c>
      <c r="K41" s="12">
        <f t="shared" si="4"/>
        <v>15.5</v>
      </c>
      <c r="L41" s="6"/>
      <c r="M41" s="12">
        <v>13.6</v>
      </c>
      <c r="N41" s="6"/>
      <c r="O41" s="13">
        <f>4+5+5+1</f>
        <v>15</v>
      </c>
      <c r="P41" s="12">
        <f t="shared" si="5"/>
        <v>5</v>
      </c>
      <c r="Q41" s="6"/>
      <c r="R41" s="6">
        <f>2+3+6</f>
        <v>11</v>
      </c>
      <c r="S41" s="12">
        <f t="shared" si="6"/>
        <v>3.6666666666666665</v>
      </c>
      <c r="T41" s="6"/>
      <c r="U41" s="6">
        <f>10+7+3+1</f>
        <v>21</v>
      </c>
      <c r="V41" s="12">
        <f t="shared" si="7"/>
        <v>4.2</v>
      </c>
      <c r="W41" s="6"/>
      <c r="X41" s="6">
        <v>88</v>
      </c>
      <c r="Y41" s="6">
        <f t="shared" si="8"/>
        <v>26.4</v>
      </c>
      <c r="Z41" s="6"/>
      <c r="AA41" s="6">
        <v>6.5</v>
      </c>
      <c r="AB41" s="19" t="s">
        <v>138</v>
      </c>
      <c r="AC41" s="5"/>
    </row>
    <row r="42" spans="1:29" ht="14.1" customHeight="1" x14ac:dyDescent="0.2">
      <c r="A42" s="6">
        <v>1332300229</v>
      </c>
      <c r="B42" s="5" t="s">
        <v>73</v>
      </c>
      <c r="C42" s="5" t="s">
        <v>74</v>
      </c>
      <c r="D42" s="6" t="s">
        <v>99</v>
      </c>
      <c r="E42" s="6"/>
      <c r="F42" s="12">
        <f t="shared" si="0"/>
        <v>75.8</v>
      </c>
      <c r="G42" s="6"/>
      <c r="H42" s="12">
        <f t="shared" si="1"/>
        <v>76.374999999999986</v>
      </c>
      <c r="I42" s="12">
        <f t="shared" si="2"/>
        <v>73.499999999999986</v>
      </c>
      <c r="J42" s="12">
        <f t="shared" si="3"/>
        <v>61.099999999999994</v>
      </c>
      <c r="K42" s="12">
        <f t="shared" si="4"/>
        <v>14.7</v>
      </c>
      <c r="L42" s="6"/>
      <c r="M42" s="12">
        <v>15</v>
      </c>
      <c r="N42" s="6"/>
      <c r="O42" s="13">
        <f>4+5+5+8</f>
        <v>22</v>
      </c>
      <c r="P42" s="12">
        <f t="shared" si="5"/>
        <v>7.333333333333333</v>
      </c>
      <c r="Q42" s="6"/>
      <c r="R42" s="6">
        <f>3+2+6+3+3</f>
        <v>17</v>
      </c>
      <c r="S42" s="12">
        <f t="shared" si="6"/>
        <v>5.666666666666667</v>
      </c>
      <c r="T42" s="6"/>
      <c r="U42" s="6">
        <f>10+5+3+10+10</f>
        <v>38</v>
      </c>
      <c r="V42" s="12">
        <f t="shared" si="7"/>
        <v>7.6</v>
      </c>
      <c r="W42" s="6"/>
      <c r="X42" s="6">
        <v>85</v>
      </c>
      <c r="Y42" s="6">
        <f t="shared" si="8"/>
        <v>25.5</v>
      </c>
      <c r="Z42" s="6"/>
      <c r="AA42" s="6">
        <v>7.2</v>
      </c>
      <c r="AB42" s="19" t="s">
        <v>139</v>
      </c>
      <c r="AC42" s="5"/>
    </row>
    <row r="43" spans="1:29" ht="14.1" customHeight="1" x14ac:dyDescent="0.2">
      <c r="A43" s="6">
        <v>1432300205</v>
      </c>
      <c r="B43" s="5" t="s">
        <v>75</v>
      </c>
      <c r="C43" s="5" t="s">
        <v>76</v>
      </c>
      <c r="D43" s="6" t="s">
        <v>101</v>
      </c>
      <c r="E43" s="6"/>
      <c r="F43" s="12">
        <f t="shared" si="0"/>
        <v>69.733333333333334</v>
      </c>
      <c r="G43" s="6"/>
      <c r="H43" s="12">
        <f t="shared" si="1"/>
        <v>67.791666666666657</v>
      </c>
      <c r="I43" s="12">
        <f t="shared" si="2"/>
        <v>77.5</v>
      </c>
      <c r="J43" s="12">
        <f t="shared" si="3"/>
        <v>54.233333333333334</v>
      </c>
      <c r="K43" s="12">
        <f t="shared" si="4"/>
        <v>15.5</v>
      </c>
      <c r="L43" s="6"/>
      <c r="M43" s="12">
        <v>14.1</v>
      </c>
      <c r="N43" s="6"/>
      <c r="O43" s="13">
        <f>5+5+3+4+5</f>
        <v>22</v>
      </c>
      <c r="P43" s="12">
        <f t="shared" si="5"/>
        <v>7.333333333333333</v>
      </c>
      <c r="Q43" s="6"/>
      <c r="R43" s="6">
        <v>6</v>
      </c>
      <c r="S43" s="12">
        <f t="shared" si="6"/>
        <v>2</v>
      </c>
      <c r="T43" s="6"/>
      <c r="U43" s="6">
        <f>10+8+4</f>
        <v>22</v>
      </c>
      <c r="V43" s="12">
        <f t="shared" si="7"/>
        <v>4.4000000000000004</v>
      </c>
      <c r="W43" s="6"/>
      <c r="X43" s="6">
        <v>88</v>
      </c>
      <c r="Y43" s="6">
        <f t="shared" si="8"/>
        <v>26.4</v>
      </c>
      <c r="Z43" s="6"/>
      <c r="AA43" s="6">
        <v>6.5</v>
      </c>
      <c r="AB43" s="19" t="s">
        <v>138</v>
      </c>
      <c r="AC43" s="5"/>
    </row>
    <row r="44" spans="1:29" ht="14.1" customHeight="1" x14ac:dyDescent="0.2">
      <c r="A44" s="6">
        <v>1232300259</v>
      </c>
      <c r="B44" s="5" t="s">
        <v>77</v>
      </c>
      <c r="C44" s="5" t="s">
        <v>78</v>
      </c>
      <c r="D44" s="6" t="s">
        <v>101</v>
      </c>
      <c r="E44" s="6"/>
      <c r="F44" s="12">
        <f t="shared" si="0"/>
        <v>63.566666666666663</v>
      </c>
      <c r="G44" s="6"/>
      <c r="H44" s="12">
        <f t="shared" si="1"/>
        <v>60.083333333333329</v>
      </c>
      <c r="I44" s="12">
        <f t="shared" si="2"/>
        <v>77.5</v>
      </c>
      <c r="J44" s="12">
        <f t="shared" si="3"/>
        <v>48.066666666666663</v>
      </c>
      <c r="K44" s="12">
        <f t="shared" si="4"/>
        <v>15.5</v>
      </c>
      <c r="L44" s="6"/>
      <c r="M44" s="12">
        <v>13.2</v>
      </c>
      <c r="N44" s="6"/>
      <c r="O44" s="13">
        <f>4+5+5+4+5</f>
        <v>23</v>
      </c>
      <c r="P44" s="12">
        <f t="shared" si="5"/>
        <v>7.666666666666667</v>
      </c>
      <c r="Q44" s="6"/>
      <c r="R44" s="6">
        <f>2+4</f>
        <v>6</v>
      </c>
      <c r="S44" s="12">
        <f t="shared" si="6"/>
        <v>2</v>
      </c>
      <c r="T44" s="6"/>
      <c r="U44" s="6">
        <f>6+3+4+5</f>
        <v>18</v>
      </c>
      <c r="V44" s="12">
        <f t="shared" si="7"/>
        <v>3.6</v>
      </c>
      <c r="W44" s="6"/>
      <c r="X44" s="6">
        <v>72</v>
      </c>
      <c r="Y44" s="6">
        <f t="shared" si="8"/>
        <v>21.599999999999998</v>
      </c>
      <c r="Z44" s="6"/>
      <c r="AA44" s="6">
        <v>6.5</v>
      </c>
      <c r="AB44" s="19" t="s">
        <v>138</v>
      </c>
      <c r="AC44" s="5"/>
    </row>
    <row r="45" spans="1:29" ht="14.1" customHeight="1" x14ac:dyDescent="0.2">
      <c r="A45" s="6">
        <v>1332300291</v>
      </c>
      <c r="B45" s="5" t="s">
        <v>79</v>
      </c>
      <c r="C45" s="5" t="s">
        <v>80</v>
      </c>
      <c r="D45" s="6" t="s">
        <v>98</v>
      </c>
      <c r="E45" s="6"/>
      <c r="F45" s="12">
        <f t="shared" si="0"/>
        <v>73.2</v>
      </c>
      <c r="G45" s="6"/>
      <c r="H45" s="12">
        <f t="shared" si="1"/>
        <v>73.125</v>
      </c>
      <c r="I45" s="12">
        <f t="shared" si="2"/>
        <v>73.499999999999986</v>
      </c>
      <c r="J45" s="12">
        <f t="shared" si="3"/>
        <v>58.5</v>
      </c>
      <c r="K45" s="12">
        <f t="shared" si="4"/>
        <v>14.7</v>
      </c>
      <c r="L45" s="6"/>
      <c r="M45" s="12">
        <v>14.6</v>
      </c>
      <c r="N45" s="6"/>
      <c r="O45" s="13">
        <f>4+3+2+5+7</f>
        <v>21</v>
      </c>
      <c r="P45" s="12">
        <f t="shared" si="5"/>
        <v>7</v>
      </c>
      <c r="Q45" s="6"/>
      <c r="R45" s="6">
        <f>4+6+5+1+2</f>
        <v>18</v>
      </c>
      <c r="S45" s="12">
        <f t="shared" si="6"/>
        <v>6</v>
      </c>
      <c r="T45" s="6"/>
      <c r="U45" s="6">
        <f>10+6+4+5+2</f>
        <v>27</v>
      </c>
      <c r="V45" s="12">
        <f t="shared" si="7"/>
        <v>5.4</v>
      </c>
      <c r="W45" s="6"/>
      <c r="X45" s="6">
        <v>85</v>
      </c>
      <c r="Y45" s="6">
        <f t="shared" si="8"/>
        <v>25.5</v>
      </c>
      <c r="Z45" s="6"/>
      <c r="AA45" s="6">
        <v>6.7</v>
      </c>
      <c r="AB45" s="19" t="s">
        <v>142</v>
      </c>
      <c r="AC45" s="5"/>
    </row>
    <row r="46" spans="1:29" ht="14.1" customHeight="1" x14ac:dyDescent="0.2">
      <c r="A46" s="6">
        <v>1332300048</v>
      </c>
      <c r="B46" s="5" t="s">
        <v>81</v>
      </c>
      <c r="C46" s="5" t="s">
        <v>82</v>
      </c>
      <c r="D46" s="6" t="s">
        <v>100</v>
      </c>
      <c r="E46" s="6"/>
      <c r="F46" s="12">
        <f t="shared" si="0"/>
        <v>82.533333333333331</v>
      </c>
      <c r="G46" s="6"/>
      <c r="H46" s="12">
        <f t="shared" si="1"/>
        <v>81.416666666666657</v>
      </c>
      <c r="I46" s="12">
        <f t="shared" si="2"/>
        <v>86.999999999999986</v>
      </c>
      <c r="J46" s="12">
        <f t="shared" si="3"/>
        <v>65.133333333333326</v>
      </c>
      <c r="K46" s="12">
        <f t="shared" si="4"/>
        <v>17.399999999999999</v>
      </c>
      <c r="L46" s="6"/>
      <c r="M46" s="12">
        <v>15.7</v>
      </c>
      <c r="N46" s="6"/>
      <c r="O46" s="13">
        <f>5+4+4+2+8</f>
        <v>23</v>
      </c>
      <c r="P46" s="12">
        <f t="shared" si="5"/>
        <v>7.666666666666667</v>
      </c>
      <c r="Q46" s="6"/>
      <c r="R46" s="6">
        <f>5+3+6+6+3</f>
        <v>23</v>
      </c>
      <c r="S46" s="12">
        <f t="shared" si="6"/>
        <v>7.666666666666667</v>
      </c>
      <c r="T46" s="6"/>
      <c r="U46" s="6">
        <f>10+9+4+10+10</f>
        <v>43</v>
      </c>
      <c r="V46" s="12">
        <f t="shared" si="7"/>
        <v>8.6</v>
      </c>
      <c r="W46" s="6"/>
      <c r="X46" s="6">
        <v>85</v>
      </c>
      <c r="Y46" s="6">
        <f t="shared" si="8"/>
        <v>25.5</v>
      </c>
      <c r="Z46" s="6"/>
      <c r="AA46" s="6">
        <v>8.4</v>
      </c>
      <c r="AB46" s="19" t="s">
        <v>138</v>
      </c>
      <c r="AC46" s="5"/>
    </row>
    <row r="47" spans="1:29" ht="14.1" customHeight="1" x14ac:dyDescent="0.2">
      <c r="A47" s="6">
        <v>1332300114</v>
      </c>
      <c r="B47" s="5" t="s">
        <v>83</v>
      </c>
      <c r="C47" s="5" t="s">
        <v>84</v>
      </c>
      <c r="D47" s="6" t="s">
        <v>92</v>
      </c>
      <c r="E47" s="6"/>
      <c r="F47" s="12">
        <f t="shared" si="0"/>
        <v>56.4</v>
      </c>
      <c r="G47" s="6"/>
      <c r="H47" s="12">
        <f t="shared" si="1"/>
        <v>56.749999999999993</v>
      </c>
      <c r="I47" s="12">
        <f t="shared" si="2"/>
        <v>55</v>
      </c>
      <c r="J47" s="12">
        <f t="shared" si="3"/>
        <v>45.4</v>
      </c>
      <c r="K47" s="12">
        <f t="shared" si="4"/>
        <v>11</v>
      </c>
      <c r="L47" s="6"/>
      <c r="M47" s="12">
        <v>11.9</v>
      </c>
      <c r="N47" s="6"/>
      <c r="O47" s="13">
        <f>5+2+4+5+5</f>
        <v>21</v>
      </c>
      <c r="P47" s="12">
        <f t="shared" si="5"/>
        <v>7</v>
      </c>
      <c r="Q47" s="6"/>
      <c r="R47" s="6">
        <v>9</v>
      </c>
      <c r="S47" s="12">
        <f t="shared" si="6"/>
        <v>3</v>
      </c>
      <c r="T47" s="6"/>
      <c r="U47" s="6">
        <f>2+3+3</f>
        <v>8</v>
      </c>
      <c r="V47" s="12">
        <f t="shared" si="7"/>
        <v>1.6</v>
      </c>
      <c r="W47" s="6"/>
      <c r="X47" s="6">
        <v>73</v>
      </c>
      <c r="Y47" s="6">
        <f t="shared" si="8"/>
        <v>21.9</v>
      </c>
      <c r="Z47" s="6"/>
      <c r="AA47" s="6">
        <v>5</v>
      </c>
      <c r="AB47" s="19" t="s">
        <v>140</v>
      </c>
      <c r="AC47" s="5"/>
    </row>
    <row r="48" spans="1:29" ht="14.1" customHeight="1" x14ac:dyDescent="0.2">
      <c r="A48" s="6">
        <v>1532300113</v>
      </c>
      <c r="B48" s="5" t="s">
        <v>88</v>
      </c>
      <c r="C48" s="5" t="s">
        <v>89</v>
      </c>
      <c r="D48" s="6" t="s">
        <v>98</v>
      </c>
      <c r="E48" s="6"/>
      <c r="F48" s="12">
        <f t="shared" si="0"/>
        <v>67.166666666666671</v>
      </c>
      <c r="G48" s="6"/>
      <c r="H48" s="12">
        <f t="shared" si="1"/>
        <v>65.583333333333329</v>
      </c>
      <c r="I48" s="12">
        <f t="shared" si="2"/>
        <v>73.499999999999986</v>
      </c>
      <c r="J48" s="12">
        <f t="shared" si="3"/>
        <v>52.466666666666669</v>
      </c>
      <c r="K48" s="12">
        <f t="shared" si="4"/>
        <v>14.7</v>
      </c>
      <c r="L48" s="6"/>
      <c r="M48" s="12">
        <v>14.3</v>
      </c>
      <c r="N48" s="6"/>
      <c r="O48" s="13">
        <f>5+5+1+4+3</f>
        <v>18</v>
      </c>
      <c r="P48" s="12">
        <f t="shared" si="5"/>
        <v>6</v>
      </c>
      <c r="Q48" s="6"/>
      <c r="R48" s="6">
        <f>2+3+2+4+3</f>
        <v>14</v>
      </c>
      <c r="S48" s="12">
        <f t="shared" si="6"/>
        <v>4.666666666666667</v>
      </c>
      <c r="T48" s="6"/>
      <c r="U48" s="6">
        <f>10+10+3+2</f>
        <v>25</v>
      </c>
      <c r="V48" s="12">
        <f t="shared" si="7"/>
        <v>5</v>
      </c>
      <c r="W48" s="6"/>
      <c r="X48" s="6">
        <v>75</v>
      </c>
      <c r="Y48" s="6">
        <f t="shared" si="8"/>
        <v>22.5</v>
      </c>
      <c r="Z48" s="6"/>
      <c r="AA48" s="6">
        <v>6.7</v>
      </c>
      <c r="AB48" s="19" t="s">
        <v>142</v>
      </c>
      <c r="AC48" s="5"/>
    </row>
    <row r="49" spans="1:29" ht="14.1" customHeight="1" x14ac:dyDescent="0.2">
      <c r="A49" s="6">
        <v>1332300072</v>
      </c>
      <c r="B49" s="5" t="s">
        <v>86</v>
      </c>
      <c r="C49" s="5" t="s">
        <v>87</v>
      </c>
      <c r="D49" s="6" t="s">
        <v>99</v>
      </c>
      <c r="E49" s="6"/>
      <c r="F49" s="12">
        <f t="shared" si="0"/>
        <v>68.533333333333331</v>
      </c>
      <c r="G49" s="6"/>
      <c r="H49" s="12">
        <f t="shared" si="1"/>
        <v>67.291666666666657</v>
      </c>
      <c r="I49" s="12">
        <f t="shared" si="2"/>
        <v>73.499999999999986</v>
      </c>
      <c r="J49" s="12">
        <f t="shared" si="3"/>
        <v>53.833333333333329</v>
      </c>
      <c r="K49" s="12">
        <f t="shared" si="4"/>
        <v>14.7</v>
      </c>
      <c r="L49" s="6"/>
      <c r="M49" s="12">
        <v>12.9</v>
      </c>
      <c r="N49" s="6"/>
      <c r="O49" s="13">
        <f>1+4+2+4+5</f>
        <v>16</v>
      </c>
      <c r="P49" s="12">
        <f t="shared" si="5"/>
        <v>5.333333333333333</v>
      </c>
      <c r="Q49" s="6"/>
      <c r="R49" s="6">
        <v>9</v>
      </c>
      <c r="S49" s="12">
        <f t="shared" si="6"/>
        <v>3</v>
      </c>
      <c r="T49" s="6"/>
      <c r="U49" s="6">
        <f>10+8+3+4</f>
        <v>25</v>
      </c>
      <c r="V49" s="12">
        <f t="shared" si="7"/>
        <v>5</v>
      </c>
      <c r="W49" s="6"/>
      <c r="X49" s="6">
        <v>92</v>
      </c>
      <c r="Y49" s="6">
        <f t="shared" si="8"/>
        <v>27.599999999999998</v>
      </c>
      <c r="Z49" s="6"/>
      <c r="AA49" s="6">
        <v>7.2</v>
      </c>
      <c r="AB49" s="19" t="s">
        <v>139</v>
      </c>
      <c r="AC49" s="5"/>
    </row>
    <row r="50" spans="1:29" ht="14.1" customHeight="1" x14ac:dyDescent="0.2">
      <c r="A50" s="6">
        <v>1332300293</v>
      </c>
      <c r="B50" s="5" t="s">
        <v>112</v>
      </c>
      <c r="C50" s="5" t="s">
        <v>8</v>
      </c>
      <c r="D50" s="6" t="s">
        <v>100</v>
      </c>
      <c r="E50" s="6"/>
      <c r="F50" s="12">
        <f t="shared" si="0"/>
        <v>81.633333333333326</v>
      </c>
      <c r="G50" s="6"/>
      <c r="H50" s="12">
        <f t="shared" si="1"/>
        <v>80.291666666666643</v>
      </c>
      <c r="I50" s="12">
        <f t="shared" si="2"/>
        <v>86.999999999999986</v>
      </c>
      <c r="J50" s="12">
        <f t="shared" si="3"/>
        <v>64.23333333333332</v>
      </c>
      <c r="K50" s="12">
        <f t="shared" si="4"/>
        <v>17.399999999999999</v>
      </c>
      <c r="L50" s="6"/>
      <c r="M50" s="12">
        <v>16.7</v>
      </c>
      <c r="N50" s="6"/>
      <c r="O50" s="13">
        <f>2+5+8+4</f>
        <v>19</v>
      </c>
      <c r="P50" s="12">
        <f t="shared" si="5"/>
        <v>6.333333333333333</v>
      </c>
      <c r="Q50" s="6"/>
      <c r="R50" s="6">
        <f>4+5+6+3+3</f>
        <v>21</v>
      </c>
      <c r="S50" s="12">
        <f t="shared" si="6"/>
        <v>7</v>
      </c>
      <c r="T50" s="6"/>
      <c r="U50" s="6">
        <f>9+10+7+9+4</f>
        <v>39</v>
      </c>
      <c r="V50" s="12">
        <f t="shared" si="7"/>
        <v>7.8</v>
      </c>
      <c r="W50" s="6"/>
      <c r="X50" s="6">
        <v>88</v>
      </c>
      <c r="Y50" s="6">
        <f t="shared" si="8"/>
        <v>26.4</v>
      </c>
      <c r="Z50" s="6"/>
      <c r="AA50" s="6">
        <v>8.4</v>
      </c>
      <c r="AB50" s="19" t="s">
        <v>138</v>
      </c>
      <c r="AC50" s="5"/>
    </row>
    <row r="51" spans="1:29" ht="14.1" customHeight="1" x14ac:dyDescent="0.2">
      <c r="A51" s="6">
        <v>1232300135</v>
      </c>
      <c r="B51" s="5" t="s">
        <v>12</v>
      </c>
      <c r="C51" s="5" t="s">
        <v>113</v>
      </c>
      <c r="D51" s="6" t="s">
        <v>92</v>
      </c>
      <c r="E51" s="6"/>
      <c r="F51" s="12">
        <f t="shared" si="0"/>
        <v>59.099999999999994</v>
      </c>
      <c r="G51" s="6"/>
      <c r="H51" s="12">
        <f t="shared" si="1"/>
        <v>60.124999999999993</v>
      </c>
      <c r="I51" s="12">
        <f t="shared" si="2"/>
        <v>55</v>
      </c>
      <c r="J51" s="12">
        <f t="shared" si="3"/>
        <v>48.099999999999994</v>
      </c>
      <c r="K51" s="12">
        <f t="shared" si="4"/>
        <v>11</v>
      </c>
      <c r="L51" s="6"/>
      <c r="M51" s="12">
        <v>13.7</v>
      </c>
      <c r="N51" s="6"/>
      <c r="O51" s="13">
        <v>9</v>
      </c>
      <c r="P51" s="12">
        <f t="shared" si="5"/>
        <v>3</v>
      </c>
      <c r="Q51" s="6"/>
      <c r="R51" s="6">
        <f>6+1+2</f>
        <v>9</v>
      </c>
      <c r="S51" s="12">
        <f t="shared" si="6"/>
        <v>3</v>
      </c>
      <c r="T51" s="6"/>
      <c r="U51" s="6">
        <f>7+3</f>
        <v>10</v>
      </c>
      <c r="V51" s="12">
        <f t="shared" si="7"/>
        <v>2</v>
      </c>
      <c r="W51" s="6"/>
      <c r="X51" s="6">
        <v>88</v>
      </c>
      <c r="Y51" s="6">
        <f t="shared" si="8"/>
        <v>26.4</v>
      </c>
      <c r="Z51" s="6"/>
      <c r="AA51" s="6">
        <v>5</v>
      </c>
      <c r="AB51" s="19" t="s">
        <v>140</v>
      </c>
      <c r="AC51" s="5"/>
    </row>
    <row r="52" spans="1:29" ht="14.1" customHeight="1" x14ac:dyDescent="0.2">
      <c r="A52" s="6">
        <v>1332300119</v>
      </c>
      <c r="B52" s="5" t="s">
        <v>20</v>
      </c>
      <c r="C52" s="5" t="s">
        <v>36</v>
      </c>
      <c r="D52" s="6"/>
      <c r="E52" s="5"/>
      <c r="F52" s="12"/>
      <c r="G52" s="6"/>
      <c r="H52" s="12"/>
      <c r="I52" s="12"/>
      <c r="J52" s="12"/>
      <c r="K52" s="12"/>
      <c r="L52" s="6"/>
      <c r="M52" s="12"/>
      <c r="N52" s="6"/>
      <c r="O52" s="13"/>
      <c r="P52" s="12"/>
      <c r="Q52" s="6"/>
      <c r="R52" s="6"/>
      <c r="S52" s="12"/>
      <c r="T52" s="6"/>
      <c r="U52" s="6"/>
      <c r="V52" s="12"/>
      <c r="W52" s="6"/>
      <c r="X52" s="6"/>
      <c r="Y52" s="6"/>
      <c r="Z52" s="6"/>
      <c r="AA52" s="6"/>
      <c r="AB52" s="19"/>
      <c r="AC52" s="5"/>
    </row>
    <row r="53" spans="1:29" ht="14.1" customHeight="1" x14ac:dyDescent="0.2">
      <c r="A53" s="6">
        <v>1532300110</v>
      </c>
      <c r="B53" s="5" t="s">
        <v>37</v>
      </c>
      <c r="C53" s="5" t="s">
        <v>8</v>
      </c>
      <c r="D53" s="6"/>
      <c r="E53" s="5"/>
      <c r="F53" s="12"/>
      <c r="G53" s="6"/>
      <c r="H53" s="12"/>
      <c r="I53" s="12"/>
      <c r="J53" s="12"/>
      <c r="K53" s="12"/>
      <c r="L53" s="6"/>
      <c r="M53" s="12"/>
      <c r="N53" s="6"/>
      <c r="O53" s="13"/>
      <c r="P53" s="12"/>
      <c r="Q53" s="6"/>
      <c r="R53" s="6"/>
      <c r="S53" s="12"/>
      <c r="T53" s="6"/>
      <c r="U53" s="6"/>
      <c r="V53" s="12"/>
      <c r="W53" s="6"/>
      <c r="X53" s="6"/>
      <c r="Y53" s="6"/>
      <c r="Z53" s="6"/>
      <c r="AA53" s="6"/>
      <c r="AB53" s="19"/>
      <c r="AC53" s="5"/>
    </row>
    <row r="54" spans="1:29" ht="14.1" customHeight="1" x14ac:dyDescent="0.2">
      <c r="A54" s="6">
        <v>1332300087</v>
      </c>
      <c r="B54" s="5" t="s">
        <v>52</v>
      </c>
      <c r="C54" s="5" t="s">
        <v>53</v>
      </c>
      <c r="D54" s="6"/>
      <c r="E54" s="5"/>
      <c r="F54" s="12"/>
      <c r="G54" s="6"/>
      <c r="H54" s="12"/>
      <c r="I54" s="12"/>
      <c r="J54" s="12"/>
      <c r="K54" s="12"/>
      <c r="L54" s="6"/>
      <c r="M54" s="12"/>
      <c r="N54" s="6"/>
      <c r="O54" s="13"/>
      <c r="P54" s="12"/>
      <c r="Q54" s="6"/>
      <c r="R54" s="6"/>
      <c r="S54" s="12"/>
      <c r="T54" s="6"/>
      <c r="U54" s="6"/>
      <c r="V54" s="12"/>
      <c r="W54" s="6"/>
      <c r="X54" s="6"/>
      <c r="Y54" s="6"/>
      <c r="Z54" s="6"/>
      <c r="AA54" s="6"/>
      <c r="AB54" s="19"/>
      <c r="AC54" s="5"/>
    </row>
    <row r="55" spans="1:29" ht="14.1" customHeight="1" x14ac:dyDescent="0.2">
      <c r="A55" s="6">
        <v>1332300250</v>
      </c>
      <c r="B55" s="5" t="s">
        <v>63</v>
      </c>
      <c r="C55" s="5" t="s">
        <v>64</v>
      </c>
      <c r="D55" s="6"/>
      <c r="E55" s="5"/>
      <c r="F55" s="12"/>
      <c r="G55" s="6"/>
      <c r="H55" s="12"/>
      <c r="I55" s="12"/>
      <c r="J55" s="12"/>
      <c r="K55" s="12"/>
      <c r="L55" s="6"/>
      <c r="M55" s="12"/>
      <c r="N55" s="6"/>
      <c r="O55" s="13"/>
      <c r="P55" s="12"/>
      <c r="Q55" s="6"/>
      <c r="R55" s="6"/>
      <c r="S55" s="12"/>
      <c r="T55" s="6"/>
      <c r="U55" s="6"/>
      <c r="V55" s="12"/>
      <c r="W55" s="6"/>
      <c r="X55" s="6"/>
      <c r="Y55" s="6"/>
      <c r="Z55" s="6"/>
      <c r="AA55" s="6"/>
      <c r="AB55" s="19"/>
      <c r="AC55" s="5"/>
    </row>
  </sheetData>
  <autoFilter ref="A9:AC55"/>
  <pageMargins left="0.7" right="0.7" top="0.75" bottom="0.75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1"/>
  <sheetViews>
    <sheetView zoomScaleNormal="100" workbookViewId="0"/>
  </sheetViews>
  <sheetFormatPr defaultRowHeight="14.1" customHeight="1" x14ac:dyDescent="0.2"/>
  <cols>
    <col min="1" max="1" width="15.7109375" style="2" customWidth="1"/>
    <col min="2" max="2" width="25.28515625" style="1" customWidth="1"/>
    <col min="3" max="3" width="9.28515625" style="1" customWidth="1"/>
    <col min="4" max="4" width="9.140625" style="2" customWidth="1"/>
    <col min="5" max="19" width="9.140625" style="1" customWidth="1"/>
    <col min="20" max="16384" width="9.140625" style="1"/>
  </cols>
  <sheetData>
    <row r="1" spans="1:20" ht="14.1" customHeight="1" x14ac:dyDescent="0.2">
      <c r="A1" s="8" t="s">
        <v>85</v>
      </c>
    </row>
    <row r="2" spans="1:20" ht="14.1" customHeight="1" x14ac:dyDescent="0.2">
      <c r="A2" s="9" t="s">
        <v>7</v>
      </c>
    </row>
    <row r="3" spans="1:20" ht="14.1" customHeight="1" x14ac:dyDescent="0.2">
      <c r="A3" s="9"/>
    </row>
    <row r="4" spans="1:20" ht="14.1" customHeight="1" x14ac:dyDescent="0.2">
      <c r="A4" s="9"/>
    </row>
    <row r="5" spans="1:20" ht="14.1" customHeight="1" x14ac:dyDescent="0.2">
      <c r="A5" s="9"/>
    </row>
    <row r="6" spans="1:20" ht="14.1" customHeight="1" x14ac:dyDescent="0.2">
      <c r="A6" s="9"/>
    </row>
    <row r="7" spans="1:20" ht="14.1" customHeight="1" x14ac:dyDescent="0.2">
      <c r="A7" s="9"/>
    </row>
    <row r="8" spans="1:20" ht="14.1" customHeight="1" x14ac:dyDescent="0.2">
      <c r="A8" s="9"/>
      <c r="E8" s="1">
        <v>1</v>
      </c>
      <c r="F8" s="1">
        <v>2</v>
      </c>
      <c r="G8" s="1">
        <v>3</v>
      </c>
      <c r="H8" s="1">
        <v>4</v>
      </c>
      <c r="I8" s="1">
        <v>5</v>
      </c>
      <c r="J8" s="1">
        <v>7</v>
      </c>
      <c r="K8" s="1">
        <v>8</v>
      </c>
      <c r="M8" s="1">
        <v>9</v>
      </c>
      <c r="N8" s="1">
        <v>10</v>
      </c>
      <c r="O8" s="1">
        <v>11</v>
      </c>
      <c r="P8" s="1">
        <v>13</v>
      </c>
      <c r="Q8" s="1">
        <v>14</v>
      </c>
      <c r="R8" s="1">
        <v>15</v>
      </c>
      <c r="S8" s="1">
        <v>16</v>
      </c>
      <c r="T8" s="1">
        <v>17</v>
      </c>
    </row>
    <row r="9" spans="1:20" ht="14.1" customHeight="1" x14ac:dyDescent="0.2">
      <c r="A9" s="7" t="s">
        <v>4</v>
      </c>
      <c r="B9" s="3" t="s">
        <v>6</v>
      </c>
      <c r="C9" s="3" t="s">
        <v>6</v>
      </c>
      <c r="D9" s="7" t="s">
        <v>0</v>
      </c>
    </row>
    <row r="10" spans="1:20" ht="13.5" customHeight="1" x14ac:dyDescent="0.2">
      <c r="A10" s="6"/>
      <c r="B10" s="5"/>
      <c r="C10" s="5"/>
      <c r="D10" s="6"/>
    </row>
    <row r="11" spans="1:20" ht="14.1" customHeight="1" x14ac:dyDescent="0.2">
      <c r="A11" s="6"/>
      <c r="B11" s="5"/>
      <c r="C11" s="5"/>
      <c r="D11" s="6"/>
    </row>
    <row r="12" spans="1:20" ht="14.1" customHeight="1" x14ac:dyDescent="0.2">
      <c r="A12" s="6"/>
      <c r="B12" s="5"/>
      <c r="C12" s="5"/>
      <c r="D12" s="6"/>
    </row>
    <row r="13" spans="1:20" ht="14.1" customHeight="1" x14ac:dyDescent="0.2">
      <c r="A13" s="6"/>
      <c r="B13" s="5"/>
      <c r="C13" s="5"/>
      <c r="D13" s="6"/>
    </row>
    <row r="14" spans="1:20" ht="14.1" customHeight="1" x14ac:dyDescent="0.2">
      <c r="A14" s="6"/>
      <c r="B14" s="5"/>
      <c r="C14" s="5"/>
      <c r="D14" s="6"/>
    </row>
    <row r="15" spans="1:20" ht="14.1" customHeight="1" x14ac:dyDescent="0.2">
      <c r="A15" s="6"/>
      <c r="B15" s="5"/>
      <c r="C15" s="5"/>
      <c r="D15" s="6"/>
    </row>
    <row r="16" spans="1:20" ht="14.1" customHeight="1" x14ac:dyDescent="0.2">
      <c r="A16" s="6"/>
      <c r="B16" s="5"/>
      <c r="C16" s="5"/>
      <c r="D16" s="6"/>
    </row>
    <row r="17" spans="1:4" ht="14.1" customHeight="1" x14ac:dyDescent="0.2">
      <c r="A17" s="6"/>
      <c r="B17" s="5"/>
      <c r="C17" s="5"/>
      <c r="D17" s="6"/>
    </row>
    <row r="18" spans="1:4" ht="14.1" customHeight="1" x14ac:dyDescent="0.2">
      <c r="A18" s="6"/>
      <c r="B18" s="5"/>
      <c r="C18" s="5"/>
      <c r="D18" s="6"/>
    </row>
    <row r="19" spans="1:4" ht="14.1" customHeight="1" x14ac:dyDescent="0.2">
      <c r="A19" s="6"/>
      <c r="B19" s="5"/>
      <c r="C19" s="5"/>
      <c r="D19" s="6"/>
    </row>
    <row r="20" spans="1:4" ht="14.1" customHeight="1" x14ac:dyDescent="0.2">
      <c r="A20" s="6"/>
      <c r="B20" s="5"/>
      <c r="C20" s="5"/>
      <c r="D20" s="6"/>
    </row>
    <row r="21" spans="1:4" ht="14.1" customHeight="1" x14ac:dyDescent="0.2">
      <c r="A21" s="6"/>
      <c r="B21" s="5"/>
      <c r="C21" s="5"/>
      <c r="D21" s="6"/>
    </row>
    <row r="22" spans="1:4" ht="14.1" customHeight="1" x14ac:dyDescent="0.2">
      <c r="A22" s="6"/>
      <c r="B22" s="5"/>
      <c r="C22" s="5"/>
      <c r="D22" s="6"/>
    </row>
    <row r="23" spans="1:4" ht="14.1" customHeight="1" x14ac:dyDescent="0.2">
      <c r="A23" s="6"/>
      <c r="B23" s="5"/>
      <c r="C23" s="5"/>
      <c r="D23" s="6"/>
    </row>
    <row r="24" spans="1:4" ht="14.1" customHeight="1" x14ac:dyDescent="0.2">
      <c r="A24" s="6"/>
      <c r="B24" s="5"/>
      <c r="C24" s="5"/>
      <c r="D24" s="6"/>
    </row>
    <row r="25" spans="1:4" ht="14.1" customHeight="1" x14ac:dyDescent="0.2">
      <c r="A25" s="6"/>
      <c r="B25" s="5"/>
      <c r="C25" s="5"/>
      <c r="D25" s="6"/>
    </row>
    <row r="26" spans="1:4" ht="14.1" customHeight="1" x14ac:dyDescent="0.2">
      <c r="A26" s="6"/>
      <c r="B26" s="5"/>
      <c r="C26" s="5"/>
      <c r="D26" s="6"/>
    </row>
    <row r="27" spans="1:4" ht="14.1" customHeight="1" x14ac:dyDescent="0.2">
      <c r="A27" s="6"/>
      <c r="B27" s="5"/>
      <c r="C27" s="5"/>
      <c r="D27" s="6"/>
    </row>
    <row r="28" spans="1:4" ht="14.1" customHeight="1" x14ac:dyDescent="0.2">
      <c r="A28" s="6"/>
      <c r="B28" s="5"/>
      <c r="C28" s="5"/>
      <c r="D28" s="6"/>
    </row>
    <row r="29" spans="1:4" ht="14.1" customHeight="1" x14ac:dyDescent="0.2">
      <c r="A29" s="6"/>
      <c r="B29" s="5"/>
      <c r="C29" s="5"/>
      <c r="D29" s="6"/>
    </row>
    <row r="30" spans="1:4" ht="14.1" customHeight="1" x14ac:dyDescent="0.2">
      <c r="A30" s="6"/>
      <c r="B30" s="5"/>
      <c r="C30" s="5"/>
      <c r="D30" s="6"/>
    </row>
    <row r="31" spans="1:4" ht="14.1" customHeight="1" x14ac:dyDescent="0.2">
      <c r="A31" s="6"/>
      <c r="B31" s="5"/>
      <c r="C31" s="5"/>
      <c r="D31" s="6"/>
    </row>
    <row r="32" spans="1:4" ht="14.1" customHeight="1" x14ac:dyDescent="0.2">
      <c r="A32" s="6"/>
      <c r="B32" s="5"/>
      <c r="C32" s="5"/>
      <c r="D32" s="6"/>
    </row>
    <row r="33" spans="1:20" ht="14.1" customHeight="1" x14ac:dyDescent="0.2">
      <c r="A33" s="6"/>
      <c r="B33" s="5"/>
      <c r="C33" s="5"/>
      <c r="D33" s="6"/>
    </row>
    <row r="34" spans="1:20" ht="14.1" customHeight="1" x14ac:dyDescent="0.2">
      <c r="A34" s="6"/>
      <c r="B34" s="5"/>
      <c r="C34" s="5"/>
      <c r="D34" s="6"/>
    </row>
    <row r="35" spans="1:20" ht="14.1" customHeight="1" x14ac:dyDescent="0.2">
      <c r="A35" s="6"/>
      <c r="B35" s="5"/>
      <c r="C35" s="5"/>
      <c r="D35" s="6"/>
    </row>
    <row r="36" spans="1:20" ht="14.1" customHeight="1" x14ac:dyDescent="0.2">
      <c r="A36" s="6"/>
      <c r="B36" s="5"/>
      <c r="C36" s="5"/>
      <c r="D36" s="6"/>
    </row>
    <row r="37" spans="1:20" ht="14.1" customHeight="1" x14ac:dyDescent="0.2">
      <c r="A37" s="6"/>
      <c r="B37" s="5"/>
      <c r="C37" s="5"/>
      <c r="D37" s="6"/>
    </row>
    <row r="38" spans="1:20" ht="14.1" customHeight="1" x14ac:dyDescent="0.2">
      <c r="A38" s="6"/>
      <c r="B38" s="5"/>
      <c r="C38" s="5"/>
      <c r="D38" s="6"/>
    </row>
    <row r="39" spans="1:20" ht="14.1" customHeight="1" x14ac:dyDescent="0.2">
      <c r="A39" s="6"/>
      <c r="B39" s="5"/>
      <c r="C39" s="5"/>
      <c r="D39" s="6"/>
    </row>
    <row r="40" spans="1:20" ht="14.1" customHeight="1" x14ac:dyDescent="0.2">
      <c r="A40" s="6"/>
      <c r="B40" s="5"/>
      <c r="C40" s="5"/>
      <c r="D40" s="6"/>
    </row>
    <row r="41" spans="1:20" ht="14.1" customHeight="1" x14ac:dyDescent="0.2">
      <c r="A41" s="6"/>
      <c r="B41" s="5"/>
      <c r="C41" s="5"/>
      <c r="D41" s="6"/>
    </row>
    <row r="42" spans="1:20" ht="14.1" customHeight="1" x14ac:dyDescent="0.2">
      <c r="A42" s="6"/>
      <c r="B42" s="5"/>
      <c r="C42" s="5"/>
      <c r="D42" s="6"/>
    </row>
    <row r="43" spans="1:20" ht="14.1" customHeight="1" x14ac:dyDescent="0.2">
      <c r="A43" s="6"/>
      <c r="B43" s="5"/>
      <c r="C43" s="5"/>
      <c r="D43" s="6"/>
    </row>
    <row r="44" spans="1:20" ht="14.1" customHeight="1" x14ac:dyDescent="0.2">
      <c r="A44" s="6"/>
      <c r="B44" s="5"/>
      <c r="C44" s="5"/>
      <c r="D44" s="6"/>
    </row>
    <row r="45" spans="1:20" ht="14.1" customHeight="1" x14ac:dyDescent="0.2">
      <c r="A45" s="6"/>
      <c r="B45" s="5"/>
      <c r="C45" s="5"/>
      <c r="D45" s="6"/>
    </row>
    <row r="46" spans="1:20" ht="14.1" customHeight="1" x14ac:dyDescent="0.2">
      <c r="M46" s="1" t="str">
        <f>IF(M10=1,10,"")</f>
        <v/>
      </c>
      <c r="N46" s="1" t="str">
        <f t="shared" ref="N46:T46" si="0">IF(N10=1,10,"")</f>
        <v/>
      </c>
      <c r="O46" s="1" t="str">
        <f t="shared" si="0"/>
        <v/>
      </c>
      <c r="P46" s="1" t="str">
        <f t="shared" si="0"/>
        <v/>
      </c>
      <c r="Q46" s="1" t="str">
        <f t="shared" si="0"/>
        <v/>
      </c>
      <c r="R46" s="1" t="str">
        <f t="shared" si="0"/>
        <v/>
      </c>
      <c r="S46" s="1" t="str">
        <f t="shared" si="0"/>
        <v/>
      </c>
      <c r="T46" s="1" t="str">
        <f t="shared" si="0"/>
        <v/>
      </c>
    </row>
    <row r="47" spans="1:20" ht="14.1" customHeight="1" x14ac:dyDescent="0.2">
      <c r="M47" s="1" t="str">
        <f t="shared" ref="M47:T47" si="1">IF(M11=1,10,"")</f>
        <v/>
      </c>
      <c r="N47" s="1" t="str">
        <f t="shared" si="1"/>
        <v/>
      </c>
      <c r="O47" s="1" t="str">
        <f t="shared" si="1"/>
        <v/>
      </c>
      <c r="P47" s="1" t="str">
        <f t="shared" si="1"/>
        <v/>
      </c>
      <c r="Q47" s="1" t="str">
        <f t="shared" si="1"/>
        <v/>
      </c>
      <c r="R47" s="1" t="str">
        <f t="shared" si="1"/>
        <v/>
      </c>
      <c r="S47" s="1" t="str">
        <f t="shared" si="1"/>
        <v/>
      </c>
      <c r="T47" s="1" t="str">
        <f t="shared" si="1"/>
        <v/>
      </c>
    </row>
    <row r="48" spans="1:20" ht="14.1" customHeight="1" x14ac:dyDescent="0.2">
      <c r="M48" s="1" t="str">
        <f t="shared" ref="M48:T48" si="2">IF(M12=1,10,"")</f>
        <v/>
      </c>
      <c r="N48" s="1" t="str">
        <f t="shared" si="2"/>
        <v/>
      </c>
      <c r="O48" s="1" t="str">
        <f t="shared" si="2"/>
        <v/>
      </c>
      <c r="P48" s="1" t="str">
        <f t="shared" si="2"/>
        <v/>
      </c>
      <c r="Q48" s="1" t="str">
        <f t="shared" si="2"/>
        <v/>
      </c>
      <c r="R48" s="1" t="str">
        <f t="shared" si="2"/>
        <v/>
      </c>
      <c r="S48" s="1" t="str">
        <f t="shared" si="2"/>
        <v/>
      </c>
      <c r="T48" s="1" t="str">
        <f t="shared" si="2"/>
        <v/>
      </c>
    </row>
    <row r="49" spans="13:20" ht="14.1" customHeight="1" x14ac:dyDescent="0.2">
      <c r="M49" s="1" t="str">
        <f t="shared" ref="M49:T49" si="3">IF(M13=1,10,"")</f>
        <v/>
      </c>
      <c r="N49" s="1" t="str">
        <f t="shared" si="3"/>
        <v/>
      </c>
      <c r="O49" s="1" t="str">
        <f t="shared" si="3"/>
        <v/>
      </c>
      <c r="P49" s="1" t="str">
        <f t="shared" si="3"/>
        <v/>
      </c>
      <c r="Q49" s="1" t="str">
        <f t="shared" si="3"/>
        <v/>
      </c>
      <c r="R49" s="1" t="str">
        <f t="shared" si="3"/>
        <v/>
      </c>
      <c r="S49" s="1" t="str">
        <f t="shared" si="3"/>
        <v/>
      </c>
      <c r="T49" s="1" t="str">
        <f t="shared" si="3"/>
        <v/>
      </c>
    </row>
    <row r="50" spans="13:20" ht="14.1" customHeight="1" x14ac:dyDescent="0.2">
      <c r="M50" s="1" t="str">
        <f t="shared" ref="M50:T50" si="4">IF(M14=1,10,"")</f>
        <v/>
      </c>
      <c r="N50" s="1" t="str">
        <f t="shared" si="4"/>
        <v/>
      </c>
      <c r="O50" s="1" t="str">
        <f t="shared" si="4"/>
        <v/>
      </c>
      <c r="P50" s="1" t="str">
        <f t="shared" si="4"/>
        <v/>
      </c>
      <c r="Q50" s="1" t="str">
        <f t="shared" si="4"/>
        <v/>
      </c>
      <c r="R50" s="1" t="str">
        <f t="shared" si="4"/>
        <v/>
      </c>
      <c r="S50" s="1" t="str">
        <f t="shared" si="4"/>
        <v/>
      </c>
      <c r="T50" s="1" t="str">
        <f t="shared" si="4"/>
        <v/>
      </c>
    </row>
    <row r="51" spans="13:20" ht="14.1" customHeight="1" x14ac:dyDescent="0.2">
      <c r="M51" s="1" t="str">
        <f t="shared" ref="M51:T51" si="5">IF(M15=1,10,"")</f>
        <v/>
      </c>
      <c r="N51" s="1" t="str">
        <f t="shared" si="5"/>
        <v/>
      </c>
      <c r="O51" s="1" t="str">
        <f t="shared" si="5"/>
        <v/>
      </c>
      <c r="P51" s="1" t="str">
        <f t="shared" si="5"/>
        <v/>
      </c>
      <c r="Q51" s="1" t="str">
        <f t="shared" si="5"/>
        <v/>
      </c>
      <c r="R51" s="1" t="str">
        <f t="shared" si="5"/>
        <v/>
      </c>
      <c r="S51" s="1" t="str">
        <f t="shared" si="5"/>
        <v/>
      </c>
      <c r="T51" s="1" t="str">
        <f t="shared" si="5"/>
        <v/>
      </c>
    </row>
    <row r="52" spans="13:20" ht="14.1" customHeight="1" x14ac:dyDescent="0.2">
      <c r="M52" s="1" t="str">
        <f t="shared" ref="M52:T52" si="6">IF(M16=1,10,"")</f>
        <v/>
      </c>
      <c r="N52" s="1" t="str">
        <f t="shared" si="6"/>
        <v/>
      </c>
      <c r="O52" s="1" t="str">
        <f t="shared" si="6"/>
        <v/>
      </c>
      <c r="P52" s="1" t="str">
        <f t="shared" si="6"/>
        <v/>
      </c>
      <c r="Q52" s="1" t="str">
        <f t="shared" si="6"/>
        <v/>
      </c>
      <c r="R52" s="1" t="str">
        <f t="shared" si="6"/>
        <v/>
      </c>
      <c r="S52" s="1" t="str">
        <f t="shared" si="6"/>
        <v/>
      </c>
      <c r="T52" s="1" t="str">
        <f t="shared" si="6"/>
        <v/>
      </c>
    </row>
    <row r="53" spans="13:20" ht="14.1" customHeight="1" x14ac:dyDescent="0.2">
      <c r="M53" s="1" t="str">
        <f t="shared" ref="M53:T53" si="7">IF(M17=1,10,"")</f>
        <v/>
      </c>
      <c r="N53" s="1" t="str">
        <f t="shared" si="7"/>
        <v/>
      </c>
      <c r="O53" s="1" t="str">
        <f t="shared" si="7"/>
        <v/>
      </c>
      <c r="P53" s="1" t="str">
        <f t="shared" si="7"/>
        <v/>
      </c>
      <c r="Q53" s="1" t="str">
        <f t="shared" si="7"/>
        <v/>
      </c>
      <c r="R53" s="1" t="str">
        <f t="shared" si="7"/>
        <v/>
      </c>
      <c r="S53" s="1" t="str">
        <f t="shared" si="7"/>
        <v/>
      </c>
      <c r="T53" s="1" t="str">
        <f t="shared" si="7"/>
        <v/>
      </c>
    </row>
    <row r="54" spans="13:20" ht="14.1" customHeight="1" x14ac:dyDescent="0.2">
      <c r="M54" s="1" t="str">
        <f t="shared" ref="M54:T54" si="8">IF(M18=1,10,"")</f>
        <v/>
      </c>
      <c r="N54" s="1" t="str">
        <f t="shared" si="8"/>
        <v/>
      </c>
      <c r="O54" s="1" t="str">
        <f t="shared" si="8"/>
        <v/>
      </c>
      <c r="P54" s="1" t="str">
        <f t="shared" si="8"/>
        <v/>
      </c>
      <c r="Q54" s="1" t="str">
        <f t="shared" si="8"/>
        <v/>
      </c>
      <c r="R54" s="1" t="str">
        <f t="shared" si="8"/>
        <v/>
      </c>
      <c r="S54" s="1" t="str">
        <f t="shared" si="8"/>
        <v/>
      </c>
      <c r="T54" s="1" t="str">
        <f t="shared" si="8"/>
        <v/>
      </c>
    </row>
    <row r="55" spans="13:20" ht="14.1" customHeight="1" x14ac:dyDescent="0.2">
      <c r="M55" s="1" t="str">
        <f t="shared" ref="M55:T55" si="9">IF(M19=1,10,"")</f>
        <v/>
      </c>
      <c r="N55" s="1" t="str">
        <f t="shared" si="9"/>
        <v/>
      </c>
      <c r="O55" s="1" t="str">
        <f t="shared" si="9"/>
        <v/>
      </c>
      <c r="P55" s="1" t="str">
        <f t="shared" si="9"/>
        <v/>
      </c>
      <c r="Q55" s="1" t="str">
        <f t="shared" si="9"/>
        <v/>
      </c>
      <c r="R55" s="1" t="str">
        <f t="shared" si="9"/>
        <v/>
      </c>
      <c r="S55" s="1" t="str">
        <f t="shared" si="9"/>
        <v/>
      </c>
      <c r="T55" s="1" t="str">
        <f t="shared" si="9"/>
        <v/>
      </c>
    </row>
    <row r="56" spans="13:20" ht="14.1" customHeight="1" x14ac:dyDescent="0.2">
      <c r="M56" s="1" t="str">
        <f t="shared" ref="M56:T56" si="10">IF(M20=1,10,"")</f>
        <v/>
      </c>
      <c r="N56" s="1" t="str">
        <f t="shared" si="10"/>
        <v/>
      </c>
      <c r="O56" s="1" t="str">
        <f t="shared" si="10"/>
        <v/>
      </c>
      <c r="P56" s="1" t="str">
        <f t="shared" si="10"/>
        <v/>
      </c>
      <c r="Q56" s="1" t="str">
        <f t="shared" si="10"/>
        <v/>
      </c>
      <c r="R56" s="1" t="str">
        <f t="shared" si="10"/>
        <v/>
      </c>
      <c r="S56" s="1" t="str">
        <f t="shared" si="10"/>
        <v/>
      </c>
      <c r="T56" s="1" t="str">
        <f t="shared" si="10"/>
        <v/>
      </c>
    </row>
    <row r="57" spans="13:20" ht="14.1" customHeight="1" x14ac:dyDescent="0.2">
      <c r="M57" s="1" t="str">
        <f t="shared" ref="M57:T57" si="11">IF(M21=1,10,"")</f>
        <v/>
      </c>
      <c r="N57" s="1" t="str">
        <f t="shared" si="11"/>
        <v/>
      </c>
      <c r="O57" s="1" t="str">
        <f t="shared" si="11"/>
        <v/>
      </c>
      <c r="P57" s="1" t="str">
        <f t="shared" si="11"/>
        <v/>
      </c>
      <c r="Q57" s="1" t="str">
        <f t="shared" si="11"/>
        <v/>
      </c>
      <c r="R57" s="1" t="str">
        <f t="shared" si="11"/>
        <v/>
      </c>
      <c r="S57" s="1" t="str">
        <f t="shared" si="11"/>
        <v/>
      </c>
      <c r="T57" s="1" t="str">
        <f t="shared" si="11"/>
        <v/>
      </c>
    </row>
    <row r="58" spans="13:20" ht="14.1" customHeight="1" x14ac:dyDescent="0.2">
      <c r="M58" s="1" t="str">
        <f t="shared" ref="M58:T58" si="12">IF(M22=1,10,"")</f>
        <v/>
      </c>
      <c r="N58" s="1" t="str">
        <f t="shared" si="12"/>
        <v/>
      </c>
      <c r="O58" s="1" t="str">
        <f t="shared" si="12"/>
        <v/>
      </c>
      <c r="P58" s="1" t="str">
        <f t="shared" si="12"/>
        <v/>
      </c>
      <c r="Q58" s="1" t="str">
        <f t="shared" si="12"/>
        <v/>
      </c>
      <c r="R58" s="1" t="str">
        <f t="shared" si="12"/>
        <v/>
      </c>
      <c r="S58" s="1" t="str">
        <f t="shared" si="12"/>
        <v/>
      </c>
      <c r="T58" s="1" t="str">
        <f t="shared" si="12"/>
        <v/>
      </c>
    </row>
    <row r="59" spans="13:20" ht="14.1" customHeight="1" x14ac:dyDescent="0.2">
      <c r="M59" s="1" t="str">
        <f t="shared" ref="M59:T59" si="13">IF(M23=1,10,"")</f>
        <v/>
      </c>
      <c r="N59" s="1" t="str">
        <f t="shared" si="13"/>
        <v/>
      </c>
      <c r="O59" s="1" t="str">
        <f t="shared" si="13"/>
        <v/>
      </c>
      <c r="P59" s="1" t="str">
        <f t="shared" si="13"/>
        <v/>
      </c>
      <c r="Q59" s="1" t="str">
        <f t="shared" si="13"/>
        <v/>
      </c>
      <c r="R59" s="1" t="str">
        <f t="shared" si="13"/>
        <v/>
      </c>
      <c r="S59" s="1" t="str">
        <f t="shared" si="13"/>
        <v/>
      </c>
      <c r="T59" s="1" t="str">
        <f t="shared" si="13"/>
        <v/>
      </c>
    </row>
    <row r="60" spans="13:20" ht="14.1" customHeight="1" x14ac:dyDescent="0.2">
      <c r="M60" s="1" t="str">
        <f t="shared" ref="M60:T60" si="14">IF(M24=1,10,"")</f>
        <v/>
      </c>
      <c r="N60" s="1" t="str">
        <f t="shared" si="14"/>
        <v/>
      </c>
      <c r="O60" s="1" t="str">
        <f t="shared" si="14"/>
        <v/>
      </c>
      <c r="P60" s="1" t="str">
        <f t="shared" si="14"/>
        <v/>
      </c>
      <c r="Q60" s="1" t="str">
        <f t="shared" si="14"/>
        <v/>
      </c>
      <c r="R60" s="1" t="str">
        <f t="shared" si="14"/>
        <v/>
      </c>
      <c r="S60" s="1" t="str">
        <f t="shared" si="14"/>
        <v/>
      </c>
      <c r="T60" s="1" t="str">
        <f t="shared" si="14"/>
        <v/>
      </c>
    </row>
    <row r="61" spans="13:20" ht="14.1" customHeight="1" x14ac:dyDescent="0.2">
      <c r="M61" s="1" t="str">
        <f t="shared" ref="M61:T61" si="15">IF(M25=1,10,"")</f>
        <v/>
      </c>
      <c r="N61" s="1" t="str">
        <f t="shared" si="15"/>
        <v/>
      </c>
      <c r="O61" s="1" t="str">
        <f t="shared" si="15"/>
        <v/>
      </c>
      <c r="P61" s="1" t="str">
        <f t="shared" si="15"/>
        <v/>
      </c>
      <c r="Q61" s="1" t="str">
        <f t="shared" si="15"/>
        <v/>
      </c>
      <c r="R61" s="1" t="str">
        <f t="shared" si="15"/>
        <v/>
      </c>
      <c r="S61" s="1" t="str">
        <f t="shared" si="15"/>
        <v/>
      </c>
      <c r="T61" s="1" t="str">
        <f t="shared" si="15"/>
        <v/>
      </c>
    </row>
    <row r="62" spans="13:20" ht="14.1" customHeight="1" x14ac:dyDescent="0.2">
      <c r="M62" s="1" t="str">
        <f t="shared" ref="M62:T62" si="16">IF(M26=1,10,"")</f>
        <v/>
      </c>
      <c r="N62" s="1" t="str">
        <f t="shared" si="16"/>
        <v/>
      </c>
      <c r="O62" s="1" t="str">
        <f t="shared" si="16"/>
        <v/>
      </c>
      <c r="P62" s="1" t="str">
        <f t="shared" si="16"/>
        <v/>
      </c>
      <c r="Q62" s="1" t="str">
        <f t="shared" si="16"/>
        <v/>
      </c>
      <c r="R62" s="1" t="str">
        <f t="shared" si="16"/>
        <v/>
      </c>
      <c r="S62" s="1" t="str">
        <f t="shared" si="16"/>
        <v/>
      </c>
      <c r="T62" s="1" t="str">
        <f t="shared" si="16"/>
        <v/>
      </c>
    </row>
    <row r="63" spans="13:20" ht="14.1" customHeight="1" x14ac:dyDescent="0.2">
      <c r="M63" s="1" t="str">
        <f t="shared" ref="M63:T63" si="17">IF(M27=1,10,"")</f>
        <v/>
      </c>
      <c r="N63" s="1" t="str">
        <f t="shared" si="17"/>
        <v/>
      </c>
      <c r="O63" s="1" t="str">
        <f t="shared" si="17"/>
        <v/>
      </c>
      <c r="P63" s="1" t="str">
        <f t="shared" si="17"/>
        <v/>
      </c>
      <c r="Q63" s="1" t="str">
        <f t="shared" si="17"/>
        <v/>
      </c>
      <c r="R63" s="1" t="str">
        <f t="shared" si="17"/>
        <v/>
      </c>
      <c r="S63" s="1" t="str">
        <f t="shared" si="17"/>
        <v/>
      </c>
      <c r="T63" s="1" t="str">
        <f t="shared" si="17"/>
        <v/>
      </c>
    </row>
    <row r="64" spans="13:20" ht="14.1" customHeight="1" x14ac:dyDescent="0.2">
      <c r="M64" s="1" t="str">
        <f t="shared" ref="M64:T64" si="18">IF(M28=1,10,"")</f>
        <v/>
      </c>
      <c r="N64" s="1" t="str">
        <f t="shared" si="18"/>
        <v/>
      </c>
      <c r="O64" s="1" t="str">
        <f t="shared" si="18"/>
        <v/>
      </c>
      <c r="P64" s="1" t="str">
        <f t="shared" si="18"/>
        <v/>
      </c>
      <c r="Q64" s="1" t="str">
        <f t="shared" si="18"/>
        <v/>
      </c>
      <c r="R64" s="1" t="str">
        <f t="shared" si="18"/>
        <v/>
      </c>
      <c r="S64" s="1" t="str">
        <f t="shared" si="18"/>
        <v/>
      </c>
      <c r="T64" s="1" t="str">
        <f t="shared" si="18"/>
        <v/>
      </c>
    </row>
    <row r="65" spans="13:20" ht="14.1" customHeight="1" x14ac:dyDescent="0.2">
      <c r="M65" s="1" t="str">
        <f t="shared" ref="M65:T65" si="19">IF(M29=1,10,"")</f>
        <v/>
      </c>
      <c r="N65" s="1" t="str">
        <f t="shared" si="19"/>
        <v/>
      </c>
      <c r="O65" s="1" t="str">
        <f t="shared" si="19"/>
        <v/>
      </c>
      <c r="P65" s="1" t="str">
        <f t="shared" si="19"/>
        <v/>
      </c>
      <c r="Q65" s="1" t="str">
        <f t="shared" si="19"/>
        <v/>
      </c>
      <c r="R65" s="1" t="str">
        <f t="shared" si="19"/>
        <v/>
      </c>
      <c r="S65" s="1" t="str">
        <f t="shared" si="19"/>
        <v/>
      </c>
      <c r="T65" s="1" t="str">
        <f t="shared" si="19"/>
        <v/>
      </c>
    </row>
    <row r="66" spans="13:20" ht="14.1" customHeight="1" x14ac:dyDescent="0.2">
      <c r="M66" s="1" t="str">
        <f t="shared" ref="M66:T66" si="20">IF(M30=1,10,"")</f>
        <v/>
      </c>
      <c r="N66" s="1" t="str">
        <f t="shared" si="20"/>
        <v/>
      </c>
      <c r="O66" s="1" t="str">
        <f t="shared" si="20"/>
        <v/>
      </c>
      <c r="P66" s="1" t="str">
        <f t="shared" si="20"/>
        <v/>
      </c>
      <c r="Q66" s="1" t="str">
        <f t="shared" si="20"/>
        <v/>
      </c>
      <c r="R66" s="1" t="str">
        <f t="shared" si="20"/>
        <v/>
      </c>
      <c r="S66" s="1" t="str">
        <f t="shared" si="20"/>
        <v/>
      </c>
      <c r="T66" s="1" t="str">
        <f t="shared" si="20"/>
        <v/>
      </c>
    </row>
    <row r="67" spans="13:20" ht="14.1" customHeight="1" x14ac:dyDescent="0.2">
      <c r="M67" s="1" t="str">
        <f t="shared" ref="M67:T67" si="21">IF(M31=1,10,"")</f>
        <v/>
      </c>
      <c r="N67" s="1" t="str">
        <f t="shared" si="21"/>
        <v/>
      </c>
      <c r="O67" s="1" t="str">
        <f t="shared" si="21"/>
        <v/>
      </c>
      <c r="P67" s="1" t="str">
        <f t="shared" si="21"/>
        <v/>
      </c>
      <c r="Q67" s="1" t="str">
        <f t="shared" si="21"/>
        <v/>
      </c>
      <c r="R67" s="1" t="str">
        <f t="shared" si="21"/>
        <v/>
      </c>
      <c r="S67" s="1" t="str">
        <f t="shared" si="21"/>
        <v/>
      </c>
      <c r="T67" s="1" t="str">
        <f t="shared" si="21"/>
        <v/>
      </c>
    </row>
    <row r="68" spans="13:20" ht="14.1" customHeight="1" x14ac:dyDescent="0.2">
      <c r="M68" s="1" t="str">
        <f t="shared" ref="M68:T68" si="22">IF(M32=1,10,"")</f>
        <v/>
      </c>
      <c r="N68" s="1" t="str">
        <f t="shared" si="22"/>
        <v/>
      </c>
      <c r="O68" s="1" t="str">
        <f t="shared" si="22"/>
        <v/>
      </c>
      <c r="P68" s="1" t="str">
        <f t="shared" si="22"/>
        <v/>
      </c>
      <c r="Q68" s="1" t="str">
        <f t="shared" si="22"/>
        <v/>
      </c>
      <c r="R68" s="1" t="str">
        <f t="shared" si="22"/>
        <v/>
      </c>
      <c r="S68" s="1" t="str">
        <f t="shared" si="22"/>
        <v/>
      </c>
      <c r="T68" s="1" t="str">
        <f t="shared" si="22"/>
        <v/>
      </c>
    </row>
    <row r="69" spans="13:20" ht="14.1" customHeight="1" x14ac:dyDescent="0.2">
      <c r="M69" s="1" t="str">
        <f t="shared" ref="M69:T69" si="23">IF(M33=1,10,"")</f>
        <v/>
      </c>
      <c r="N69" s="1" t="str">
        <f t="shared" si="23"/>
        <v/>
      </c>
      <c r="O69" s="1" t="str">
        <f t="shared" si="23"/>
        <v/>
      </c>
      <c r="P69" s="1" t="str">
        <f t="shared" si="23"/>
        <v/>
      </c>
      <c r="Q69" s="1" t="str">
        <f t="shared" si="23"/>
        <v/>
      </c>
      <c r="R69" s="1" t="str">
        <f t="shared" si="23"/>
        <v/>
      </c>
      <c r="S69" s="1" t="str">
        <f t="shared" si="23"/>
        <v/>
      </c>
      <c r="T69" s="1" t="str">
        <f t="shared" si="23"/>
        <v/>
      </c>
    </row>
    <row r="70" spans="13:20" ht="14.1" customHeight="1" x14ac:dyDescent="0.2">
      <c r="M70" s="1" t="str">
        <f t="shared" ref="M70:T70" si="24">IF(M34=1,10,"")</f>
        <v/>
      </c>
      <c r="N70" s="1" t="str">
        <f t="shared" si="24"/>
        <v/>
      </c>
      <c r="O70" s="1" t="str">
        <f t="shared" si="24"/>
        <v/>
      </c>
      <c r="P70" s="1" t="str">
        <f t="shared" si="24"/>
        <v/>
      </c>
      <c r="Q70" s="1" t="str">
        <f t="shared" si="24"/>
        <v/>
      </c>
      <c r="R70" s="1" t="str">
        <f t="shared" si="24"/>
        <v/>
      </c>
      <c r="S70" s="1" t="str">
        <f t="shared" si="24"/>
        <v/>
      </c>
      <c r="T70" s="1" t="str">
        <f t="shared" si="24"/>
        <v/>
      </c>
    </row>
    <row r="71" spans="13:20" ht="14.1" customHeight="1" x14ac:dyDescent="0.2">
      <c r="M71" s="1" t="str">
        <f t="shared" ref="M71:T71" si="25">IF(M35=1,10,"")</f>
        <v/>
      </c>
      <c r="N71" s="1" t="str">
        <f t="shared" si="25"/>
        <v/>
      </c>
      <c r="O71" s="1" t="str">
        <f t="shared" si="25"/>
        <v/>
      </c>
      <c r="P71" s="1" t="str">
        <f t="shared" si="25"/>
        <v/>
      </c>
      <c r="Q71" s="1" t="str">
        <f t="shared" si="25"/>
        <v/>
      </c>
      <c r="R71" s="1" t="str">
        <f t="shared" si="25"/>
        <v/>
      </c>
      <c r="S71" s="1" t="str">
        <f t="shared" si="25"/>
        <v/>
      </c>
      <c r="T71" s="1" t="str">
        <f t="shared" si="25"/>
        <v/>
      </c>
    </row>
    <row r="72" spans="13:20" ht="14.1" customHeight="1" x14ac:dyDescent="0.2">
      <c r="M72" s="1" t="str">
        <f t="shared" ref="M72:T72" si="26">IF(M36=1,10,"")</f>
        <v/>
      </c>
      <c r="N72" s="1" t="str">
        <f t="shared" si="26"/>
        <v/>
      </c>
      <c r="O72" s="1" t="str">
        <f t="shared" si="26"/>
        <v/>
      </c>
      <c r="P72" s="1" t="str">
        <f t="shared" si="26"/>
        <v/>
      </c>
      <c r="Q72" s="1" t="str">
        <f t="shared" si="26"/>
        <v/>
      </c>
      <c r="R72" s="1" t="str">
        <f t="shared" si="26"/>
        <v/>
      </c>
      <c r="S72" s="1" t="str">
        <f t="shared" si="26"/>
        <v/>
      </c>
      <c r="T72" s="1" t="str">
        <f t="shared" si="26"/>
        <v/>
      </c>
    </row>
    <row r="73" spans="13:20" ht="14.1" customHeight="1" x14ac:dyDescent="0.2">
      <c r="M73" s="1" t="str">
        <f t="shared" ref="M73:T73" si="27">IF(M37=1,10,"")</f>
        <v/>
      </c>
      <c r="N73" s="1" t="str">
        <f t="shared" si="27"/>
        <v/>
      </c>
      <c r="O73" s="1" t="str">
        <f t="shared" si="27"/>
        <v/>
      </c>
      <c r="P73" s="1" t="str">
        <f t="shared" si="27"/>
        <v/>
      </c>
      <c r="Q73" s="1" t="str">
        <f t="shared" si="27"/>
        <v/>
      </c>
      <c r="R73" s="1" t="str">
        <f t="shared" si="27"/>
        <v/>
      </c>
      <c r="S73" s="1" t="str">
        <f t="shared" si="27"/>
        <v/>
      </c>
      <c r="T73" s="1" t="str">
        <f t="shared" si="27"/>
        <v/>
      </c>
    </row>
    <row r="74" spans="13:20" ht="14.1" customHeight="1" x14ac:dyDescent="0.2">
      <c r="M74" s="1" t="str">
        <f t="shared" ref="M74:T74" si="28">IF(M38=1,10,"")</f>
        <v/>
      </c>
      <c r="N74" s="1" t="str">
        <f t="shared" si="28"/>
        <v/>
      </c>
      <c r="O74" s="1" t="str">
        <f t="shared" si="28"/>
        <v/>
      </c>
      <c r="P74" s="1" t="str">
        <f t="shared" si="28"/>
        <v/>
      </c>
      <c r="Q74" s="1" t="str">
        <f t="shared" si="28"/>
        <v/>
      </c>
      <c r="R74" s="1" t="str">
        <f t="shared" si="28"/>
        <v/>
      </c>
      <c r="S74" s="1" t="str">
        <f t="shared" si="28"/>
        <v/>
      </c>
      <c r="T74" s="1" t="str">
        <f t="shared" si="28"/>
        <v/>
      </c>
    </row>
    <row r="75" spans="13:20" ht="14.1" customHeight="1" x14ac:dyDescent="0.2">
      <c r="M75" s="1" t="str">
        <f t="shared" ref="M75:T75" si="29">IF(M39=1,10,"")</f>
        <v/>
      </c>
      <c r="N75" s="1" t="str">
        <f t="shared" si="29"/>
        <v/>
      </c>
      <c r="O75" s="1" t="str">
        <f t="shared" si="29"/>
        <v/>
      </c>
      <c r="P75" s="1" t="str">
        <f t="shared" si="29"/>
        <v/>
      </c>
      <c r="Q75" s="1" t="str">
        <f t="shared" si="29"/>
        <v/>
      </c>
      <c r="R75" s="1" t="str">
        <f t="shared" si="29"/>
        <v/>
      </c>
      <c r="S75" s="1" t="str">
        <f t="shared" si="29"/>
        <v/>
      </c>
      <c r="T75" s="1" t="str">
        <f t="shared" si="29"/>
        <v/>
      </c>
    </row>
    <row r="76" spans="13:20" ht="14.1" customHeight="1" x14ac:dyDescent="0.2">
      <c r="M76" s="1" t="str">
        <f t="shared" ref="M76:T76" si="30">IF(M40=1,10,"")</f>
        <v/>
      </c>
      <c r="N76" s="1" t="str">
        <f t="shared" si="30"/>
        <v/>
      </c>
      <c r="O76" s="1" t="str">
        <f t="shared" si="30"/>
        <v/>
      </c>
      <c r="P76" s="1" t="str">
        <f t="shared" si="30"/>
        <v/>
      </c>
      <c r="Q76" s="1" t="str">
        <f t="shared" si="30"/>
        <v/>
      </c>
      <c r="R76" s="1" t="str">
        <f t="shared" si="30"/>
        <v/>
      </c>
      <c r="S76" s="1" t="str">
        <f t="shared" si="30"/>
        <v/>
      </c>
      <c r="T76" s="1" t="str">
        <f t="shared" si="30"/>
        <v/>
      </c>
    </row>
    <row r="77" spans="13:20" ht="14.1" customHeight="1" x14ac:dyDescent="0.2">
      <c r="M77" s="1" t="str">
        <f t="shared" ref="M77:T77" si="31">IF(M41=1,10,"")</f>
        <v/>
      </c>
      <c r="N77" s="1" t="str">
        <f t="shared" si="31"/>
        <v/>
      </c>
      <c r="O77" s="1" t="str">
        <f t="shared" si="31"/>
        <v/>
      </c>
      <c r="P77" s="1" t="str">
        <f t="shared" si="31"/>
        <v/>
      </c>
      <c r="Q77" s="1" t="str">
        <f t="shared" si="31"/>
        <v/>
      </c>
      <c r="R77" s="1" t="str">
        <f t="shared" si="31"/>
        <v/>
      </c>
      <c r="S77" s="1" t="str">
        <f t="shared" si="31"/>
        <v/>
      </c>
      <c r="T77" s="1" t="str">
        <f t="shared" si="31"/>
        <v/>
      </c>
    </row>
    <row r="78" spans="13:20" ht="14.1" customHeight="1" x14ac:dyDescent="0.2">
      <c r="M78" s="1" t="str">
        <f t="shared" ref="M78:T78" si="32">IF(M42=1,10,"")</f>
        <v/>
      </c>
      <c r="N78" s="1" t="str">
        <f t="shared" si="32"/>
        <v/>
      </c>
      <c r="O78" s="1" t="str">
        <f t="shared" si="32"/>
        <v/>
      </c>
      <c r="P78" s="1" t="str">
        <f t="shared" si="32"/>
        <v/>
      </c>
      <c r="Q78" s="1" t="str">
        <f t="shared" si="32"/>
        <v/>
      </c>
      <c r="R78" s="1" t="str">
        <f t="shared" si="32"/>
        <v/>
      </c>
      <c r="S78" s="1" t="str">
        <f t="shared" si="32"/>
        <v/>
      </c>
      <c r="T78" s="1" t="str">
        <f t="shared" si="32"/>
        <v/>
      </c>
    </row>
    <row r="79" spans="13:20" ht="14.1" customHeight="1" x14ac:dyDescent="0.2">
      <c r="M79" s="1" t="str">
        <f t="shared" ref="M79:T79" si="33">IF(M43=1,10,"")</f>
        <v/>
      </c>
      <c r="N79" s="1" t="str">
        <f t="shared" si="33"/>
        <v/>
      </c>
      <c r="O79" s="1" t="str">
        <f t="shared" si="33"/>
        <v/>
      </c>
      <c r="P79" s="1" t="str">
        <f t="shared" si="33"/>
        <v/>
      </c>
      <c r="Q79" s="1" t="str">
        <f t="shared" si="33"/>
        <v/>
      </c>
      <c r="R79" s="1" t="str">
        <f t="shared" si="33"/>
        <v/>
      </c>
      <c r="S79" s="1" t="str">
        <f t="shared" si="33"/>
        <v/>
      </c>
      <c r="T79" s="1" t="str">
        <f t="shared" si="33"/>
        <v/>
      </c>
    </row>
    <row r="80" spans="13:20" ht="14.1" customHeight="1" x14ac:dyDescent="0.2">
      <c r="M80" s="1" t="str">
        <f t="shared" ref="M80:T80" si="34">IF(M44=1,10,"")</f>
        <v/>
      </c>
      <c r="N80" s="1" t="str">
        <f t="shared" si="34"/>
        <v/>
      </c>
      <c r="O80" s="1" t="str">
        <f t="shared" si="34"/>
        <v/>
      </c>
      <c r="P80" s="1" t="str">
        <f t="shared" si="34"/>
        <v/>
      </c>
      <c r="Q80" s="1" t="str">
        <f t="shared" si="34"/>
        <v/>
      </c>
      <c r="R80" s="1" t="str">
        <f t="shared" si="34"/>
        <v/>
      </c>
      <c r="S80" s="1" t="str">
        <f t="shared" si="34"/>
        <v/>
      </c>
      <c r="T80" s="1" t="str">
        <f t="shared" si="34"/>
        <v/>
      </c>
    </row>
    <row r="81" spans="13:20" ht="14.1" customHeight="1" x14ac:dyDescent="0.2">
      <c r="M81" s="1" t="str">
        <f t="shared" ref="M81:T81" si="35">IF(M45=1,10,"")</f>
        <v/>
      </c>
      <c r="N81" s="1" t="str">
        <f t="shared" si="35"/>
        <v/>
      </c>
      <c r="O81" s="1" t="str">
        <f t="shared" si="35"/>
        <v/>
      </c>
      <c r="P81" s="1" t="str">
        <f t="shared" si="35"/>
        <v/>
      </c>
      <c r="Q81" s="1" t="str">
        <f t="shared" si="35"/>
        <v/>
      </c>
      <c r="R81" s="1" t="str">
        <f t="shared" si="35"/>
        <v/>
      </c>
      <c r="S81" s="1" t="str">
        <f t="shared" si="35"/>
        <v/>
      </c>
      <c r="T81" s="1" t="str">
        <f t="shared" si="35"/>
        <v/>
      </c>
    </row>
  </sheetData>
  <pageMargins left="0.7" right="0.7" top="0.75" bottom="0.75" header="0.3" footer="0.3"/>
  <pageSetup paperSize="9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5"/>
  <sheetViews>
    <sheetView zoomScaleNormal="100" workbookViewId="0">
      <selection activeCell="E15" sqref="E15"/>
    </sheetView>
  </sheetViews>
  <sheetFormatPr defaultRowHeight="14.1" customHeight="1" x14ac:dyDescent="0.2"/>
  <cols>
    <col min="1" max="1" width="15.7109375" style="2" customWidth="1"/>
    <col min="2" max="2" width="25.28515625" style="1" customWidth="1"/>
    <col min="3" max="3" width="9.28515625" style="1" customWidth="1"/>
    <col min="4" max="4" width="9.140625" style="2" customWidth="1"/>
    <col min="5" max="20" width="9.140625" style="1" customWidth="1"/>
    <col min="21" max="16384" width="9.140625" style="1"/>
  </cols>
  <sheetData>
    <row r="1" spans="1:23" ht="14.1" customHeight="1" x14ac:dyDescent="0.2">
      <c r="A1" s="8" t="s">
        <v>85</v>
      </c>
    </row>
    <row r="2" spans="1:23" ht="14.1" customHeight="1" x14ac:dyDescent="0.2">
      <c r="A2" s="9" t="s">
        <v>7</v>
      </c>
    </row>
    <row r="3" spans="1:23" ht="14.1" customHeight="1" x14ac:dyDescent="0.2">
      <c r="A3" s="9"/>
    </row>
    <row r="4" spans="1:23" ht="14.1" customHeight="1" x14ac:dyDescent="0.2">
      <c r="A4" s="9"/>
    </row>
    <row r="5" spans="1:23" ht="14.1" customHeight="1" x14ac:dyDescent="0.2">
      <c r="A5" s="9"/>
    </row>
    <row r="6" spans="1:23" ht="14.1" customHeight="1" x14ac:dyDescent="0.2">
      <c r="A6" s="9"/>
      <c r="I6" s="1" t="s">
        <v>100</v>
      </c>
      <c r="T6" s="1" t="s">
        <v>126</v>
      </c>
      <c r="U6" s="1" t="s">
        <v>128</v>
      </c>
    </row>
    <row r="7" spans="1:23" ht="14.1" customHeight="1" x14ac:dyDescent="0.2">
      <c r="A7" s="9"/>
      <c r="I7" s="1" t="s">
        <v>110</v>
      </c>
      <c r="T7" s="1" t="s">
        <v>125</v>
      </c>
      <c r="U7" s="1" t="s">
        <v>129</v>
      </c>
    </row>
    <row r="8" spans="1:23" ht="14.1" customHeight="1" x14ac:dyDescent="0.2">
      <c r="A8" s="9"/>
      <c r="H8" s="1" t="s">
        <v>109</v>
      </c>
      <c r="I8" s="1" t="s">
        <v>111</v>
      </c>
      <c r="S8" s="1" t="s">
        <v>124</v>
      </c>
      <c r="T8" s="1" t="s">
        <v>127</v>
      </c>
      <c r="U8" s="1" t="s">
        <v>130</v>
      </c>
    </row>
    <row r="9" spans="1:23" ht="14.1" customHeight="1" x14ac:dyDescent="0.2">
      <c r="A9" s="7" t="s">
        <v>4</v>
      </c>
      <c r="B9" s="3" t="s">
        <v>6</v>
      </c>
      <c r="C9" s="3" t="s">
        <v>6</v>
      </c>
      <c r="D9" s="7" t="s">
        <v>0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  <c r="M9" s="1">
        <v>11</v>
      </c>
      <c r="N9" s="1">
        <v>12</v>
      </c>
      <c r="O9" s="1">
        <v>13</v>
      </c>
      <c r="P9" s="1">
        <v>14</v>
      </c>
      <c r="Q9" s="1">
        <v>15</v>
      </c>
      <c r="R9" s="1">
        <v>16</v>
      </c>
      <c r="S9" s="1">
        <v>17</v>
      </c>
      <c r="T9" s="1">
        <v>18</v>
      </c>
      <c r="U9" s="1">
        <v>19</v>
      </c>
      <c r="V9" s="1">
        <v>20</v>
      </c>
    </row>
    <row r="10" spans="1:23" ht="13.5" customHeight="1" x14ac:dyDescent="0.2">
      <c r="A10" s="6">
        <v>1532300410</v>
      </c>
      <c r="B10" s="5" t="s">
        <v>21</v>
      </c>
      <c r="C10" s="5" t="s">
        <v>22</v>
      </c>
      <c r="D10" s="6" t="s">
        <v>98</v>
      </c>
      <c r="E10" s="10"/>
      <c r="F10" s="10"/>
      <c r="G10" s="10"/>
      <c r="H10" s="10">
        <v>0</v>
      </c>
      <c r="I10" s="10">
        <v>5</v>
      </c>
      <c r="K10" s="10">
        <v>5</v>
      </c>
      <c r="L10" s="10">
        <v>0</v>
      </c>
      <c r="M10" s="10">
        <v>5</v>
      </c>
      <c r="N10" s="10">
        <v>5</v>
      </c>
      <c r="O10" s="10">
        <v>9</v>
      </c>
      <c r="P10" s="10">
        <v>5</v>
      </c>
      <c r="Q10" s="10">
        <v>5</v>
      </c>
      <c r="R10" s="10"/>
      <c r="S10" s="10">
        <v>0</v>
      </c>
      <c r="T10" s="1">
        <v>0</v>
      </c>
      <c r="U10" s="1">
        <v>7</v>
      </c>
      <c r="W10" s="1">
        <f>(SUM(H10:V10)+80)/10</f>
        <v>12.6</v>
      </c>
    </row>
    <row r="11" spans="1:23" ht="14.1" customHeight="1" x14ac:dyDescent="0.2">
      <c r="A11" s="6">
        <v>1332300258</v>
      </c>
      <c r="B11" s="5" t="s">
        <v>23</v>
      </c>
      <c r="C11" s="5" t="s">
        <v>24</v>
      </c>
      <c r="D11" s="6" t="s">
        <v>101</v>
      </c>
      <c r="E11" s="10"/>
      <c r="F11" s="10"/>
      <c r="G11" s="10"/>
      <c r="H11" s="10">
        <v>0</v>
      </c>
      <c r="I11" s="10">
        <v>5</v>
      </c>
      <c r="K11" s="10">
        <v>0</v>
      </c>
      <c r="L11" s="10">
        <v>8</v>
      </c>
      <c r="M11" s="10">
        <v>5</v>
      </c>
      <c r="N11" s="10">
        <v>8</v>
      </c>
      <c r="O11" s="10">
        <v>7</v>
      </c>
      <c r="P11" s="10">
        <v>0</v>
      </c>
      <c r="Q11" s="10">
        <v>5</v>
      </c>
      <c r="R11" s="10"/>
      <c r="S11" s="10">
        <v>8</v>
      </c>
      <c r="T11" s="1">
        <v>0</v>
      </c>
      <c r="U11" s="1">
        <v>0</v>
      </c>
      <c r="W11" s="1">
        <f t="shared" ref="W11:W51" si="0">(SUM(H11:V11)+80)/10</f>
        <v>12.6</v>
      </c>
    </row>
    <row r="12" spans="1:23" ht="14.1" customHeight="1" x14ac:dyDescent="0.2">
      <c r="A12" s="6">
        <v>1332300249</v>
      </c>
      <c r="B12" s="5" t="s">
        <v>25</v>
      </c>
      <c r="C12" s="5" t="s">
        <v>26</v>
      </c>
      <c r="D12" s="6" t="s">
        <v>99</v>
      </c>
      <c r="E12" s="10"/>
      <c r="F12" s="10"/>
      <c r="G12" s="10"/>
      <c r="H12" s="10">
        <v>5</v>
      </c>
      <c r="I12" s="10">
        <v>5</v>
      </c>
      <c r="K12" s="10">
        <v>5</v>
      </c>
      <c r="L12" s="10">
        <v>8</v>
      </c>
      <c r="M12" s="10">
        <v>0</v>
      </c>
      <c r="N12" s="10">
        <v>5</v>
      </c>
      <c r="O12" s="10">
        <v>6</v>
      </c>
      <c r="P12" s="10">
        <v>5</v>
      </c>
      <c r="Q12" s="10">
        <v>5</v>
      </c>
      <c r="R12" s="10"/>
      <c r="S12" s="10">
        <v>5</v>
      </c>
      <c r="T12" s="1">
        <v>8</v>
      </c>
      <c r="U12" s="1">
        <v>0</v>
      </c>
      <c r="W12" s="1">
        <f t="shared" si="0"/>
        <v>13.7</v>
      </c>
    </row>
    <row r="13" spans="1:23" ht="14.1" customHeight="1" x14ac:dyDescent="0.2">
      <c r="A13" s="6">
        <v>1332300286</v>
      </c>
      <c r="B13" s="5" t="s">
        <v>27</v>
      </c>
      <c r="C13" s="5" t="s">
        <v>15</v>
      </c>
      <c r="D13" s="6" t="s">
        <v>102</v>
      </c>
      <c r="E13" s="10"/>
      <c r="F13" s="10"/>
      <c r="G13" s="10"/>
      <c r="H13" s="10">
        <v>5</v>
      </c>
      <c r="I13" s="10">
        <v>5</v>
      </c>
      <c r="K13" s="10">
        <v>5</v>
      </c>
      <c r="L13" s="10">
        <v>10</v>
      </c>
      <c r="M13" s="10">
        <v>5</v>
      </c>
      <c r="N13" s="10">
        <v>0</v>
      </c>
      <c r="O13" s="10">
        <v>5</v>
      </c>
      <c r="P13" s="10">
        <v>0</v>
      </c>
      <c r="Q13" s="10">
        <v>5</v>
      </c>
      <c r="R13" s="10"/>
      <c r="S13" s="10">
        <v>8</v>
      </c>
      <c r="T13" s="1">
        <v>7</v>
      </c>
      <c r="U13" s="1">
        <v>8</v>
      </c>
      <c r="W13" s="1">
        <f t="shared" si="0"/>
        <v>14.3</v>
      </c>
    </row>
    <row r="14" spans="1:23" ht="14.1" customHeight="1" x14ac:dyDescent="0.2">
      <c r="A14" s="6">
        <v>1332300270</v>
      </c>
      <c r="B14" s="5" t="s">
        <v>28</v>
      </c>
      <c r="C14" s="5" t="s">
        <v>29</v>
      </c>
      <c r="D14" s="6" t="s">
        <v>99</v>
      </c>
      <c r="E14" s="10"/>
      <c r="F14" s="10"/>
      <c r="G14" s="10"/>
      <c r="H14" s="10">
        <v>5</v>
      </c>
      <c r="I14" s="10">
        <v>5</v>
      </c>
      <c r="K14" s="10">
        <v>5</v>
      </c>
      <c r="L14" s="10">
        <v>5</v>
      </c>
      <c r="M14" s="10">
        <v>5</v>
      </c>
      <c r="N14" s="10">
        <v>5</v>
      </c>
      <c r="O14" s="10">
        <v>9</v>
      </c>
      <c r="P14" s="10">
        <v>5</v>
      </c>
      <c r="Q14" s="10">
        <v>5</v>
      </c>
      <c r="R14" s="10"/>
      <c r="S14" s="10">
        <v>5</v>
      </c>
      <c r="T14" s="1">
        <v>8</v>
      </c>
      <c r="U14" s="1">
        <v>8</v>
      </c>
      <c r="W14" s="1">
        <f t="shared" si="0"/>
        <v>15</v>
      </c>
    </row>
    <row r="15" spans="1:23" ht="14.1" customHeight="1" x14ac:dyDescent="0.2">
      <c r="A15" s="6">
        <v>1332300278</v>
      </c>
      <c r="B15" s="5" t="s">
        <v>30</v>
      </c>
      <c r="C15" s="5" t="s">
        <v>31</v>
      </c>
      <c r="D15" s="6" t="s">
        <v>102</v>
      </c>
      <c r="E15" s="10"/>
      <c r="F15" s="10"/>
      <c r="G15" s="10"/>
      <c r="H15" s="10">
        <v>5</v>
      </c>
      <c r="I15" s="10">
        <v>0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8</v>
      </c>
      <c r="Q15" s="10">
        <v>5</v>
      </c>
      <c r="R15" s="10"/>
      <c r="S15" s="10">
        <v>8</v>
      </c>
      <c r="T15" s="1">
        <v>0</v>
      </c>
      <c r="U15" s="1">
        <v>8</v>
      </c>
      <c r="W15" s="1">
        <f t="shared" si="0"/>
        <v>13.9</v>
      </c>
    </row>
    <row r="16" spans="1:23" ht="14.1" customHeight="1" x14ac:dyDescent="0.2">
      <c r="A16" s="6">
        <v>1332300027</v>
      </c>
      <c r="B16" s="5" t="s">
        <v>32</v>
      </c>
      <c r="C16" s="5" t="s">
        <v>33</v>
      </c>
      <c r="D16" s="6" t="s">
        <v>97</v>
      </c>
      <c r="E16" s="10"/>
      <c r="F16" s="10"/>
      <c r="G16" s="10"/>
      <c r="H16" s="10">
        <v>5</v>
      </c>
      <c r="I16" s="10">
        <v>5</v>
      </c>
      <c r="K16" s="10">
        <v>5</v>
      </c>
      <c r="L16" s="10">
        <v>0</v>
      </c>
      <c r="M16" s="10">
        <v>8</v>
      </c>
      <c r="N16" s="10">
        <v>0</v>
      </c>
      <c r="O16" s="10">
        <v>9</v>
      </c>
      <c r="P16" s="10">
        <v>6</v>
      </c>
      <c r="Q16" s="10">
        <v>0</v>
      </c>
      <c r="R16" s="10"/>
      <c r="S16" s="10">
        <v>0</v>
      </c>
      <c r="T16" s="1">
        <v>0</v>
      </c>
      <c r="U16" s="1">
        <v>8</v>
      </c>
      <c r="W16" s="1">
        <f t="shared" si="0"/>
        <v>12.6</v>
      </c>
    </row>
    <row r="17" spans="1:23" ht="14.1" customHeight="1" x14ac:dyDescent="0.2">
      <c r="A17" s="6">
        <v>1332300113</v>
      </c>
      <c r="B17" s="5" t="s">
        <v>34</v>
      </c>
      <c r="C17" s="5" t="s">
        <v>35</v>
      </c>
      <c r="D17" s="6" t="s">
        <v>92</v>
      </c>
      <c r="E17" s="10"/>
      <c r="F17" s="10"/>
      <c r="G17" s="10"/>
      <c r="H17" s="10">
        <v>0</v>
      </c>
      <c r="I17" s="10">
        <v>5</v>
      </c>
      <c r="K17" s="10">
        <v>5</v>
      </c>
      <c r="L17" s="10">
        <v>0</v>
      </c>
      <c r="M17" s="10">
        <v>5</v>
      </c>
      <c r="N17" s="10">
        <v>3</v>
      </c>
      <c r="O17" s="10">
        <v>5</v>
      </c>
      <c r="P17" s="10">
        <v>3</v>
      </c>
      <c r="Q17" s="10">
        <v>5</v>
      </c>
      <c r="R17" s="10"/>
      <c r="S17" s="10">
        <v>0</v>
      </c>
      <c r="T17" s="1">
        <v>5</v>
      </c>
      <c r="U17" s="1">
        <v>7</v>
      </c>
      <c r="W17" s="1">
        <f t="shared" si="0"/>
        <v>12.3</v>
      </c>
    </row>
    <row r="18" spans="1:23" ht="14.1" customHeight="1" x14ac:dyDescent="0.2">
      <c r="A18" s="6">
        <v>1332300120</v>
      </c>
      <c r="B18" s="5" t="s">
        <v>12</v>
      </c>
      <c r="C18" s="5" t="s">
        <v>38</v>
      </c>
      <c r="D18" s="6" t="s">
        <v>92</v>
      </c>
      <c r="E18" s="10"/>
      <c r="F18" s="10"/>
      <c r="G18" s="10"/>
      <c r="H18" s="10">
        <v>0</v>
      </c>
      <c r="I18" s="10">
        <v>5</v>
      </c>
      <c r="K18" s="10">
        <v>5</v>
      </c>
      <c r="L18" s="10">
        <v>0</v>
      </c>
      <c r="M18" s="10">
        <v>5</v>
      </c>
      <c r="N18" s="10">
        <v>8</v>
      </c>
      <c r="O18" s="10">
        <v>8</v>
      </c>
      <c r="P18" s="10">
        <v>5</v>
      </c>
      <c r="Q18" s="10">
        <v>5</v>
      </c>
      <c r="R18" s="10"/>
      <c r="S18" s="10">
        <v>0</v>
      </c>
      <c r="T18" s="1">
        <v>5</v>
      </c>
      <c r="U18" s="1">
        <v>7</v>
      </c>
      <c r="W18" s="1">
        <f t="shared" si="0"/>
        <v>13.3</v>
      </c>
    </row>
    <row r="19" spans="1:23" ht="14.1" customHeight="1" x14ac:dyDescent="0.2">
      <c r="A19" s="6">
        <v>1332300292</v>
      </c>
      <c r="B19" s="5" t="s">
        <v>39</v>
      </c>
      <c r="C19" s="5" t="s">
        <v>38</v>
      </c>
      <c r="D19" s="6" t="s">
        <v>98</v>
      </c>
      <c r="E19" s="10"/>
      <c r="F19" s="10"/>
      <c r="G19" s="10"/>
      <c r="H19" s="10">
        <v>5</v>
      </c>
      <c r="I19" s="10">
        <v>5</v>
      </c>
      <c r="K19" s="10">
        <v>5</v>
      </c>
      <c r="L19" s="10">
        <v>5</v>
      </c>
      <c r="M19" s="10">
        <v>8</v>
      </c>
      <c r="N19" s="10">
        <v>5</v>
      </c>
      <c r="O19" s="10">
        <v>6</v>
      </c>
      <c r="P19" s="10">
        <v>5</v>
      </c>
      <c r="Q19" s="10">
        <v>5</v>
      </c>
      <c r="R19" s="10"/>
      <c r="S19" s="10">
        <v>0</v>
      </c>
      <c r="T19" s="1">
        <v>7</v>
      </c>
      <c r="U19" s="1">
        <v>7</v>
      </c>
      <c r="W19" s="1">
        <f t="shared" si="0"/>
        <v>14.3</v>
      </c>
    </row>
    <row r="20" spans="1:23" ht="14.1" customHeight="1" x14ac:dyDescent="0.2">
      <c r="A20" s="6">
        <v>1332300313</v>
      </c>
      <c r="B20" s="5" t="s">
        <v>40</v>
      </c>
      <c r="C20" s="5" t="s">
        <v>41</v>
      </c>
      <c r="D20" s="6" t="s">
        <v>102</v>
      </c>
      <c r="E20" s="10"/>
      <c r="F20" s="10"/>
      <c r="G20" s="10"/>
      <c r="H20" s="10">
        <v>5</v>
      </c>
      <c r="I20" s="10">
        <v>5</v>
      </c>
      <c r="K20" s="10">
        <v>5</v>
      </c>
      <c r="L20" s="10">
        <v>5</v>
      </c>
      <c r="M20" s="10">
        <v>5</v>
      </c>
      <c r="N20" s="10">
        <v>5</v>
      </c>
      <c r="O20" s="10">
        <v>5</v>
      </c>
      <c r="P20" s="10">
        <v>0</v>
      </c>
      <c r="Q20" s="10">
        <v>5</v>
      </c>
      <c r="R20" s="10"/>
      <c r="S20" s="10">
        <v>8</v>
      </c>
      <c r="T20" s="1">
        <v>7</v>
      </c>
      <c r="U20" s="1">
        <v>8</v>
      </c>
      <c r="W20" s="1">
        <f t="shared" si="0"/>
        <v>14.3</v>
      </c>
    </row>
    <row r="21" spans="1:23" ht="14.1" customHeight="1" x14ac:dyDescent="0.2">
      <c r="A21" s="6">
        <v>1332300237</v>
      </c>
      <c r="B21" s="5" t="s">
        <v>42</v>
      </c>
      <c r="C21" s="5" t="s">
        <v>43</v>
      </c>
      <c r="D21" s="6" t="s">
        <v>102</v>
      </c>
      <c r="E21" s="10"/>
      <c r="F21" s="10"/>
      <c r="G21" s="10"/>
      <c r="H21" s="10">
        <v>5</v>
      </c>
      <c r="I21" s="10">
        <v>5</v>
      </c>
      <c r="K21" s="10">
        <v>5</v>
      </c>
      <c r="L21" s="10">
        <v>10</v>
      </c>
      <c r="M21" s="10">
        <v>5</v>
      </c>
      <c r="N21" s="10">
        <v>5</v>
      </c>
      <c r="O21" s="10">
        <v>8</v>
      </c>
      <c r="P21" s="10">
        <v>0</v>
      </c>
      <c r="Q21" s="10">
        <v>5</v>
      </c>
      <c r="R21" s="10"/>
      <c r="S21" s="10">
        <v>8</v>
      </c>
      <c r="T21" s="1">
        <v>7</v>
      </c>
      <c r="U21" s="1">
        <v>8</v>
      </c>
      <c r="W21" s="1">
        <f t="shared" si="0"/>
        <v>15.1</v>
      </c>
    </row>
    <row r="22" spans="1:23" ht="14.1" customHeight="1" x14ac:dyDescent="0.2">
      <c r="A22" s="6">
        <v>1332300289</v>
      </c>
      <c r="B22" s="5" t="s">
        <v>44</v>
      </c>
      <c r="C22" s="5" t="s">
        <v>9</v>
      </c>
      <c r="D22" s="6" t="s">
        <v>98</v>
      </c>
      <c r="E22" s="10"/>
      <c r="F22" s="10"/>
      <c r="G22" s="10"/>
      <c r="H22" s="10">
        <v>5</v>
      </c>
      <c r="I22" s="10">
        <v>5</v>
      </c>
      <c r="K22" s="10">
        <v>5</v>
      </c>
      <c r="L22" s="10">
        <v>5</v>
      </c>
      <c r="M22" s="10">
        <v>5</v>
      </c>
      <c r="N22" s="10">
        <v>5</v>
      </c>
      <c r="O22" s="10">
        <v>6</v>
      </c>
      <c r="P22" s="10">
        <v>5</v>
      </c>
      <c r="Q22" s="10">
        <v>5</v>
      </c>
      <c r="R22" s="10"/>
      <c r="S22" s="10">
        <v>0</v>
      </c>
      <c r="T22" s="1">
        <v>7</v>
      </c>
      <c r="U22" s="1">
        <v>7</v>
      </c>
      <c r="W22" s="1">
        <f t="shared" si="0"/>
        <v>14</v>
      </c>
    </row>
    <row r="23" spans="1:23" ht="14.1" customHeight="1" x14ac:dyDescent="0.2">
      <c r="A23" s="6">
        <v>1332309373</v>
      </c>
      <c r="B23" s="5" t="s">
        <v>45</v>
      </c>
      <c r="C23" s="5" t="s">
        <v>16</v>
      </c>
      <c r="D23" s="6" t="s">
        <v>92</v>
      </c>
      <c r="E23" s="10"/>
      <c r="F23" s="10"/>
      <c r="G23" s="10"/>
      <c r="H23" s="10">
        <v>5</v>
      </c>
      <c r="I23" s="10">
        <v>5</v>
      </c>
      <c r="K23" s="10">
        <v>5</v>
      </c>
      <c r="L23" s="10">
        <v>0</v>
      </c>
      <c r="M23" s="10">
        <v>5</v>
      </c>
      <c r="N23" s="10">
        <v>8</v>
      </c>
      <c r="O23" s="10">
        <v>8</v>
      </c>
      <c r="P23" s="10">
        <v>5</v>
      </c>
      <c r="Q23" s="10">
        <v>5</v>
      </c>
      <c r="R23" s="10"/>
      <c r="S23" s="10">
        <v>0</v>
      </c>
      <c r="T23" s="1">
        <v>5</v>
      </c>
      <c r="U23" s="1">
        <v>7</v>
      </c>
      <c r="W23" s="1">
        <f t="shared" si="0"/>
        <v>13.8</v>
      </c>
    </row>
    <row r="24" spans="1:23" ht="14.1" customHeight="1" x14ac:dyDescent="0.2">
      <c r="A24" s="6">
        <v>1332300058</v>
      </c>
      <c r="B24" s="5" t="s">
        <v>46</v>
      </c>
      <c r="C24" s="5" t="s">
        <v>10</v>
      </c>
      <c r="D24" s="6" t="s">
        <v>92</v>
      </c>
      <c r="E24" s="10"/>
      <c r="F24" s="10"/>
      <c r="G24" s="10"/>
      <c r="H24" s="10">
        <v>5</v>
      </c>
      <c r="I24" s="10">
        <v>5</v>
      </c>
      <c r="K24" s="10">
        <v>5</v>
      </c>
      <c r="L24" s="10">
        <v>0</v>
      </c>
      <c r="M24" s="10">
        <v>5</v>
      </c>
      <c r="N24" s="10">
        <v>5</v>
      </c>
      <c r="O24" s="10">
        <v>5</v>
      </c>
      <c r="P24" s="10">
        <v>0</v>
      </c>
      <c r="Q24" s="10">
        <v>5</v>
      </c>
      <c r="R24" s="10"/>
      <c r="S24" s="10">
        <v>0</v>
      </c>
      <c r="T24" s="1">
        <v>5</v>
      </c>
      <c r="U24" s="1">
        <v>7</v>
      </c>
      <c r="W24" s="1">
        <f t="shared" si="0"/>
        <v>12.7</v>
      </c>
    </row>
    <row r="25" spans="1:23" ht="14.1" customHeight="1" x14ac:dyDescent="0.2">
      <c r="A25" s="6">
        <v>1432300034</v>
      </c>
      <c r="B25" s="5" t="s">
        <v>47</v>
      </c>
      <c r="C25" s="5" t="s">
        <v>48</v>
      </c>
      <c r="D25" s="6" t="s">
        <v>97</v>
      </c>
      <c r="E25" s="10"/>
      <c r="F25" s="10"/>
      <c r="G25" s="10"/>
      <c r="H25" s="10">
        <v>5</v>
      </c>
      <c r="I25" s="10">
        <v>5</v>
      </c>
      <c r="K25" s="10">
        <v>5</v>
      </c>
      <c r="L25" s="10">
        <v>5</v>
      </c>
      <c r="M25" s="10">
        <v>8</v>
      </c>
      <c r="N25" s="10">
        <v>5</v>
      </c>
      <c r="O25" s="10">
        <v>0</v>
      </c>
      <c r="P25" s="10">
        <v>8</v>
      </c>
      <c r="Q25" s="10">
        <v>5</v>
      </c>
      <c r="R25" s="10"/>
      <c r="S25" s="10">
        <v>0</v>
      </c>
      <c r="T25" s="1">
        <v>6</v>
      </c>
      <c r="U25" s="1">
        <v>8</v>
      </c>
      <c r="W25" s="1">
        <f t="shared" si="0"/>
        <v>14</v>
      </c>
    </row>
    <row r="26" spans="1:23" ht="14.1" customHeight="1" x14ac:dyDescent="0.2">
      <c r="A26" s="6">
        <v>1332300318</v>
      </c>
      <c r="B26" s="5" t="s">
        <v>49</v>
      </c>
      <c r="C26" s="5" t="s">
        <v>50</v>
      </c>
      <c r="D26" s="6" t="s">
        <v>102</v>
      </c>
      <c r="E26" s="10"/>
      <c r="F26" s="10"/>
      <c r="G26" s="10"/>
      <c r="H26" s="10">
        <v>5</v>
      </c>
      <c r="I26" s="10">
        <v>5</v>
      </c>
      <c r="K26" s="10">
        <v>5</v>
      </c>
      <c r="L26" s="10">
        <v>5</v>
      </c>
      <c r="M26" s="10">
        <v>5</v>
      </c>
      <c r="N26" s="10">
        <v>5</v>
      </c>
      <c r="O26" s="10">
        <v>5</v>
      </c>
      <c r="P26" s="10">
        <v>8</v>
      </c>
      <c r="Q26" s="10">
        <v>5</v>
      </c>
      <c r="R26" s="10"/>
      <c r="S26" s="10">
        <v>8</v>
      </c>
      <c r="T26" s="1">
        <v>7</v>
      </c>
      <c r="U26" s="1">
        <v>8</v>
      </c>
      <c r="W26" s="1">
        <f t="shared" si="0"/>
        <v>15.1</v>
      </c>
    </row>
    <row r="27" spans="1:23" ht="14.1" customHeight="1" x14ac:dyDescent="0.2">
      <c r="A27" s="6">
        <v>1432300194</v>
      </c>
      <c r="B27" s="5" t="s">
        <v>51</v>
      </c>
      <c r="C27" s="5" t="s">
        <v>50</v>
      </c>
      <c r="D27" s="6" t="s">
        <v>101</v>
      </c>
      <c r="E27" s="10"/>
      <c r="F27" s="10"/>
      <c r="G27" s="10"/>
      <c r="H27" s="10">
        <v>5</v>
      </c>
      <c r="I27" s="10">
        <v>5</v>
      </c>
      <c r="K27" s="10">
        <v>5</v>
      </c>
      <c r="L27" s="10">
        <v>0</v>
      </c>
      <c r="M27" s="10">
        <v>8</v>
      </c>
      <c r="N27" s="10">
        <v>5</v>
      </c>
      <c r="O27" s="10">
        <v>5</v>
      </c>
      <c r="P27" s="10">
        <v>0</v>
      </c>
      <c r="Q27" s="10">
        <v>5</v>
      </c>
      <c r="R27" s="10"/>
      <c r="S27" s="10">
        <v>8</v>
      </c>
      <c r="T27" s="1">
        <v>0</v>
      </c>
      <c r="U27" s="1">
        <v>7</v>
      </c>
      <c r="W27" s="1">
        <f t="shared" si="0"/>
        <v>13.3</v>
      </c>
    </row>
    <row r="28" spans="1:23" ht="14.1" customHeight="1" x14ac:dyDescent="0.2">
      <c r="A28" s="6">
        <v>1332300264</v>
      </c>
      <c r="B28" s="5" t="s">
        <v>54</v>
      </c>
      <c r="C28" s="5" t="s">
        <v>18</v>
      </c>
      <c r="D28" s="6" t="s">
        <v>102</v>
      </c>
      <c r="E28" s="10"/>
      <c r="F28" s="10"/>
      <c r="G28" s="10"/>
      <c r="H28" s="10">
        <v>5</v>
      </c>
      <c r="I28" s="10">
        <v>5</v>
      </c>
      <c r="K28" s="10">
        <v>5</v>
      </c>
      <c r="L28" s="10">
        <v>5</v>
      </c>
      <c r="M28" s="10">
        <v>5</v>
      </c>
      <c r="N28" s="10">
        <v>5</v>
      </c>
      <c r="O28" s="10">
        <v>10</v>
      </c>
      <c r="P28" s="10">
        <v>8</v>
      </c>
      <c r="Q28" s="10">
        <v>5</v>
      </c>
      <c r="R28" s="10"/>
      <c r="S28" s="10">
        <v>8</v>
      </c>
      <c r="T28" s="1">
        <v>7</v>
      </c>
      <c r="U28" s="1">
        <v>8</v>
      </c>
      <c r="W28" s="1">
        <f t="shared" si="0"/>
        <v>15.6</v>
      </c>
    </row>
    <row r="29" spans="1:23" ht="14.1" customHeight="1" x14ac:dyDescent="0.2">
      <c r="A29" s="6">
        <v>1332300014</v>
      </c>
      <c r="B29" s="5" t="s">
        <v>55</v>
      </c>
      <c r="C29" s="5" t="s">
        <v>56</v>
      </c>
      <c r="D29" s="6" t="s">
        <v>97</v>
      </c>
      <c r="E29" s="10"/>
      <c r="F29" s="10"/>
      <c r="G29" s="10"/>
      <c r="H29" s="10">
        <v>5</v>
      </c>
      <c r="I29" s="10">
        <v>5</v>
      </c>
      <c r="K29" s="10">
        <v>5</v>
      </c>
      <c r="L29" s="10">
        <v>0</v>
      </c>
      <c r="M29" s="10">
        <v>5</v>
      </c>
      <c r="N29" s="10">
        <v>0</v>
      </c>
      <c r="O29" s="10">
        <v>6</v>
      </c>
      <c r="P29" s="10">
        <v>8</v>
      </c>
      <c r="Q29" s="10">
        <v>5</v>
      </c>
      <c r="R29" s="10"/>
      <c r="S29" s="10">
        <v>0</v>
      </c>
      <c r="T29" s="1">
        <v>6</v>
      </c>
      <c r="U29" s="1">
        <v>8</v>
      </c>
      <c r="W29" s="1">
        <f t="shared" si="0"/>
        <v>13.3</v>
      </c>
    </row>
    <row r="30" spans="1:23" ht="14.1" customHeight="1" x14ac:dyDescent="0.2">
      <c r="A30" s="6">
        <v>1432300184</v>
      </c>
      <c r="B30" s="5" t="s">
        <v>57</v>
      </c>
      <c r="C30" s="5" t="s">
        <v>14</v>
      </c>
      <c r="D30" s="6" t="s">
        <v>101</v>
      </c>
      <c r="E30" s="10"/>
      <c r="F30" s="10"/>
      <c r="G30" s="10"/>
      <c r="H30" s="10">
        <v>5</v>
      </c>
      <c r="I30" s="10">
        <v>5</v>
      </c>
      <c r="K30" s="10">
        <v>5</v>
      </c>
      <c r="L30" s="10">
        <v>0</v>
      </c>
      <c r="M30" s="10">
        <v>5</v>
      </c>
      <c r="N30" s="10">
        <v>5</v>
      </c>
      <c r="O30" s="10">
        <v>5</v>
      </c>
      <c r="P30" s="10">
        <v>5</v>
      </c>
      <c r="Q30" s="10">
        <v>5</v>
      </c>
      <c r="R30" s="10"/>
      <c r="S30" s="10">
        <v>8</v>
      </c>
      <c r="T30" s="1">
        <v>6</v>
      </c>
      <c r="U30" s="1">
        <v>7</v>
      </c>
      <c r="W30" s="1">
        <f t="shared" si="0"/>
        <v>14.1</v>
      </c>
    </row>
    <row r="31" spans="1:23" ht="14.1" customHeight="1" x14ac:dyDescent="0.2">
      <c r="A31" s="6">
        <v>1332300021</v>
      </c>
      <c r="B31" s="5" t="s">
        <v>58</v>
      </c>
      <c r="C31" s="5" t="s">
        <v>13</v>
      </c>
      <c r="D31" s="6" t="s">
        <v>97</v>
      </c>
      <c r="E31" s="10"/>
      <c r="F31" s="10"/>
      <c r="G31" s="10"/>
      <c r="H31" s="10">
        <v>5</v>
      </c>
      <c r="I31" s="10">
        <v>0</v>
      </c>
      <c r="K31" s="10">
        <v>5</v>
      </c>
      <c r="L31" s="10">
        <v>10</v>
      </c>
      <c r="M31" s="10">
        <v>5</v>
      </c>
      <c r="N31" s="10">
        <v>5</v>
      </c>
      <c r="O31" s="10">
        <v>0</v>
      </c>
      <c r="P31" s="10">
        <v>8</v>
      </c>
      <c r="Q31" s="10">
        <v>5</v>
      </c>
      <c r="R31" s="10"/>
      <c r="S31" s="10">
        <v>5</v>
      </c>
      <c r="T31" s="1">
        <v>6</v>
      </c>
      <c r="U31" s="1">
        <v>8</v>
      </c>
      <c r="W31" s="1">
        <f t="shared" si="0"/>
        <v>14.2</v>
      </c>
    </row>
    <row r="32" spans="1:23" ht="14.1" customHeight="1" x14ac:dyDescent="0.2">
      <c r="A32" s="6">
        <v>1332300083</v>
      </c>
      <c r="B32" s="5" t="s">
        <v>59</v>
      </c>
      <c r="C32" s="5" t="s">
        <v>13</v>
      </c>
      <c r="D32" s="6" t="s">
        <v>100</v>
      </c>
      <c r="E32" s="10"/>
      <c r="F32" s="10"/>
      <c r="G32" s="10"/>
      <c r="H32" s="10">
        <v>5</v>
      </c>
      <c r="I32" s="10">
        <v>5</v>
      </c>
      <c r="K32" s="10">
        <v>5</v>
      </c>
      <c r="L32" s="10">
        <v>5</v>
      </c>
      <c r="M32" s="10">
        <v>10</v>
      </c>
      <c r="N32" s="10">
        <v>5</v>
      </c>
      <c r="O32" s="10">
        <v>10</v>
      </c>
      <c r="P32" s="10">
        <v>8</v>
      </c>
      <c r="Q32" s="10">
        <v>5</v>
      </c>
      <c r="R32" s="10"/>
      <c r="S32" s="10">
        <v>8</v>
      </c>
      <c r="T32" s="1">
        <v>5</v>
      </c>
      <c r="U32" s="1">
        <v>8</v>
      </c>
      <c r="W32" s="1">
        <f t="shared" si="0"/>
        <v>15.9</v>
      </c>
    </row>
    <row r="33" spans="1:23" ht="14.1" customHeight="1" x14ac:dyDescent="0.2">
      <c r="A33" s="6">
        <v>1332300352</v>
      </c>
      <c r="B33" s="5" t="s">
        <v>60</v>
      </c>
      <c r="C33" s="5" t="s">
        <v>13</v>
      </c>
      <c r="D33" s="6" t="s">
        <v>100</v>
      </c>
      <c r="E33" s="10"/>
      <c r="F33" s="10"/>
      <c r="G33" s="10"/>
      <c r="H33" s="10">
        <v>5</v>
      </c>
      <c r="I33" s="10">
        <v>5</v>
      </c>
      <c r="K33" s="10">
        <v>5</v>
      </c>
      <c r="L33" s="10">
        <v>5</v>
      </c>
      <c r="M33" s="10">
        <v>10</v>
      </c>
      <c r="N33" s="10">
        <v>5</v>
      </c>
      <c r="O33" s="10">
        <v>10</v>
      </c>
      <c r="P33" s="10">
        <v>8</v>
      </c>
      <c r="Q33" s="10">
        <v>5</v>
      </c>
      <c r="R33" s="10"/>
      <c r="S33" s="10">
        <v>8</v>
      </c>
      <c r="T33" s="1">
        <v>5</v>
      </c>
      <c r="U33" s="1">
        <v>8</v>
      </c>
      <c r="W33" s="1">
        <f t="shared" si="0"/>
        <v>15.9</v>
      </c>
    </row>
    <row r="34" spans="1:23" ht="14.1" customHeight="1" x14ac:dyDescent="0.2">
      <c r="A34" s="6">
        <v>1332300361</v>
      </c>
      <c r="B34" s="5" t="s">
        <v>61</v>
      </c>
      <c r="C34" s="5" t="s">
        <v>62</v>
      </c>
      <c r="D34" s="6" t="s">
        <v>100</v>
      </c>
      <c r="E34" s="10"/>
      <c r="F34" s="10"/>
      <c r="G34" s="10"/>
      <c r="H34" s="10">
        <v>5</v>
      </c>
      <c r="I34" s="10">
        <v>5</v>
      </c>
      <c r="K34" s="10">
        <v>5</v>
      </c>
      <c r="L34" s="10">
        <v>5</v>
      </c>
      <c r="M34" s="10">
        <v>5</v>
      </c>
      <c r="N34" s="10">
        <v>5</v>
      </c>
      <c r="O34" s="10">
        <v>10</v>
      </c>
      <c r="P34" s="10">
        <v>8</v>
      </c>
      <c r="Q34" s="10">
        <v>5</v>
      </c>
      <c r="R34" s="10"/>
      <c r="S34" s="10">
        <v>8</v>
      </c>
      <c r="T34" s="1">
        <v>5</v>
      </c>
      <c r="U34" s="1">
        <v>8</v>
      </c>
      <c r="W34" s="1">
        <f t="shared" si="0"/>
        <v>15.4</v>
      </c>
    </row>
    <row r="35" spans="1:23" ht="14.1" customHeight="1" x14ac:dyDescent="0.2">
      <c r="A35" s="6">
        <v>1242300132</v>
      </c>
      <c r="B35" s="5" t="s">
        <v>65</v>
      </c>
      <c r="C35" s="5" t="s">
        <v>11</v>
      </c>
      <c r="D35" s="6" t="s">
        <v>97</v>
      </c>
      <c r="E35" s="10"/>
      <c r="F35" s="10"/>
      <c r="G35" s="10"/>
      <c r="H35" s="10">
        <v>0</v>
      </c>
      <c r="I35" s="10">
        <v>5</v>
      </c>
      <c r="K35" s="10">
        <v>5</v>
      </c>
      <c r="L35" s="10">
        <v>0</v>
      </c>
      <c r="M35" s="10">
        <v>5</v>
      </c>
      <c r="N35" s="10">
        <v>5</v>
      </c>
      <c r="O35" s="10">
        <v>6</v>
      </c>
      <c r="P35" s="10">
        <v>8</v>
      </c>
      <c r="Q35" s="10">
        <v>5</v>
      </c>
      <c r="R35" s="10"/>
      <c r="S35" s="10">
        <v>0</v>
      </c>
      <c r="T35" s="1">
        <v>6</v>
      </c>
      <c r="U35" s="1">
        <v>8</v>
      </c>
      <c r="W35" s="1">
        <f t="shared" si="0"/>
        <v>13.3</v>
      </c>
    </row>
    <row r="36" spans="1:23" ht="14.1" customHeight="1" x14ac:dyDescent="0.2">
      <c r="A36" s="6">
        <v>1432300170</v>
      </c>
      <c r="B36" s="5" t="s">
        <v>17</v>
      </c>
      <c r="C36" s="5" t="s">
        <v>66</v>
      </c>
      <c r="D36" s="6" t="s">
        <v>101</v>
      </c>
      <c r="E36" s="10"/>
      <c r="F36" s="10"/>
      <c r="G36" s="10"/>
      <c r="H36" s="10">
        <v>5</v>
      </c>
      <c r="I36" s="10">
        <v>5</v>
      </c>
      <c r="K36" s="10">
        <v>5</v>
      </c>
      <c r="L36" s="10">
        <v>0</v>
      </c>
      <c r="M36" s="10">
        <v>0</v>
      </c>
      <c r="N36" s="10">
        <v>0</v>
      </c>
      <c r="O36" s="10">
        <v>5</v>
      </c>
      <c r="P36" s="10">
        <v>5</v>
      </c>
      <c r="Q36" s="10">
        <v>5</v>
      </c>
      <c r="R36" s="10"/>
      <c r="S36" s="10">
        <v>8</v>
      </c>
      <c r="T36" s="1">
        <v>6</v>
      </c>
      <c r="U36" s="1">
        <v>7</v>
      </c>
      <c r="W36" s="1">
        <f t="shared" si="0"/>
        <v>13.1</v>
      </c>
    </row>
    <row r="37" spans="1:23" ht="14.1" customHeight="1" x14ac:dyDescent="0.2">
      <c r="A37" s="6">
        <v>1332300354</v>
      </c>
      <c r="B37" s="5" t="s">
        <v>67</v>
      </c>
      <c r="C37" s="5" t="s">
        <v>68</v>
      </c>
      <c r="D37" s="6" t="s">
        <v>99</v>
      </c>
      <c r="E37" s="10"/>
      <c r="F37" s="10"/>
      <c r="G37" s="10"/>
      <c r="H37" s="10">
        <v>0</v>
      </c>
      <c r="I37" s="10">
        <v>5</v>
      </c>
      <c r="K37" s="10">
        <v>5</v>
      </c>
      <c r="L37" s="10">
        <v>0</v>
      </c>
      <c r="M37" s="10">
        <v>5</v>
      </c>
      <c r="N37" s="10">
        <v>5</v>
      </c>
      <c r="O37" s="10">
        <v>9</v>
      </c>
      <c r="P37" s="10">
        <v>5</v>
      </c>
      <c r="Q37" s="10">
        <v>5</v>
      </c>
      <c r="R37" s="10"/>
      <c r="S37" s="10">
        <v>5</v>
      </c>
      <c r="T37" s="1">
        <v>8</v>
      </c>
      <c r="U37" s="1">
        <v>8</v>
      </c>
      <c r="W37" s="1">
        <f t="shared" si="0"/>
        <v>14</v>
      </c>
    </row>
    <row r="38" spans="1:23" ht="14.1" customHeight="1" x14ac:dyDescent="0.2">
      <c r="A38" s="6">
        <v>1332300147</v>
      </c>
      <c r="B38" s="5" t="s">
        <v>69</v>
      </c>
      <c r="C38" s="5" t="s">
        <v>1</v>
      </c>
      <c r="D38" s="6" t="s">
        <v>98</v>
      </c>
      <c r="E38" s="10"/>
      <c r="F38" s="10"/>
      <c r="G38" s="10"/>
      <c r="H38" s="10">
        <v>5</v>
      </c>
      <c r="I38" s="10">
        <v>5</v>
      </c>
      <c r="K38" s="10">
        <v>5</v>
      </c>
      <c r="L38" s="10">
        <v>8</v>
      </c>
      <c r="M38" s="10">
        <v>5</v>
      </c>
      <c r="N38" s="10">
        <v>5</v>
      </c>
      <c r="O38" s="10">
        <v>0</v>
      </c>
      <c r="P38" s="10">
        <v>5</v>
      </c>
      <c r="Q38" s="10">
        <v>5</v>
      </c>
      <c r="R38" s="10"/>
      <c r="S38" s="10">
        <v>0</v>
      </c>
      <c r="T38" s="1">
        <v>0</v>
      </c>
      <c r="U38" s="1">
        <v>7</v>
      </c>
      <c r="W38" s="1">
        <f t="shared" si="0"/>
        <v>13</v>
      </c>
    </row>
    <row r="39" spans="1:23" ht="14.1" customHeight="1" x14ac:dyDescent="0.2">
      <c r="A39" s="6">
        <v>1332300329</v>
      </c>
      <c r="B39" s="5" t="s">
        <v>70</v>
      </c>
      <c r="C39" s="5" t="s">
        <v>1</v>
      </c>
      <c r="D39" s="6" t="s">
        <v>97</v>
      </c>
      <c r="E39" s="10"/>
      <c r="F39" s="10"/>
      <c r="G39" s="10"/>
      <c r="H39" s="10">
        <v>5</v>
      </c>
      <c r="I39" s="10">
        <v>5</v>
      </c>
      <c r="K39" s="10">
        <v>5</v>
      </c>
      <c r="L39" s="10">
        <v>10</v>
      </c>
      <c r="M39" s="10">
        <v>5</v>
      </c>
      <c r="N39" s="10">
        <v>5</v>
      </c>
      <c r="O39" s="10">
        <v>9</v>
      </c>
      <c r="P39" s="10">
        <v>8</v>
      </c>
      <c r="Q39" s="10">
        <v>5</v>
      </c>
      <c r="R39" s="10"/>
      <c r="S39" s="10">
        <v>5</v>
      </c>
      <c r="T39" s="1">
        <v>6</v>
      </c>
      <c r="U39" s="1">
        <v>8</v>
      </c>
      <c r="W39" s="1">
        <f t="shared" si="0"/>
        <v>15.6</v>
      </c>
    </row>
    <row r="40" spans="1:23" ht="14.1" customHeight="1" x14ac:dyDescent="0.2">
      <c r="A40" s="6">
        <v>1332300066</v>
      </c>
      <c r="B40" s="5" t="s">
        <v>71</v>
      </c>
      <c r="C40" s="5" t="s">
        <v>19</v>
      </c>
      <c r="D40" s="6" t="s">
        <v>100</v>
      </c>
      <c r="E40" s="10"/>
      <c r="F40" s="10"/>
      <c r="G40" s="10"/>
      <c r="H40" s="10">
        <v>5</v>
      </c>
      <c r="I40" s="10">
        <v>5</v>
      </c>
      <c r="K40" s="10">
        <v>5</v>
      </c>
      <c r="L40" s="10">
        <v>5</v>
      </c>
      <c r="M40" s="10">
        <v>5</v>
      </c>
      <c r="N40" s="10">
        <v>5</v>
      </c>
      <c r="O40" s="10">
        <v>10</v>
      </c>
      <c r="P40" s="10">
        <v>8</v>
      </c>
      <c r="Q40" s="10">
        <v>5</v>
      </c>
      <c r="R40" s="10"/>
      <c r="S40" s="10">
        <v>8</v>
      </c>
      <c r="T40" s="1">
        <v>5</v>
      </c>
      <c r="U40" s="1">
        <v>0</v>
      </c>
      <c r="W40" s="1">
        <f t="shared" si="0"/>
        <v>14.6</v>
      </c>
    </row>
    <row r="41" spans="1:23" ht="14.1" customHeight="1" x14ac:dyDescent="0.2">
      <c r="A41" s="6">
        <v>1432300019</v>
      </c>
      <c r="B41" s="5" t="s">
        <v>72</v>
      </c>
      <c r="C41" s="5" t="s">
        <v>19</v>
      </c>
      <c r="D41" s="6" t="s">
        <v>101</v>
      </c>
      <c r="E41" s="10"/>
      <c r="F41" s="10"/>
      <c r="G41" s="10"/>
      <c r="H41" s="10">
        <v>5</v>
      </c>
      <c r="I41" s="10">
        <v>5</v>
      </c>
      <c r="K41" s="10">
        <v>5</v>
      </c>
      <c r="L41" s="10">
        <v>0</v>
      </c>
      <c r="M41" s="10">
        <v>5</v>
      </c>
      <c r="N41" s="10">
        <v>0</v>
      </c>
      <c r="O41" s="10">
        <v>5</v>
      </c>
      <c r="P41" s="10">
        <v>5</v>
      </c>
      <c r="Q41" s="10">
        <v>5</v>
      </c>
      <c r="R41" s="10"/>
      <c r="S41" s="10">
        <v>8</v>
      </c>
      <c r="T41" s="1">
        <v>6</v>
      </c>
      <c r="U41" s="1">
        <v>7</v>
      </c>
      <c r="W41" s="1">
        <f t="shared" si="0"/>
        <v>13.6</v>
      </c>
    </row>
    <row r="42" spans="1:23" ht="14.1" customHeight="1" x14ac:dyDescent="0.2">
      <c r="A42" s="6">
        <v>1332300229</v>
      </c>
      <c r="B42" s="5" t="s">
        <v>73</v>
      </c>
      <c r="C42" s="5" t="s">
        <v>74</v>
      </c>
      <c r="D42" s="6" t="s">
        <v>99</v>
      </c>
      <c r="H42" s="1">
        <v>5</v>
      </c>
      <c r="I42" s="1">
        <v>5</v>
      </c>
      <c r="K42" s="1">
        <v>5</v>
      </c>
      <c r="L42" s="1">
        <v>8</v>
      </c>
      <c r="M42" s="1">
        <v>5</v>
      </c>
      <c r="N42" s="1">
        <v>5</v>
      </c>
      <c r="O42" s="1">
        <v>6</v>
      </c>
      <c r="P42" s="1">
        <v>5</v>
      </c>
      <c r="Q42" s="1">
        <v>5</v>
      </c>
      <c r="S42" s="1">
        <v>5</v>
      </c>
      <c r="T42" s="1">
        <v>8</v>
      </c>
      <c r="U42" s="1">
        <v>8</v>
      </c>
      <c r="W42" s="1">
        <f t="shared" si="0"/>
        <v>15</v>
      </c>
    </row>
    <row r="43" spans="1:23" ht="14.1" customHeight="1" x14ac:dyDescent="0.2">
      <c r="A43" s="6">
        <v>1432300205</v>
      </c>
      <c r="B43" s="5" t="s">
        <v>75</v>
      </c>
      <c r="C43" s="5" t="s">
        <v>76</v>
      </c>
      <c r="D43" s="6" t="s">
        <v>101</v>
      </c>
      <c r="H43" s="1">
        <v>5</v>
      </c>
      <c r="I43" s="1">
        <v>5</v>
      </c>
      <c r="K43" s="1">
        <v>5</v>
      </c>
      <c r="L43" s="1">
        <v>0</v>
      </c>
      <c r="M43" s="1">
        <v>8</v>
      </c>
      <c r="N43" s="1">
        <v>5</v>
      </c>
      <c r="O43" s="1">
        <v>7</v>
      </c>
      <c r="P43" s="10">
        <v>0</v>
      </c>
      <c r="Q43" s="1">
        <v>5</v>
      </c>
      <c r="S43" s="10">
        <v>8</v>
      </c>
      <c r="T43" s="1">
        <v>6</v>
      </c>
      <c r="U43" s="1">
        <v>7</v>
      </c>
      <c r="W43" s="1">
        <f t="shared" si="0"/>
        <v>14.1</v>
      </c>
    </row>
    <row r="44" spans="1:23" ht="14.1" customHeight="1" x14ac:dyDescent="0.2">
      <c r="A44" s="6">
        <v>1232300259</v>
      </c>
      <c r="B44" s="5" t="s">
        <v>77</v>
      </c>
      <c r="C44" s="5" t="s">
        <v>78</v>
      </c>
      <c r="D44" s="6" t="s">
        <v>101</v>
      </c>
      <c r="H44" s="1">
        <v>5</v>
      </c>
      <c r="I44" s="1">
        <v>5</v>
      </c>
      <c r="K44" s="1">
        <v>5</v>
      </c>
      <c r="L44" s="1">
        <v>5</v>
      </c>
      <c r="M44" s="1">
        <v>0</v>
      </c>
      <c r="N44" s="1">
        <v>0</v>
      </c>
      <c r="O44" s="1">
        <v>7</v>
      </c>
      <c r="P44" s="10">
        <v>3</v>
      </c>
      <c r="Q44" s="1">
        <v>5</v>
      </c>
      <c r="S44" s="10">
        <v>8</v>
      </c>
      <c r="T44" s="1">
        <v>0</v>
      </c>
      <c r="U44" s="1">
        <v>7</v>
      </c>
      <c r="W44" s="1">
        <f t="shared" si="0"/>
        <v>13</v>
      </c>
    </row>
    <row r="45" spans="1:23" ht="14.1" customHeight="1" x14ac:dyDescent="0.2">
      <c r="A45" s="6">
        <v>1332300291</v>
      </c>
      <c r="B45" s="5" t="s">
        <v>79</v>
      </c>
      <c r="C45" s="5" t="s">
        <v>80</v>
      </c>
      <c r="D45" s="6" t="s">
        <v>98</v>
      </c>
      <c r="H45" s="1">
        <v>5</v>
      </c>
      <c r="I45" s="1">
        <v>5</v>
      </c>
      <c r="K45" s="1">
        <v>5</v>
      </c>
      <c r="L45" s="1">
        <v>8</v>
      </c>
      <c r="M45" s="1">
        <v>5</v>
      </c>
      <c r="N45" s="1">
        <v>5</v>
      </c>
      <c r="O45" s="1">
        <v>9</v>
      </c>
      <c r="P45" s="1">
        <v>5</v>
      </c>
      <c r="Q45" s="1">
        <v>5</v>
      </c>
      <c r="S45" s="10">
        <v>0</v>
      </c>
      <c r="T45" s="1">
        <v>7</v>
      </c>
      <c r="U45" s="1">
        <v>7</v>
      </c>
      <c r="W45" s="1">
        <f t="shared" si="0"/>
        <v>14.6</v>
      </c>
    </row>
    <row r="46" spans="1:23" ht="14.1" customHeight="1" x14ac:dyDescent="0.2">
      <c r="A46" s="6">
        <v>1332300048</v>
      </c>
      <c r="B46" s="5" t="s">
        <v>81</v>
      </c>
      <c r="C46" s="5" t="s">
        <v>82</v>
      </c>
      <c r="D46" s="6" t="s">
        <v>100</v>
      </c>
      <c r="H46" s="1">
        <v>5</v>
      </c>
      <c r="I46" s="1">
        <v>5</v>
      </c>
      <c r="K46" s="1">
        <v>5</v>
      </c>
      <c r="L46" s="1">
        <v>8</v>
      </c>
      <c r="M46" s="1">
        <v>5</v>
      </c>
      <c r="N46" s="1">
        <v>5</v>
      </c>
      <c r="O46" s="10">
        <v>10</v>
      </c>
      <c r="P46" s="10">
        <v>8</v>
      </c>
      <c r="Q46" s="1">
        <v>5</v>
      </c>
      <c r="S46" s="10">
        <v>8</v>
      </c>
      <c r="T46" s="1">
        <v>5</v>
      </c>
      <c r="U46" s="1">
        <v>8</v>
      </c>
      <c r="W46" s="1">
        <f t="shared" si="0"/>
        <v>15.7</v>
      </c>
    </row>
    <row r="47" spans="1:23" ht="14.1" customHeight="1" x14ac:dyDescent="0.2">
      <c r="A47" s="6">
        <v>1332300114</v>
      </c>
      <c r="B47" s="5" t="s">
        <v>83</v>
      </c>
      <c r="C47" s="5" t="s">
        <v>84</v>
      </c>
      <c r="D47" s="6" t="s">
        <v>92</v>
      </c>
      <c r="H47" s="1">
        <v>5</v>
      </c>
      <c r="I47" s="1">
        <v>5</v>
      </c>
      <c r="K47" s="1">
        <v>5</v>
      </c>
      <c r="L47" s="10">
        <v>0</v>
      </c>
      <c r="M47" s="1">
        <v>5</v>
      </c>
      <c r="N47" s="1">
        <v>5</v>
      </c>
      <c r="O47" s="1">
        <v>5</v>
      </c>
      <c r="P47" s="1">
        <v>0</v>
      </c>
      <c r="Q47" s="1">
        <v>3</v>
      </c>
      <c r="S47" s="10">
        <v>3</v>
      </c>
      <c r="T47" s="1">
        <v>3</v>
      </c>
      <c r="U47" s="1">
        <v>0</v>
      </c>
      <c r="W47" s="1">
        <f t="shared" si="0"/>
        <v>11.9</v>
      </c>
    </row>
    <row r="48" spans="1:23" ht="14.1" customHeight="1" x14ac:dyDescent="0.2">
      <c r="A48" s="6">
        <v>1532300113</v>
      </c>
      <c r="B48" s="5" t="s">
        <v>88</v>
      </c>
      <c r="C48" s="5" t="s">
        <v>89</v>
      </c>
      <c r="D48" s="6" t="s">
        <v>98</v>
      </c>
      <c r="H48" s="1">
        <v>5</v>
      </c>
      <c r="I48" s="1">
        <v>5</v>
      </c>
      <c r="K48" s="1">
        <v>5</v>
      </c>
      <c r="L48" s="1">
        <v>5</v>
      </c>
      <c r="M48" s="1">
        <v>8</v>
      </c>
      <c r="N48" s="1">
        <v>5</v>
      </c>
      <c r="O48" s="1">
        <v>6</v>
      </c>
      <c r="P48" s="1">
        <v>5</v>
      </c>
      <c r="Q48" s="1">
        <v>5</v>
      </c>
      <c r="S48" s="10">
        <v>0</v>
      </c>
      <c r="T48" s="1">
        <v>7</v>
      </c>
      <c r="U48" s="1">
        <v>7</v>
      </c>
      <c r="W48" s="1">
        <f t="shared" si="0"/>
        <v>14.3</v>
      </c>
    </row>
    <row r="49" spans="1:23" ht="14.1" customHeight="1" x14ac:dyDescent="0.2">
      <c r="A49" s="6">
        <v>1332300072</v>
      </c>
      <c r="B49" s="5" t="s">
        <v>86</v>
      </c>
      <c r="C49" s="5" t="s">
        <v>87</v>
      </c>
      <c r="D49" s="6" t="s">
        <v>99</v>
      </c>
      <c r="H49" s="1">
        <v>0</v>
      </c>
      <c r="I49" s="1">
        <v>5</v>
      </c>
      <c r="K49" s="1">
        <v>5</v>
      </c>
      <c r="L49" s="1">
        <v>0</v>
      </c>
      <c r="M49" s="1">
        <v>5</v>
      </c>
      <c r="N49" s="1">
        <v>5</v>
      </c>
      <c r="O49" s="1">
        <v>6</v>
      </c>
      <c r="P49" s="1">
        <v>5</v>
      </c>
      <c r="Q49" s="1">
        <v>5</v>
      </c>
      <c r="S49" s="1">
        <v>5</v>
      </c>
      <c r="T49" s="1">
        <v>0</v>
      </c>
      <c r="U49" s="1">
        <v>8</v>
      </c>
      <c r="W49" s="1">
        <f t="shared" si="0"/>
        <v>12.9</v>
      </c>
    </row>
    <row r="50" spans="1:23" ht="14.1" customHeight="1" x14ac:dyDescent="0.2">
      <c r="A50" s="6">
        <v>1332300293</v>
      </c>
      <c r="B50" s="5" t="s">
        <v>112</v>
      </c>
      <c r="C50" s="5" t="s">
        <v>8</v>
      </c>
      <c r="D50" s="6" t="s">
        <v>100</v>
      </c>
      <c r="H50" s="1">
        <v>5</v>
      </c>
      <c r="I50" s="1">
        <v>5</v>
      </c>
      <c r="K50" s="1">
        <v>5</v>
      </c>
      <c r="L50" s="1">
        <v>8</v>
      </c>
      <c r="M50" s="1">
        <v>5</v>
      </c>
      <c r="N50" s="1">
        <v>5</v>
      </c>
      <c r="O50" s="10">
        <v>10</v>
      </c>
      <c r="P50" s="10">
        <v>8</v>
      </c>
      <c r="Q50" s="1">
        <v>5</v>
      </c>
      <c r="S50" s="10">
        <v>8</v>
      </c>
      <c r="T50" s="1">
        <v>5</v>
      </c>
      <c r="U50" s="1">
        <v>8</v>
      </c>
      <c r="W50" s="1">
        <f t="shared" si="0"/>
        <v>15.7</v>
      </c>
    </row>
    <row r="51" spans="1:23" ht="14.1" customHeight="1" x14ac:dyDescent="0.2">
      <c r="A51" s="6">
        <v>1232300135</v>
      </c>
      <c r="B51" s="5" t="s">
        <v>12</v>
      </c>
      <c r="C51" s="5" t="s">
        <v>113</v>
      </c>
      <c r="D51" s="6" t="s">
        <v>92</v>
      </c>
      <c r="H51" s="1">
        <v>5</v>
      </c>
      <c r="I51" s="1">
        <v>5</v>
      </c>
      <c r="K51" s="1">
        <v>5</v>
      </c>
      <c r="L51" s="10">
        <v>0</v>
      </c>
      <c r="M51" s="1">
        <v>5</v>
      </c>
      <c r="N51" s="1">
        <v>3</v>
      </c>
      <c r="O51" s="1">
        <v>5</v>
      </c>
      <c r="P51" s="1">
        <v>5</v>
      </c>
      <c r="Q51" s="1">
        <v>5</v>
      </c>
      <c r="S51" s="10">
        <v>0</v>
      </c>
      <c r="T51" s="1">
        <v>5</v>
      </c>
      <c r="U51" s="1">
        <v>7</v>
      </c>
      <c r="W51" s="1">
        <f t="shared" si="0"/>
        <v>13</v>
      </c>
    </row>
    <row r="52" spans="1:23" ht="14.1" customHeight="1" x14ac:dyDescent="0.2">
      <c r="A52" s="6">
        <v>1332300119</v>
      </c>
      <c r="B52" s="5" t="s">
        <v>20</v>
      </c>
      <c r="C52" s="5" t="s">
        <v>36</v>
      </c>
      <c r="D52" s="6"/>
      <c r="E52" s="10"/>
      <c r="F52" s="10"/>
      <c r="G52" s="10"/>
      <c r="H52" s="10"/>
      <c r="I52" s="10"/>
      <c r="K52" s="10"/>
      <c r="L52" s="10"/>
      <c r="M52" s="10"/>
      <c r="N52" s="10"/>
      <c r="O52" s="10"/>
      <c r="P52" s="10"/>
      <c r="Q52" s="10"/>
      <c r="R52" s="10"/>
      <c r="S52" s="10"/>
    </row>
    <row r="53" spans="1:23" ht="14.1" customHeight="1" x14ac:dyDescent="0.2">
      <c r="A53" s="6">
        <v>1532300110</v>
      </c>
      <c r="B53" s="5" t="s">
        <v>37</v>
      </c>
      <c r="C53" s="5" t="s">
        <v>8</v>
      </c>
      <c r="D53" s="6"/>
      <c r="E53" s="10"/>
      <c r="F53" s="10"/>
      <c r="G53" s="10"/>
      <c r="H53" s="10"/>
      <c r="I53" s="10"/>
      <c r="K53" s="10"/>
      <c r="L53" s="10"/>
      <c r="M53" s="10"/>
      <c r="N53" s="10"/>
      <c r="O53" s="10"/>
      <c r="P53" s="10"/>
      <c r="Q53" s="10"/>
      <c r="R53" s="10"/>
      <c r="S53" s="10"/>
    </row>
    <row r="54" spans="1:23" ht="14.1" customHeight="1" x14ac:dyDescent="0.2">
      <c r="A54" s="6">
        <v>1332300087</v>
      </c>
      <c r="B54" s="5" t="s">
        <v>52</v>
      </c>
      <c r="C54" s="5" t="s">
        <v>53</v>
      </c>
      <c r="D54" s="6"/>
      <c r="E54" s="10"/>
      <c r="F54" s="10"/>
      <c r="G54" s="10"/>
      <c r="H54" s="10"/>
      <c r="I54" s="10"/>
      <c r="K54" s="10"/>
      <c r="L54" s="10"/>
      <c r="M54" s="10"/>
      <c r="N54" s="10"/>
      <c r="O54" s="10"/>
      <c r="P54" s="10"/>
      <c r="Q54" s="10"/>
      <c r="R54" s="10"/>
      <c r="S54" s="10"/>
    </row>
    <row r="55" spans="1:23" ht="14.1" customHeight="1" x14ac:dyDescent="0.2">
      <c r="A55" s="6">
        <v>1332300250</v>
      </c>
      <c r="B55" s="5" t="s">
        <v>63</v>
      </c>
      <c r="C55" s="5" t="s">
        <v>64</v>
      </c>
      <c r="D55" s="6"/>
      <c r="E55" s="10"/>
      <c r="F55" s="10"/>
      <c r="G55" s="10"/>
      <c r="H55" s="10"/>
      <c r="I55" s="10"/>
      <c r="K55" s="10"/>
      <c r="L55" s="10"/>
      <c r="M55" s="10"/>
      <c r="N55" s="10"/>
      <c r="O55" s="10"/>
      <c r="P55" s="10"/>
      <c r="Q55" s="10"/>
      <c r="R55" s="10"/>
      <c r="S55" s="10"/>
    </row>
  </sheetData>
  <autoFilter ref="A9:V55"/>
  <pageMargins left="0.7" right="0.7" top="0.75" bottom="0.75" header="0.3" footer="0.3"/>
  <pageSetup paperSize="9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zoomScale="90" zoomScaleNormal="90" workbookViewId="0">
      <selection activeCell="A15" sqref="A15:C15"/>
    </sheetView>
  </sheetViews>
  <sheetFormatPr defaultRowHeight="14.1" customHeight="1" x14ac:dyDescent="0.2"/>
  <cols>
    <col min="1" max="1" width="15.7109375" style="2" customWidth="1"/>
    <col min="2" max="2" width="18.42578125" style="1" bestFit="1" customWidth="1"/>
    <col min="3" max="3" width="9.42578125" style="1" customWidth="1"/>
    <col min="4" max="16384" width="9.140625" style="1"/>
  </cols>
  <sheetData>
    <row r="1" spans="1:6" ht="14.1" customHeight="1" x14ac:dyDescent="0.2">
      <c r="A1" s="8" t="s">
        <v>85</v>
      </c>
    </row>
    <row r="2" spans="1:6" ht="14.1" customHeight="1" x14ac:dyDescent="0.2">
      <c r="A2" s="9" t="s">
        <v>7</v>
      </c>
    </row>
    <row r="3" spans="1:6" ht="14.1" customHeight="1" x14ac:dyDescent="0.2">
      <c r="A3" s="9"/>
    </row>
    <row r="4" spans="1:6" ht="14.1" customHeight="1" x14ac:dyDescent="0.2">
      <c r="A4" s="9"/>
    </row>
    <row r="8" spans="1:6" ht="14.1" customHeight="1" x14ac:dyDescent="0.2">
      <c r="A8" s="7" t="s">
        <v>0</v>
      </c>
      <c r="B8" s="14" t="s">
        <v>91</v>
      </c>
      <c r="D8" s="1">
        <v>4</v>
      </c>
      <c r="E8" s="1">
        <v>4</v>
      </c>
      <c r="F8" s="1">
        <v>2</v>
      </c>
    </row>
    <row r="9" spans="1:6" ht="14.1" customHeight="1" x14ac:dyDescent="0.2">
      <c r="A9" s="5"/>
      <c r="B9" s="15"/>
    </row>
    <row r="10" spans="1:6" ht="14.1" customHeight="1" x14ac:dyDescent="0.2">
      <c r="A10" s="5" t="s">
        <v>90</v>
      </c>
      <c r="B10" s="15" t="s">
        <v>107</v>
      </c>
      <c r="C10" s="1">
        <f>SUM(D10:F10)</f>
        <v>6.5</v>
      </c>
      <c r="D10" s="1">
        <v>3.5</v>
      </c>
      <c r="E10" s="1">
        <v>3</v>
      </c>
    </row>
    <row r="11" spans="1:6" ht="14.1" customHeight="1" x14ac:dyDescent="0.2">
      <c r="A11" s="5" t="s">
        <v>92</v>
      </c>
      <c r="B11" s="15" t="s">
        <v>93</v>
      </c>
      <c r="C11" s="1">
        <f t="shared" ref="C11:C16" si="0">SUM(D11:F11)</f>
        <v>5</v>
      </c>
      <c r="D11" s="1">
        <v>2.5</v>
      </c>
      <c r="E11" s="1">
        <v>2.5</v>
      </c>
    </row>
    <row r="12" spans="1:6" ht="14.1" customHeight="1" x14ac:dyDescent="0.2">
      <c r="A12" s="5" t="s">
        <v>95</v>
      </c>
      <c r="B12" s="15" t="s">
        <v>108</v>
      </c>
      <c r="C12" s="1">
        <f t="shared" si="0"/>
        <v>7.2</v>
      </c>
      <c r="D12" s="1">
        <v>3</v>
      </c>
      <c r="E12" s="1">
        <v>4</v>
      </c>
      <c r="F12" s="1">
        <v>0.2</v>
      </c>
    </row>
    <row r="13" spans="1:6" ht="14.1" customHeight="1" x14ac:dyDescent="0.2">
      <c r="A13" s="5" t="s">
        <v>96</v>
      </c>
      <c r="B13" s="15" t="s">
        <v>105</v>
      </c>
      <c r="C13" s="1">
        <f t="shared" si="0"/>
        <v>8.4</v>
      </c>
      <c r="D13" s="1">
        <v>3.8</v>
      </c>
      <c r="E13" s="1">
        <v>4</v>
      </c>
      <c r="F13" s="1">
        <v>0.6</v>
      </c>
    </row>
    <row r="14" spans="1:6" ht="14.1" customHeight="1" x14ac:dyDescent="0.2">
      <c r="A14" s="5" t="s">
        <v>94</v>
      </c>
      <c r="B14" s="15" t="s">
        <v>103</v>
      </c>
      <c r="C14" s="1">
        <f t="shared" si="0"/>
        <v>7.7</v>
      </c>
      <c r="D14" s="1">
        <v>4</v>
      </c>
      <c r="E14" s="1">
        <v>3.5</v>
      </c>
      <c r="F14" s="1">
        <v>0.2</v>
      </c>
    </row>
    <row r="15" spans="1:6" ht="14.1" customHeight="1" x14ac:dyDescent="0.2">
      <c r="A15" s="5" t="s">
        <v>97</v>
      </c>
      <c r="B15" s="15" t="s">
        <v>106</v>
      </c>
      <c r="C15" s="1">
        <f t="shared" si="0"/>
        <v>6</v>
      </c>
      <c r="D15" s="1">
        <v>3</v>
      </c>
      <c r="E15" s="1">
        <v>3</v>
      </c>
    </row>
    <row r="16" spans="1:6" ht="14.1" customHeight="1" x14ac:dyDescent="0.2">
      <c r="A16" s="5" t="s">
        <v>98</v>
      </c>
      <c r="B16" s="15" t="s">
        <v>104</v>
      </c>
      <c r="C16" s="1">
        <f t="shared" si="0"/>
        <v>6.7</v>
      </c>
      <c r="D16" s="1">
        <v>3.5</v>
      </c>
      <c r="E16" s="1">
        <v>3</v>
      </c>
      <c r="F16" s="1">
        <v>0.2</v>
      </c>
    </row>
    <row r="17" spans="1:8" ht="14.1" customHeight="1" x14ac:dyDescent="0.2">
      <c r="A17" s="5"/>
      <c r="B17" s="15"/>
    </row>
    <row r="20" spans="1:8" ht="14.1" customHeight="1" x14ac:dyDescent="0.2">
      <c r="B20" s="18" t="s">
        <v>123</v>
      </c>
      <c r="D20" s="1" t="s">
        <v>115</v>
      </c>
      <c r="E20" s="1" t="s">
        <v>116</v>
      </c>
      <c r="F20" s="1" t="s">
        <v>117</v>
      </c>
      <c r="H20" s="1" t="s">
        <v>118</v>
      </c>
    </row>
    <row r="22" spans="1:8" ht="14.1" customHeight="1" x14ac:dyDescent="0.2">
      <c r="A22" s="6" t="s">
        <v>90</v>
      </c>
      <c r="C22" s="1">
        <f>SUM(D22:G22)</f>
        <v>9</v>
      </c>
      <c r="D22" s="1">
        <v>3</v>
      </c>
      <c r="E22" s="1">
        <v>3</v>
      </c>
      <c r="F22" s="1">
        <v>1</v>
      </c>
      <c r="G22" s="1">
        <v>2</v>
      </c>
      <c r="H22" s="1" t="s">
        <v>119</v>
      </c>
    </row>
    <row r="23" spans="1:8" ht="14.1" customHeight="1" x14ac:dyDescent="0.2">
      <c r="A23" s="6" t="s">
        <v>95</v>
      </c>
      <c r="C23" s="1">
        <f t="shared" ref="C23:C28" si="1">SUM(D23:G23)</f>
        <v>7.5</v>
      </c>
      <c r="D23" s="1">
        <v>4</v>
      </c>
      <c r="E23" s="1">
        <v>3.5</v>
      </c>
      <c r="F23" s="1">
        <v>1</v>
      </c>
      <c r="G23" s="1">
        <v>-1</v>
      </c>
      <c r="H23" s="1" t="s">
        <v>120</v>
      </c>
    </row>
    <row r="24" spans="1:8" ht="14.1" customHeight="1" x14ac:dyDescent="0.2">
      <c r="A24" s="6" t="s">
        <v>98</v>
      </c>
      <c r="C24" s="1">
        <f t="shared" si="1"/>
        <v>8</v>
      </c>
      <c r="D24" s="1">
        <v>4</v>
      </c>
      <c r="E24" s="1">
        <v>3</v>
      </c>
      <c r="G24" s="1">
        <v>1</v>
      </c>
      <c r="H24" s="1" t="s">
        <v>121</v>
      </c>
    </row>
    <row r="25" spans="1:8" ht="14.1" customHeight="1" x14ac:dyDescent="0.2">
      <c r="A25" s="6" t="s">
        <v>114</v>
      </c>
      <c r="C25" s="1">
        <f t="shared" si="1"/>
        <v>7</v>
      </c>
      <c r="D25" s="1">
        <v>4</v>
      </c>
      <c r="E25" s="1">
        <v>2</v>
      </c>
      <c r="G25" s="1">
        <v>1</v>
      </c>
      <c r="H25" s="1" t="s">
        <v>115</v>
      </c>
    </row>
    <row r="26" spans="1:8" ht="14.1" customHeight="1" x14ac:dyDescent="0.2">
      <c r="A26" s="6" t="s">
        <v>97</v>
      </c>
      <c r="C26" s="1">
        <f t="shared" si="1"/>
        <v>8</v>
      </c>
      <c r="D26" s="1">
        <v>3.5</v>
      </c>
      <c r="E26" s="1">
        <v>3.5</v>
      </c>
      <c r="G26" s="1">
        <v>1</v>
      </c>
      <c r="H26" s="1" t="s">
        <v>122</v>
      </c>
    </row>
    <row r="27" spans="1:8" ht="14.1" customHeight="1" x14ac:dyDescent="0.2">
      <c r="A27" s="6" t="s">
        <v>96</v>
      </c>
      <c r="C27" s="1">
        <f t="shared" si="1"/>
        <v>9</v>
      </c>
      <c r="D27" s="1">
        <v>3.5</v>
      </c>
      <c r="E27" s="1">
        <v>3.5</v>
      </c>
      <c r="F27" s="1">
        <v>1</v>
      </c>
      <c r="G27" s="1">
        <v>1</v>
      </c>
      <c r="H27" s="1" t="s">
        <v>122</v>
      </c>
    </row>
    <row r="28" spans="1:8" ht="14.1" customHeight="1" x14ac:dyDescent="0.2">
      <c r="A28" s="6" t="s">
        <v>92</v>
      </c>
      <c r="C28" s="1">
        <f t="shared" si="1"/>
        <v>6</v>
      </c>
      <c r="D28" s="1">
        <v>3</v>
      </c>
      <c r="E28" s="1">
        <v>3</v>
      </c>
    </row>
  </sheetData>
  <pageMargins left="0.7" right="0.7" top="0.75" bottom="0.75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Form</vt:lpstr>
      <vt:lpstr>Form (2)</vt:lpstr>
      <vt:lpstr>q</vt:lpstr>
      <vt:lpstr>att</vt:lpstr>
      <vt:lpstr>gr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Dinh Hoang</dc:creator>
  <cp:lastModifiedBy>Nguyen Dinh Hoang</cp:lastModifiedBy>
  <cp:lastPrinted>2015-07-07T02:13:48Z</cp:lastPrinted>
  <dcterms:created xsi:type="dcterms:W3CDTF">2015-09-08T02:53:13Z</dcterms:created>
  <dcterms:modified xsi:type="dcterms:W3CDTF">2016-07-01T10:08:17Z</dcterms:modified>
</cp:coreProperties>
</file>