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36" yWindow="107" windowWidth="14765" windowHeight="8006"/>
  </bookViews>
  <sheets>
    <sheet name="Description" sheetId="5" r:id="rId1"/>
    <sheet name="Saving Phase" sheetId="1" r:id="rId2"/>
    <sheet name="Spending Phase" sheetId="4" r:id="rId3"/>
  </sheets>
  <calcPr calcId="125725"/>
</workbook>
</file>

<file path=xl/calcChain.xml><?xml version="1.0" encoding="utf-8"?>
<calcChain xmlns="http://schemas.openxmlformats.org/spreadsheetml/2006/main">
  <c r="E4" i="1"/>
  <c r="E5" s="1"/>
  <c r="E6" s="1"/>
  <c r="E7" s="1"/>
  <c r="E8" s="1"/>
  <c r="E9" s="1"/>
  <c r="E10" s="1"/>
  <c r="E11" s="1"/>
  <c r="E12" s="1"/>
  <c r="E13" s="1"/>
  <c r="E14" s="1"/>
  <c r="E15" s="1"/>
  <c r="E16" s="1"/>
  <c r="E17" s="1"/>
  <c r="E18" s="1"/>
  <c r="E19" s="1"/>
  <c r="E20" s="1"/>
  <c r="E21" s="1"/>
  <c r="E22" s="1"/>
  <c r="E23" s="1"/>
  <c r="E24" s="1"/>
  <c r="E25" s="1"/>
  <c r="E26" s="1"/>
  <c r="E27" s="1"/>
  <c r="E28" s="1"/>
  <c r="E29" s="1"/>
  <c r="E30" s="1"/>
  <c r="E31" s="1"/>
  <c r="E32" s="1"/>
  <c r="E33" s="1"/>
  <c r="E34" s="1"/>
  <c r="E35" s="1"/>
  <c r="E36" s="1"/>
  <c r="E37" s="1"/>
  <c r="E38" s="1"/>
  <c r="E39" s="1"/>
  <c r="E40" s="1"/>
  <c r="E41" s="1"/>
  <c r="E42" s="1"/>
  <c r="E43" s="1"/>
  <c r="E44" s="1"/>
  <c r="E45" s="1"/>
  <c r="E46" s="1"/>
  <c r="E47" s="1"/>
  <c r="E48" s="1"/>
  <c r="E49" s="1"/>
  <c r="E50" s="1"/>
  <c r="E51" s="1"/>
  <c r="E52" s="1"/>
  <c r="E53" s="1"/>
  <c r="E4" i="4" l="1"/>
  <c r="E5" s="1"/>
  <c r="G5" s="1"/>
  <c r="H5" s="1"/>
  <c r="G17" i="1"/>
  <c r="G18"/>
  <c r="G19"/>
  <c r="G20"/>
  <c r="G21"/>
  <c r="G22"/>
  <c r="G23"/>
  <c r="G24"/>
  <c r="G25"/>
  <c r="G26"/>
  <c r="G27"/>
  <c r="G28"/>
  <c r="G29"/>
  <c r="G30"/>
  <c r="G31"/>
  <c r="G32"/>
  <c r="G33"/>
  <c r="G34"/>
  <c r="G35"/>
  <c r="G36"/>
  <c r="G37"/>
  <c r="G38"/>
  <c r="G39"/>
  <c r="G40"/>
  <c r="G41"/>
  <c r="G42"/>
  <c r="G43"/>
  <c r="G44"/>
  <c r="G45"/>
  <c r="G46"/>
  <c r="G47"/>
  <c r="G48"/>
  <c r="G49"/>
  <c r="G50"/>
  <c r="G51"/>
  <c r="G52"/>
  <c r="G53"/>
  <c r="G14"/>
  <c r="G15"/>
  <c r="G16"/>
  <c r="G4"/>
  <c r="I4" s="1"/>
  <c r="G5"/>
  <c r="G6"/>
  <c r="G7"/>
  <c r="G8"/>
  <c r="G9"/>
  <c r="G10"/>
  <c r="G11"/>
  <c r="G12"/>
  <c r="G13"/>
  <c r="I5" l="1"/>
  <c r="I6" s="1"/>
  <c r="I7" s="1"/>
  <c r="I8" s="1"/>
  <c r="I9" s="1"/>
  <c r="I10" s="1"/>
  <c r="I11" s="1"/>
  <c r="I12" s="1"/>
  <c r="I13" s="1"/>
  <c r="I14" s="1"/>
  <c r="I15" s="1"/>
  <c r="I16" s="1"/>
  <c r="I17" s="1"/>
  <c r="I18" s="1"/>
  <c r="I19" s="1"/>
  <c r="I20" s="1"/>
  <c r="I21" s="1"/>
  <c r="I22" s="1"/>
  <c r="I23" s="1"/>
  <c r="I24" s="1"/>
  <c r="I25" s="1"/>
  <c r="I26" s="1"/>
  <c r="I27" s="1"/>
  <c r="I28" s="1"/>
  <c r="I29" s="1"/>
  <c r="I30" s="1"/>
  <c r="I31" s="1"/>
  <c r="I32" s="1"/>
  <c r="I33" s="1"/>
  <c r="C11" i="4" s="1"/>
  <c r="H12" i="1"/>
  <c r="H20"/>
  <c r="H28"/>
  <c r="H36"/>
  <c r="H44"/>
  <c r="H52"/>
  <c r="H25"/>
  <c r="H49"/>
  <c r="H24"/>
  <c r="H11"/>
  <c r="H19"/>
  <c r="H27"/>
  <c r="H35"/>
  <c r="H43"/>
  <c r="H51"/>
  <c r="H9"/>
  <c r="H33"/>
  <c r="H8"/>
  <c r="H48"/>
  <c r="H10"/>
  <c r="H18"/>
  <c r="H26"/>
  <c r="H34"/>
  <c r="H42"/>
  <c r="H50"/>
  <c r="H17"/>
  <c r="H41"/>
  <c r="H16"/>
  <c r="H40"/>
  <c r="H7"/>
  <c r="H15"/>
  <c r="H23"/>
  <c r="H31"/>
  <c r="H39"/>
  <c r="H47"/>
  <c r="H6"/>
  <c r="H14"/>
  <c r="H22"/>
  <c r="H30"/>
  <c r="H38"/>
  <c r="H46"/>
  <c r="H4"/>
  <c r="H5"/>
  <c r="H13"/>
  <c r="H21"/>
  <c r="H29"/>
  <c r="H37"/>
  <c r="H45"/>
  <c r="H53"/>
  <c r="H32"/>
  <c r="G4" i="4"/>
  <c r="E6"/>
  <c r="E7" s="1"/>
  <c r="E8" s="1"/>
  <c r="E9" s="1"/>
  <c r="E10" s="1"/>
  <c r="E11" s="1"/>
  <c r="E12" s="1"/>
  <c r="E13" s="1"/>
  <c r="E14" s="1"/>
  <c r="E15" s="1"/>
  <c r="E16" s="1"/>
  <c r="E17" s="1"/>
  <c r="I34" i="1" l="1"/>
  <c r="I35" s="1"/>
  <c r="I36" s="1"/>
  <c r="I37" s="1"/>
  <c r="I38" s="1"/>
  <c r="I39" s="1"/>
  <c r="I40" s="1"/>
  <c r="I41" s="1"/>
  <c r="I42" s="1"/>
  <c r="I43" s="1"/>
  <c r="G9" i="4"/>
  <c r="H9" s="1"/>
  <c r="H4"/>
  <c r="E18"/>
  <c r="G18" s="1"/>
  <c r="H18" s="1"/>
  <c r="G17"/>
  <c r="H17" s="1"/>
  <c r="G13"/>
  <c r="H13" s="1"/>
  <c r="G7"/>
  <c r="H7" s="1"/>
  <c r="G12"/>
  <c r="H12" s="1"/>
  <c r="G6"/>
  <c r="H6" s="1"/>
  <c r="G15"/>
  <c r="H15" s="1"/>
  <c r="G11"/>
  <c r="H11" s="1"/>
  <c r="G10"/>
  <c r="H10" s="1"/>
  <c r="G8"/>
  <c r="H8" s="1"/>
  <c r="G14"/>
  <c r="H14" s="1"/>
  <c r="G16"/>
  <c r="H16" s="1"/>
  <c r="I44" i="1" l="1"/>
  <c r="I45" s="1"/>
  <c r="I46" s="1"/>
  <c r="I47" s="1"/>
  <c r="I48" s="1"/>
  <c r="I49" s="1"/>
  <c r="I50" s="1"/>
  <c r="I51" s="1"/>
  <c r="I52" s="1"/>
  <c r="I53" s="1"/>
  <c r="E19" i="4"/>
  <c r="G19" s="1"/>
  <c r="H19" s="1"/>
  <c r="E20" l="1"/>
  <c r="E21" s="1"/>
  <c r="G20" l="1"/>
  <c r="H20" s="1"/>
  <c r="G21"/>
  <c r="H21" s="1"/>
  <c r="E22"/>
  <c r="E23" l="1"/>
  <c r="G22"/>
  <c r="H22" s="1"/>
  <c r="E24" l="1"/>
  <c r="G23"/>
  <c r="H23" s="1"/>
  <c r="E25" l="1"/>
  <c r="G24"/>
  <c r="H24" s="1"/>
  <c r="E26" l="1"/>
  <c r="G25"/>
  <c r="H25" s="1"/>
  <c r="E27" l="1"/>
  <c r="G26"/>
  <c r="H26" s="1"/>
  <c r="E28" l="1"/>
  <c r="G27"/>
  <c r="H27" s="1"/>
  <c r="G28" l="1"/>
  <c r="H28" s="1"/>
  <c r="E29"/>
  <c r="E30" l="1"/>
  <c r="G29"/>
  <c r="H29" s="1"/>
  <c r="G30" l="1"/>
  <c r="H30" s="1"/>
  <c r="E31"/>
  <c r="E32" l="1"/>
  <c r="G31"/>
  <c r="H31" s="1"/>
  <c r="E33" l="1"/>
  <c r="G32"/>
  <c r="H32" s="1"/>
  <c r="G33" l="1"/>
  <c r="H33" s="1"/>
  <c r="I4"/>
  <c r="I5" s="1"/>
  <c r="I6" s="1"/>
  <c r="I7" s="1"/>
  <c r="I8" s="1"/>
  <c r="I9" s="1"/>
  <c r="I10" s="1"/>
  <c r="I11" s="1"/>
  <c r="I12" s="1"/>
  <c r="I13" s="1"/>
  <c r="I14" s="1"/>
  <c r="I15" s="1"/>
  <c r="I16" s="1"/>
  <c r="I17" s="1"/>
  <c r="I18" s="1"/>
  <c r="I19" s="1"/>
  <c r="I20" s="1"/>
  <c r="I21" s="1"/>
  <c r="I22" s="1"/>
  <c r="I23" s="1"/>
  <c r="I24" s="1"/>
  <c r="I25" s="1"/>
  <c r="I26" s="1"/>
  <c r="I27" s="1"/>
  <c r="I28" s="1"/>
  <c r="I29" s="1"/>
  <c r="I30" s="1"/>
  <c r="I31" s="1"/>
  <c r="I32" s="1"/>
  <c r="I33" l="1"/>
</calcChain>
</file>

<file path=xl/comments1.xml><?xml version="1.0" encoding="utf-8"?>
<comments xmlns="http://schemas.openxmlformats.org/spreadsheetml/2006/main">
  <authors>
    <author>Author</author>
  </authors>
  <commentList>
    <comment ref="G3" authorId="0">
      <text>
        <r>
          <rPr>
            <b/>
            <sz val="8"/>
            <color indexed="81"/>
            <rFont val="Tahoma"/>
            <family val="2"/>
          </rPr>
          <t>Author:</t>
        </r>
        <r>
          <rPr>
            <sz val="8"/>
            <color indexed="81"/>
            <rFont val="Tahoma"/>
            <family val="2"/>
          </rPr>
          <t xml:space="preserve">
Savings for the year, adjusted for inflation.
The savings are added to the portfolio at the end of each year.</t>
        </r>
      </text>
    </comment>
    <comment ref="H3" authorId="0">
      <text>
        <r>
          <rPr>
            <b/>
            <sz val="8"/>
            <color indexed="81"/>
            <rFont val="Tahoma"/>
            <family val="2"/>
          </rPr>
          <t>Author:</t>
        </r>
        <r>
          <rPr>
            <sz val="8"/>
            <color indexed="81"/>
            <rFont val="Tahoma"/>
            <family val="2"/>
          </rPr>
          <t xml:space="preserve">
Total amount of money you have saved up so far. This includes the starting value of your portfolio. </t>
        </r>
      </text>
    </comment>
    <comment ref="I3" authorId="0">
      <text>
        <r>
          <rPr>
            <b/>
            <sz val="8"/>
            <color indexed="81"/>
            <rFont val="Tahoma"/>
            <family val="2"/>
          </rPr>
          <t>Author:</t>
        </r>
        <r>
          <rPr>
            <sz val="8"/>
            <color indexed="81"/>
            <rFont val="Tahoma"/>
            <family val="2"/>
          </rPr>
          <t xml:space="preserve">
Portfolio value at the end of the year.</t>
        </r>
      </text>
    </comment>
    <comment ref="B4" authorId="0">
      <text>
        <r>
          <rPr>
            <b/>
            <sz val="8"/>
            <color indexed="81"/>
            <rFont val="Tahoma"/>
            <family val="2"/>
          </rPr>
          <t>Author:</t>
        </r>
        <r>
          <rPr>
            <sz val="8"/>
            <color indexed="81"/>
            <rFont val="Tahoma"/>
            <family val="2"/>
          </rPr>
          <t xml:space="preserve">
This is the annual return you expect to get on the portfolio. The return is assumed to be constant for all years. You should experiment with different values.
The following returns are historical averages for 10-year investment periods between 1962 and 2013, when rebalancing annually between the S&amp;P 500 and US government bonds with 1-year maturity:
10.1% average return for 100% stock / 0% bond portfolio.
9.4% average return for 75% stock / 25% bond rebalancing.
8.5% average return for 50% stock / 50% bond rebalancing.
7.5% average return for 25% stock / 75% bond rebalancing.
The portfolio is more volatile when more is invested in the S&amp;P 500.
See the book for details.</t>
        </r>
      </text>
    </comment>
    <comment ref="B5" authorId="0">
      <text>
        <r>
          <rPr>
            <b/>
            <sz val="8"/>
            <color indexed="81"/>
            <rFont val="Tahoma"/>
            <family val="2"/>
          </rPr>
          <t>Author:</t>
        </r>
        <r>
          <rPr>
            <sz val="8"/>
            <color indexed="81"/>
            <rFont val="Tahoma"/>
            <family val="2"/>
          </rPr>
          <t xml:space="preserve">
Expected inflation per year. A reasonable assumption is 3% per year.
Between 1950 and 2015 inflation was 3.6% per year on average, as measured by the US CPI. The 1970's had high inflation.
Between 1985 and 2015 inflation was only 2.8% per year on average.</t>
        </r>
      </text>
    </comment>
    <comment ref="B7" authorId="0">
      <text>
        <r>
          <rPr>
            <b/>
            <sz val="8"/>
            <color indexed="81"/>
            <rFont val="Tahoma"/>
            <family val="2"/>
          </rPr>
          <t>Author:</t>
        </r>
        <r>
          <rPr>
            <sz val="8"/>
            <color indexed="81"/>
            <rFont val="Tahoma"/>
            <family val="2"/>
          </rPr>
          <t xml:space="preserve">
The calendar year for today.</t>
        </r>
      </text>
    </comment>
    <comment ref="B9" authorId="0">
      <text>
        <r>
          <rPr>
            <b/>
            <sz val="8"/>
            <color indexed="81"/>
            <rFont val="Tahoma"/>
            <family val="2"/>
          </rPr>
          <t>Author:</t>
        </r>
        <r>
          <rPr>
            <sz val="8"/>
            <color indexed="81"/>
            <rFont val="Tahoma"/>
            <family val="2"/>
          </rPr>
          <t xml:space="preserve">
The amount of money you have saved up until now.</t>
        </r>
      </text>
    </comment>
    <comment ref="B10" authorId="0">
      <text>
        <r>
          <rPr>
            <b/>
            <sz val="8"/>
            <color indexed="81"/>
            <rFont val="Tahoma"/>
            <family val="2"/>
          </rPr>
          <t>Author:</t>
        </r>
        <r>
          <rPr>
            <sz val="8"/>
            <color indexed="81"/>
            <rFont val="Tahoma"/>
            <family val="2"/>
          </rPr>
          <t xml:space="preserve">
The amount of money you save each year. This amount is written in today's dollars and is automatically adjusted for inflation, because your salary will presumably increase to match the inflation.</t>
        </r>
      </text>
    </comment>
  </commentList>
</comments>
</file>

<file path=xl/comments2.xml><?xml version="1.0" encoding="utf-8"?>
<comments xmlns="http://schemas.openxmlformats.org/spreadsheetml/2006/main">
  <authors>
    <author>Author</author>
  </authors>
  <commentList>
    <comment ref="G3" authorId="0">
      <text>
        <r>
          <rPr>
            <b/>
            <sz val="8"/>
            <color indexed="81"/>
            <rFont val="Tahoma"/>
            <family val="2"/>
          </rPr>
          <t>Author:</t>
        </r>
        <r>
          <rPr>
            <sz val="8"/>
            <color indexed="81"/>
            <rFont val="Tahoma"/>
            <family val="2"/>
          </rPr>
          <t xml:space="preserve">
Inflation-adjusted expenses for each year.</t>
        </r>
      </text>
    </comment>
    <comment ref="H3" authorId="0">
      <text>
        <r>
          <rPr>
            <b/>
            <sz val="8"/>
            <color indexed="81"/>
            <rFont val="Tahoma"/>
            <family val="2"/>
          </rPr>
          <t>Author:</t>
        </r>
        <r>
          <rPr>
            <sz val="8"/>
            <color indexed="81"/>
            <rFont val="Tahoma"/>
            <family val="2"/>
          </rPr>
          <t xml:space="preserve">
It is assumed that you invest in a deferred-tax account so you have to pay tax on the full amount that you withdraw. Otherwise you may only have to pay tax on the profits so the tax may be lower.</t>
        </r>
      </text>
    </comment>
    <comment ref="I3" authorId="0">
      <text>
        <r>
          <rPr>
            <b/>
            <sz val="8"/>
            <color indexed="81"/>
            <rFont val="Tahoma"/>
            <family val="2"/>
          </rPr>
          <t>Author:</t>
        </r>
        <r>
          <rPr>
            <sz val="8"/>
            <color indexed="81"/>
            <rFont val="Tahoma"/>
            <family val="2"/>
          </rPr>
          <t xml:space="preserve">
Portfolio value at the end of the year.</t>
        </r>
      </text>
    </comment>
    <comment ref="B4" authorId="0">
      <text>
        <r>
          <rPr>
            <b/>
            <sz val="8"/>
            <color indexed="81"/>
            <rFont val="Tahoma"/>
            <family val="2"/>
          </rPr>
          <t>Author:</t>
        </r>
        <r>
          <rPr>
            <sz val="8"/>
            <color indexed="81"/>
            <rFont val="Tahoma"/>
            <family val="2"/>
          </rPr>
          <t xml:space="preserve">
This is the annual return you expect to get on the portfolio. The return is assumed to be constant for all years. You should experiment with different values.
The following returns are historical averages for 10-year investment periods between 1962 and 2013, when rebalancing annually between the S&amp;P 500 and US government bonds with 1-year maturity:
10.1% average return for 100% stock / 0% bond portfolio.
9.4% average return for 75% stock / 25% bond rebalancing.
8.5% average return for 50% stock / 50% bond rebalancing.
7.5% average return for 25% stock / 75% bond rebalancing.
The portfolio is more volatile when more is invested in the S&amp;P 500.
See the book for details.</t>
        </r>
      </text>
    </comment>
    <comment ref="B5" authorId="0">
      <text>
        <r>
          <rPr>
            <b/>
            <sz val="8"/>
            <color indexed="81"/>
            <rFont val="Tahoma"/>
            <family val="2"/>
          </rPr>
          <t>Author:</t>
        </r>
        <r>
          <rPr>
            <sz val="8"/>
            <color indexed="81"/>
            <rFont val="Tahoma"/>
            <family val="2"/>
          </rPr>
          <t xml:space="preserve">
Expected inflation per year. A reasonable assumption is 3% per year.
Between 1950 and 2015 inflation was 3.6% per year on average, as measured by the US CPI. The 1970's had high inflation.
Between 1985 and 2015 inflation was only 2.8% per year on average.</t>
        </r>
      </text>
    </comment>
    <comment ref="B6" authorId="0">
      <text>
        <r>
          <rPr>
            <b/>
            <sz val="8"/>
            <color indexed="81"/>
            <rFont val="Tahoma"/>
            <family val="2"/>
          </rPr>
          <t>Author:</t>
        </r>
        <r>
          <rPr>
            <sz val="8"/>
            <color indexed="81"/>
            <rFont val="Tahoma"/>
            <family val="2"/>
          </rPr>
          <t xml:space="preserve">
It is assumed that you invest in a tax-deferred retirement account. This is the tax-rate you have to pay when making withdrawals from the account.</t>
        </r>
      </text>
    </comment>
    <comment ref="B8" authorId="0">
      <text>
        <r>
          <rPr>
            <b/>
            <sz val="8"/>
            <color indexed="81"/>
            <rFont val="Tahoma"/>
            <family val="2"/>
          </rPr>
          <t>Author:</t>
        </r>
        <r>
          <rPr>
            <sz val="8"/>
            <color indexed="81"/>
            <rFont val="Tahoma"/>
            <family val="2"/>
          </rPr>
          <t xml:space="preserve">
The calendar year for today.</t>
        </r>
      </text>
    </comment>
    <comment ref="B9" authorId="0">
      <text>
        <r>
          <rPr>
            <b/>
            <sz val="8"/>
            <color indexed="81"/>
            <rFont val="Tahoma"/>
            <family val="2"/>
          </rPr>
          <t>Author:</t>
        </r>
        <r>
          <rPr>
            <sz val="8"/>
            <color indexed="81"/>
            <rFont val="Tahoma"/>
            <family val="2"/>
          </rPr>
          <t xml:space="preserve">
The year you will retire and start spending the money you have saved.
If you are already retired then write the current year.</t>
        </r>
      </text>
    </comment>
    <comment ref="B11" authorId="0">
      <text>
        <r>
          <rPr>
            <b/>
            <sz val="8"/>
            <color indexed="81"/>
            <rFont val="Tahoma"/>
            <family val="2"/>
          </rPr>
          <t>Author:</t>
        </r>
        <r>
          <rPr>
            <sz val="8"/>
            <color indexed="81"/>
            <rFont val="Tahoma"/>
            <family val="2"/>
          </rPr>
          <t xml:space="preserve">
The portfolio's value at the start of the Spending Phase. Lookup this number from the other spread-sheet for the Saving Phase in the year that you will retire.
You can also set it to automatically use the data from the Spending Phase spreadsheet by writing in the cell e.g.:
='Saving Phase'!I33
And replace I33 with the appropriate cell number for the portfolio value in the year you will retire.</t>
        </r>
      </text>
    </comment>
    <comment ref="B12" authorId="0">
      <text>
        <r>
          <rPr>
            <b/>
            <sz val="8"/>
            <color indexed="81"/>
            <rFont val="Tahoma"/>
            <family val="2"/>
          </rPr>
          <t>Author:</t>
        </r>
        <r>
          <rPr>
            <sz val="8"/>
            <color indexed="81"/>
            <rFont val="Tahoma"/>
            <family val="2"/>
          </rPr>
          <t xml:space="preserve">
The amount of money you need each year. This amount is written in today's dollars and is automatically adjusted for inflation.
For example, if you currently spend $10,000 per year and you think you will have the same expenses when you retire e.g. 20 years from now, then you write $10,000 here and the formulas automatically adjust for inflation.</t>
        </r>
      </text>
    </comment>
  </commentList>
</comments>
</file>

<file path=xl/sharedStrings.xml><?xml version="1.0" encoding="utf-8"?>
<sst xmlns="http://schemas.openxmlformats.org/spreadsheetml/2006/main" count="61" uniqueCount="50">
  <si>
    <t>Portfolio Value</t>
  </si>
  <si>
    <t>Annual Expenses</t>
  </si>
  <si>
    <t>Saving Phase</t>
  </si>
  <si>
    <t>Spending Phase</t>
  </si>
  <si>
    <t>Portfolio Value Now</t>
  </si>
  <si>
    <t>Year Now</t>
  </si>
  <si>
    <t>Year Count</t>
  </si>
  <si>
    <t>Retirement Year</t>
  </si>
  <si>
    <t>Calendar Year</t>
  </si>
  <si>
    <t>Annual Savings</t>
  </si>
  <si>
    <t>Portfolio Value Start</t>
  </si>
  <si>
    <t>Annual Return</t>
  </si>
  <si>
    <t>Annual Inflation</t>
  </si>
  <si>
    <t>Withdrawal Tax Rate</t>
  </si>
  <si>
    <t>Instructions</t>
  </si>
  <si>
    <t>Withdrawal Tax</t>
  </si>
  <si>
    <t>Total Savings</t>
  </si>
  <si>
    <t>Copyright (C) 2015 by Magnus Erik Hvass Pedersen</t>
  </si>
  <si>
    <t>This file's location on the internet:</t>
  </si>
  <si>
    <t>Revision history:</t>
  </si>
  <si>
    <t>Layman's Guide to Investing in the S&amp;P 500</t>
  </si>
  <si>
    <t>www.hvass-labs.org/books/files/pedersen2015layman-sp500.xlsx</t>
  </si>
  <si>
    <t>http://www.hvass-labs.org/books/#layman-sp500</t>
  </si>
  <si>
    <t>This spreadsheet calculates the value of your savings after a number of years,</t>
  </si>
  <si>
    <t>See the accompanying book for details:</t>
  </si>
  <si>
    <t>Description:</t>
  </si>
  <si>
    <t>You should try and use different assumptions about the annual return</t>
  </si>
  <si>
    <t>because it is impossible to predict with certainty, and you should make</t>
  </si>
  <si>
    <t>You can change the assumptions such as the annual savings, annual rate of return</t>
  </si>
  <si>
    <t>sure your savings are sufficient for your needs in case the investment</t>
  </si>
  <si>
    <t>return is lower than expected.</t>
  </si>
  <si>
    <t>it is recommended that you add to your investment in the S&amp;P 500 on a</t>
  </si>
  <si>
    <t>monthly basis, which gives you a much better chance of getting a good</t>
  </si>
  <si>
    <t>and how long those savings will last when you retire and start spending the money.</t>
  </si>
  <si>
    <t>Although the savings and spending amounts are given as annual amounts,</t>
  </si>
  <si>
    <t>on the investment, inflation rate, annual withdrawal amount and tax rate.</t>
  </si>
  <si>
    <t>This file is free to use and copy.</t>
  </si>
  <si>
    <t>The author is not responsible for any consequences or failures.</t>
  </si>
  <si>
    <t>return on average, and similarly withdraw money every month when you retire.</t>
  </si>
  <si>
    <t>(1) Enter your assumptions for future investment return, inflation, etc.</t>
  </si>
  <si>
    <t>(4) See how many years your savings will last by noting when the portfolio value becomes negative.</t>
  </si>
  <si>
    <t>(1) Enter the portfolio's expected value for the year your retirement starts. Lookup this value from the previous spreadsheet for the Saving Phase.</t>
  </si>
  <si>
    <t>Assumptions - Fill This Out!</t>
  </si>
  <si>
    <t>(3) Lookup the portfolio value for the year you plan to retire and enter it as the starting value in the spreadsheet for the Spending Phase.</t>
  </si>
  <si>
    <t>Hover the mouse over the cells to get help.</t>
  </si>
  <si>
    <t>(2) Enter the other assumptions for future investment return, inflation, etc.</t>
  </si>
  <si>
    <t>(3) Experiment with different assumptions, especially the investment return, tax rate and portfolio starting value.</t>
  </si>
  <si>
    <t>(5) You may need to increase the annual savings in your Saving Phase, and/or lower your annual expenses in the Spending Phase.</t>
  </si>
  <si>
    <t>(2) Experiment with different assumptions, especially the investment return and annual savings, to see how it affects the portfolio value.</t>
  </si>
  <si>
    <t>April 29, 2015: First version.</t>
  </si>
</sst>
</file>

<file path=xl/styles.xml><?xml version="1.0" encoding="utf-8"?>
<styleSheet xmlns="http://schemas.openxmlformats.org/spreadsheetml/2006/main">
  <numFmts count="3">
    <numFmt numFmtId="44" formatCode="_ &quot;kr.&quot;\ * #,##0.00_ ;_ &quot;kr.&quot;\ * \-#,##0.00_ ;_ &quot;kr.&quot;\ * &quot;-&quot;??_ ;_ @_ "/>
    <numFmt numFmtId="164" formatCode="_-[$$-409]* #,##0_ ;_-[$$-409]* \-#,##0\ ;_-[$$-409]* &quot;-&quot;??_ ;_-@_ "/>
    <numFmt numFmtId="165" formatCode="0.0%"/>
  </numFmts>
  <fonts count="8">
    <font>
      <sz val="11"/>
      <color theme="1"/>
      <name val="Calibri"/>
      <family val="2"/>
      <scheme val="minor"/>
    </font>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u/>
      <sz val="11"/>
      <color theme="10"/>
      <name val="Calibri"/>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thin">
        <color indexed="64"/>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62">
    <xf numFmtId="0" fontId="0" fillId="0" borderId="0" xfId="0"/>
    <xf numFmtId="0" fontId="0" fillId="0" borderId="0" xfId="0" applyAlignment="1">
      <alignment horizontal="center"/>
    </xf>
    <xf numFmtId="164" fontId="0" fillId="0" borderId="0" xfId="0" applyNumberFormat="1"/>
    <xf numFmtId="0" fontId="0" fillId="0" borderId="0" xfId="0" applyNumberFormat="1" applyAlignment="1">
      <alignment horizontal="center"/>
    </xf>
    <xf numFmtId="0" fontId="0" fillId="0" borderId="0" xfId="0" applyNumberFormat="1" applyBorder="1" applyAlignment="1">
      <alignment horizontal="center"/>
    </xf>
    <xf numFmtId="164" fontId="0" fillId="0" borderId="0" xfId="0" applyNumberFormat="1" applyBorder="1"/>
    <xf numFmtId="0" fontId="0" fillId="0" borderId="2" xfId="0" applyBorder="1" applyAlignment="1">
      <alignment horizontal="center"/>
    </xf>
    <xf numFmtId="164" fontId="0" fillId="0" borderId="3" xfId="0" applyNumberFormat="1" applyBorder="1"/>
    <xf numFmtId="0" fontId="0" fillId="0" borderId="4" xfId="0" applyBorder="1" applyAlignment="1">
      <alignment horizontal="center"/>
    </xf>
    <xf numFmtId="0" fontId="0" fillId="0" borderId="5" xfId="0" applyNumberFormat="1" applyBorder="1" applyAlignment="1">
      <alignment horizontal="center"/>
    </xf>
    <xf numFmtId="164" fontId="0" fillId="0" borderId="5" xfId="0" applyNumberFormat="1" applyBorder="1"/>
    <xf numFmtId="164" fontId="0" fillId="0" borderId="6" xfId="0" applyNumberFormat="1" applyBorder="1"/>
    <xf numFmtId="0" fontId="0" fillId="0" borderId="2" xfId="0" applyBorder="1"/>
    <xf numFmtId="0" fontId="0" fillId="0" borderId="3" xfId="0" applyBorder="1"/>
    <xf numFmtId="0" fontId="0" fillId="0" borderId="4" xfId="0" applyBorder="1"/>
    <xf numFmtId="0" fontId="0" fillId="0" borderId="0" xfId="0" applyBorder="1" applyAlignment="1">
      <alignment horizontal="center"/>
    </xf>
    <xf numFmtId="0" fontId="0" fillId="0" borderId="5" xfId="0" applyBorder="1" applyAlignment="1">
      <alignment horizontal="center"/>
    </xf>
    <xf numFmtId="165" fontId="0" fillId="0" borderId="3" xfId="0" applyNumberFormat="1" applyBorder="1" applyAlignment="1">
      <alignment horizontal="center"/>
    </xf>
    <xf numFmtId="0" fontId="0" fillId="0" borderId="3" xfId="0" applyBorder="1" applyAlignment="1">
      <alignment horizontal="center"/>
    </xf>
    <xf numFmtId="0" fontId="0" fillId="0" borderId="3" xfId="0" applyNumberFormat="1" applyBorder="1" applyAlignment="1">
      <alignment horizontal="center"/>
    </xf>
    <xf numFmtId="0" fontId="0" fillId="0" borderId="3" xfId="0" applyBorder="1" applyAlignment="1">
      <alignment horizontal="right"/>
    </xf>
    <xf numFmtId="0" fontId="0" fillId="0" borderId="0" xfId="0" applyBorder="1"/>
    <xf numFmtId="0" fontId="0" fillId="0" borderId="5" xfId="0" applyBorder="1"/>
    <xf numFmtId="0" fontId="0" fillId="0" borderId="6" xfId="0" applyBorder="1"/>
    <xf numFmtId="0" fontId="0" fillId="0" borderId="2" xfId="0" applyBorder="1" applyAlignment="1">
      <alignment horizontal="left"/>
    </xf>
    <xf numFmtId="0" fontId="0" fillId="0" borderId="4" xfId="0" applyBorder="1" applyAlignment="1">
      <alignment horizontal="left"/>
    </xf>
    <xf numFmtId="164" fontId="0" fillId="0" borderId="3" xfId="0" applyNumberFormat="1" applyBorder="1" applyAlignment="1">
      <alignment horizontal="center"/>
    </xf>
    <xf numFmtId="164" fontId="0" fillId="0" borderId="6" xfId="1" applyNumberFormat="1" applyFont="1" applyBorder="1" applyAlignment="1">
      <alignment horizontal="center"/>
    </xf>
    <xf numFmtId="0" fontId="2" fillId="0" borderId="13" xfId="0" applyFont="1" applyBorder="1"/>
    <xf numFmtId="0" fontId="0" fillId="0" borderId="14" xfId="0" applyBorder="1"/>
    <xf numFmtId="0" fontId="0" fillId="0" borderId="15" xfId="0" applyBorder="1"/>
    <xf numFmtId="0" fontId="0" fillId="0" borderId="14" xfId="0" applyFont="1" applyBorder="1"/>
    <xf numFmtId="0" fontId="0" fillId="0" borderId="15" xfId="0" applyFont="1" applyBorder="1"/>
    <xf numFmtId="0" fontId="0" fillId="0" borderId="2" xfId="0" applyFont="1" applyBorder="1"/>
    <xf numFmtId="0" fontId="0" fillId="0" borderId="0" xfId="0" applyFont="1" applyBorder="1"/>
    <xf numFmtId="0" fontId="0" fillId="0" borderId="3" xfId="0" applyFont="1" applyBorder="1"/>
    <xf numFmtId="0" fontId="0" fillId="0" borderId="5" xfId="0" applyFont="1" applyBorder="1"/>
    <xf numFmtId="0" fontId="0" fillId="0" borderId="6" xfId="0" applyFont="1" applyBorder="1"/>
    <xf numFmtId="0" fontId="5" fillId="0" borderId="2" xfId="2" applyBorder="1" applyAlignment="1" applyProtection="1"/>
    <xf numFmtId="0" fontId="2" fillId="0" borderId="2" xfId="0" applyFont="1" applyBorder="1"/>
    <xf numFmtId="0" fontId="5" fillId="0" borderId="4" xfId="2" applyBorder="1" applyAlignment="1" applyProtection="1"/>
    <xf numFmtId="0" fontId="0" fillId="0" borderId="0" xfId="0" applyBorder="1" applyAlignment="1">
      <alignment wrapText="1"/>
    </xf>
    <xf numFmtId="0" fontId="0" fillId="0" borderId="0" xfId="0" applyBorder="1" applyAlignment="1"/>
    <xf numFmtId="0" fontId="6" fillId="0" borderId="0" xfId="0" applyFont="1" applyFill="1" applyBorder="1" applyAlignment="1">
      <alignment vertical="center"/>
    </xf>
    <xf numFmtId="0" fontId="0" fillId="0" borderId="18" xfId="0" applyBorder="1" applyAlignment="1">
      <alignment horizontal="center"/>
    </xf>
    <xf numFmtId="0" fontId="0" fillId="0" borderId="0" xfId="0" applyFill="1" applyBorder="1" applyAlignment="1">
      <alignment vertical="center"/>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164" fontId="0" fillId="2" borderId="11" xfId="0" applyNumberFormat="1" applyFill="1" applyBorder="1" applyAlignment="1">
      <alignment horizontal="center" vertical="center" wrapText="1"/>
    </xf>
    <xf numFmtId="164" fontId="0" fillId="2" borderId="12" xfId="0" applyNumberFormat="1" applyFill="1" applyBorder="1" applyAlignment="1">
      <alignment horizontal="center" vertical="center" wrapText="1"/>
    </xf>
    <xf numFmtId="0" fontId="2" fillId="2" borderId="16" xfId="0" applyFont="1" applyFill="1" applyBorder="1" applyAlignment="1">
      <alignment horizontal="center" vertical="center"/>
    </xf>
    <xf numFmtId="0" fontId="0" fillId="2" borderId="10" xfId="0" applyFill="1" applyBorder="1" applyAlignment="1">
      <alignment horizontal="center" wrapText="1"/>
    </xf>
    <xf numFmtId="0" fontId="0" fillId="2" borderId="11" xfId="0" applyFill="1" applyBorder="1" applyAlignment="1">
      <alignment horizontal="center" wrapText="1"/>
    </xf>
    <xf numFmtId="164" fontId="0" fillId="2" borderId="1" xfId="0" applyNumberFormat="1" applyFill="1" applyBorder="1" applyAlignment="1">
      <alignment horizontal="center" vertical="center" wrapText="1"/>
    </xf>
    <xf numFmtId="164" fontId="0" fillId="2" borderId="12" xfId="0" applyNumberFormat="1" applyFill="1" applyBorder="1" applyAlignment="1">
      <alignment horizontal="center" wrapText="1"/>
    </xf>
    <xf numFmtId="0" fontId="7" fillId="2" borderId="16" xfId="0" applyFont="1" applyFill="1" applyBorder="1" applyAlignment="1">
      <alignment horizontal="center" vertical="center"/>
    </xf>
    <xf numFmtId="0" fontId="0" fillId="0" borderId="17" xfId="0" applyBorder="1" applyAlignment="1">
      <alignment horizontal="left"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vass-labs.org/books/" TargetMode="External"/><Relationship Id="rId1" Type="http://schemas.openxmlformats.org/officeDocument/2006/relationships/hyperlink" Target="http://www.hvass-labs.org/books/files/pedersen2015layman-sp50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B1:I30"/>
  <sheetViews>
    <sheetView tabSelected="1" workbookViewId="0">
      <selection activeCell="K6" sqref="K6"/>
    </sheetView>
  </sheetViews>
  <sheetFormatPr defaultRowHeight="14"/>
  <cols>
    <col min="1" max="1" width="2.296875" customWidth="1"/>
    <col min="9" max="9" width="9" customWidth="1"/>
  </cols>
  <sheetData>
    <row r="1" spans="2:9" ht="14.55" thickBot="1"/>
    <row r="2" spans="2:9">
      <c r="B2" s="28" t="s">
        <v>20</v>
      </c>
      <c r="C2" s="29"/>
      <c r="D2" s="29"/>
      <c r="E2" s="29"/>
      <c r="F2" s="29"/>
      <c r="G2" s="29"/>
      <c r="H2" s="29"/>
      <c r="I2" s="30"/>
    </row>
    <row r="3" spans="2:9">
      <c r="B3" s="12" t="s">
        <v>17</v>
      </c>
      <c r="C3" s="21"/>
      <c r="D3" s="21"/>
      <c r="E3" s="21"/>
      <c r="F3" s="21"/>
      <c r="G3" s="21"/>
      <c r="H3" s="21"/>
      <c r="I3" s="13"/>
    </row>
    <row r="4" spans="2:9">
      <c r="B4" s="12" t="s">
        <v>36</v>
      </c>
      <c r="C4" s="21"/>
      <c r="D4" s="21"/>
      <c r="E4" s="21"/>
      <c r="F4" s="21"/>
      <c r="G4" s="21"/>
      <c r="H4" s="21"/>
      <c r="I4" s="13"/>
    </row>
    <row r="5" spans="2:9" ht="14.55" thickBot="1">
      <c r="B5" s="14" t="s">
        <v>37</v>
      </c>
      <c r="C5" s="22"/>
      <c r="D5" s="22"/>
      <c r="E5" s="22"/>
      <c r="F5" s="22"/>
      <c r="G5" s="22"/>
      <c r="H5" s="22"/>
      <c r="I5" s="23"/>
    </row>
    <row r="6" spans="2:9" ht="14.55" thickBot="1"/>
    <row r="7" spans="2:9">
      <c r="B7" s="28" t="s">
        <v>25</v>
      </c>
      <c r="C7" s="31"/>
      <c r="D7" s="31"/>
      <c r="E7" s="31"/>
      <c r="F7" s="31"/>
      <c r="G7" s="31"/>
      <c r="H7" s="31"/>
      <c r="I7" s="32"/>
    </row>
    <row r="8" spans="2:9">
      <c r="B8" s="33" t="s">
        <v>23</v>
      </c>
      <c r="C8" s="34"/>
      <c r="D8" s="34"/>
      <c r="E8" s="34"/>
      <c r="F8" s="34"/>
      <c r="G8" s="34"/>
      <c r="H8" s="34"/>
      <c r="I8" s="35"/>
    </row>
    <row r="9" spans="2:9">
      <c r="B9" s="33" t="s">
        <v>33</v>
      </c>
      <c r="C9" s="34"/>
      <c r="D9" s="34"/>
      <c r="E9" s="34"/>
      <c r="F9" s="34"/>
      <c r="G9" s="34"/>
      <c r="H9" s="34"/>
      <c r="I9" s="35"/>
    </row>
    <row r="10" spans="2:9">
      <c r="B10" s="33" t="s">
        <v>28</v>
      </c>
      <c r="C10" s="34"/>
      <c r="D10" s="34"/>
      <c r="E10" s="34"/>
      <c r="F10" s="34"/>
      <c r="G10" s="34"/>
      <c r="H10" s="34"/>
      <c r="I10" s="35"/>
    </row>
    <row r="11" spans="2:9">
      <c r="B11" s="33" t="s">
        <v>35</v>
      </c>
      <c r="C11" s="34"/>
      <c r="D11" s="34"/>
      <c r="E11" s="34"/>
      <c r="F11" s="34"/>
      <c r="G11" s="34"/>
      <c r="H11" s="34"/>
      <c r="I11" s="35"/>
    </row>
    <row r="12" spans="2:9">
      <c r="B12" s="33"/>
      <c r="C12" s="34"/>
      <c r="D12" s="34"/>
      <c r="E12" s="34"/>
      <c r="F12" s="34"/>
      <c r="G12" s="34"/>
      <c r="H12" s="34"/>
      <c r="I12" s="35"/>
    </row>
    <row r="13" spans="2:9">
      <c r="B13" s="33" t="s">
        <v>26</v>
      </c>
      <c r="C13" s="34"/>
      <c r="D13" s="34"/>
      <c r="E13" s="34"/>
      <c r="F13" s="34"/>
      <c r="G13" s="34"/>
      <c r="H13" s="34"/>
      <c r="I13" s="35"/>
    </row>
    <row r="14" spans="2:9">
      <c r="B14" s="33" t="s">
        <v>27</v>
      </c>
      <c r="C14" s="34"/>
      <c r="D14" s="34"/>
      <c r="E14" s="34"/>
      <c r="F14" s="34"/>
      <c r="G14" s="34"/>
      <c r="H14" s="34"/>
      <c r="I14" s="35"/>
    </row>
    <row r="15" spans="2:9">
      <c r="B15" s="33" t="s">
        <v>29</v>
      </c>
      <c r="C15" s="34"/>
      <c r="D15" s="34"/>
      <c r="E15" s="34"/>
      <c r="F15" s="34"/>
      <c r="G15" s="34"/>
      <c r="H15" s="34"/>
      <c r="I15" s="35"/>
    </row>
    <row r="16" spans="2:9">
      <c r="B16" s="33" t="s">
        <v>30</v>
      </c>
      <c r="C16" s="34"/>
      <c r="D16" s="34"/>
      <c r="E16" s="34"/>
      <c r="F16" s="34"/>
      <c r="G16" s="34"/>
      <c r="H16" s="34"/>
      <c r="I16" s="35"/>
    </row>
    <row r="17" spans="2:9">
      <c r="B17" s="33"/>
      <c r="C17" s="34"/>
      <c r="D17" s="34"/>
      <c r="E17" s="34"/>
      <c r="F17" s="34"/>
      <c r="G17" s="34"/>
      <c r="H17" s="34"/>
      <c r="I17" s="35"/>
    </row>
    <row r="18" spans="2:9">
      <c r="B18" s="33" t="s">
        <v>34</v>
      </c>
      <c r="C18" s="34"/>
      <c r="D18" s="34"/>
      <c r="E18" s="34"/>
      <c r="F18" s="34"/>
      <c r="G18" s="34"/>
      <c r="H18" s="34"/>
      <c r="I18" s="35"/>
    </row>
    <row r="19" spans="2:9">
      <c r="B19" s="33" t="s">
        <v>31</v>
      </c>
      <c r="C19" s="34"/>
      <c r="D19" s="34"/>
      <c r="E19" s="34"/>
      <c r="F19" s="34"/>
      <c r="G19" s="34"/>
      <c r="H19" s="34"/>
      <c r="I19" s="35"/>
    </row>
    <row r="20" spans="2:9">
      <c r="B20" s="33" t="s">
        <v>32</v>
      </c>
      <c r="C20" s="34"/>
      <c r="D20" s="34"/>
      <c r="E20" s="34"/>
      <c r="F20" s="34"/>
      <c r="G20" s="34"/>
      <c r="H20" s="34"/>
      <c r="I20" s="35"/>
    </row>
    <row r="21" spans="2:9" ht="14.55" thickBot="1">
      <c r="B21" s="14" t="s">
        <v>38</v>
      </c>
      <c r="C21" s="36"/>
      <c r="D21" s="36"/>
      <c r="E21" s="36"/>
      <c r="F21" s="36"/>
      <c r="G21" s="36"/>
      <c r="H21" s="36"/>
      <c r="I21" s="37"/>
    </row>
    <row r="22" spans="2:9" ht="14.55" thickBot="1"/>
    <row r="23" spans="2:9">
      <c r="B23" s="28" t="s">
        <v>24</v>
      </c>
      <c r="C23" s="29"/>
      <c r="D23" s="29"/>
      <c r="E23" s="29"/>
      <c r="F23" s="29"/>
      <c r="G23" s="29"/>
      <c r="H23" s="29"/>
      <c r="I23" s="30"/>
    </row>
    <row r="24" spans="2:9">
      <c r="B24" s="38" t="s">
        <v>22</v>
      </c>
      <c r="C24" s="21"/>
      <c r="D24" s="21"/>
      <c r="E24" s="21"/>
      <c r="F24" s="21"/>
      <c r="G24" s="21"/>
      <c r="H24" s="21"/>
      <c r="I24" s="13"/>
    </row>
    <row r="25" spans="2:9">
      <c r="B25" s="12"/>
      <c r="C25" s="21"/>
      <c r="D25" s="21"/>
      <c r="E25" s="21"/>
      <c r="F25" s="21"/>
      <c r="G25" s="21"/>
      <c r="H25" s="21"/>
      <c r="I25" s="13"/>
    </row>
    <row r="26" spans="2:9">
      <c r="B26" s="39" t="s">
        <v>18</v>
      </c>
      <c r="C26" s="21"/>
      <c r="D26" s="21"/>
      <c r="E26" s="21"/>
      <c r="F26" s="21"/>
      <c r="G26" s="21"/>
      <c r="H26" s="21"/>
      <c r="I26" s="13"/>
    </row>
    <row r="27" spans="2:9" ht="14.55" thickBot="1">
      <c r="B27" s="40" t="s">
        <v>21</v>
      </c>
      <c r="C27" s="22"/>
      <c r="D27" s="22"/>
      <c r="E27" s="22"/>
      <c r="F27" s="22"/>
      <c r="G27" s="22"/>
      <c r="H27" s="22"/>
      <c r="I27" s="23"/>
    </row>
    <row r="28" spans="2:9" ht="14.55" thickBot="1"/>
    <row r="29" spans="2:9">
      <c r="B29" s="28" t="s">
        <v>19</v>
      </c>
      <c r="C29" s="29"/>
      <c r="D29" s="29"/>
      <c r="E29" s="29"/>
      <c r="F29" s="29"/>
      <c r="G29" s="29"/>
      <c r="H29" s="29"/>
      <c r="I29" s="30"/>
    </row>
    <row r="30" spans="2:9" ht="14.55" thickBot="1">
      <c r="B30" s="14" t="s">
        <v>49</v>
      </c>
      <c r="C30" s="22"/>
      <c r="D30" s="22"/>
      <c r="E30" s="22"/>
      <c r="F30" s="22"/>
      <c r="G30" s="22"/>
      <c r="H30" s="22"/>
      <c r="I30" s="23"/>
    </row>
  </sheetData>
  <hyperlinks>
    <hyperlink ref="B27" r:id="rId1"/>
    <hyperlink ref="B24" r:id="rId2" location="layman-sp5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B1:N57"/>
  <sheetViews>
    <sheetView workbookViewId="0">
      <selection activeCell="B12" sqref="B12"/>
    </sheetView>
  </sheetViews>
  <sheetFormatPr defaultRowHeight="14"/>
  <cols>
    <col min="1" max="1" width="2.5" customWidth="1"/>
    <col min="2" max="2" width="17.8984375" bestFit="1" customWidth="1"/>
    <col min="3" max="3" width="12.8984375" customWidth="1"/>
    <col min="4" max="4" width="2.59765625" style="1" customWidth="1"/>
    <col min="5" max="5" width="8.3984375" style="1" bestFit="1" customWidth="1"/>
    <col min="6" max="6" width="6" style="2" bestFit="1" customWidth="1"/>
    <col min="7" max="7" width="10.69921875" style="2" customWidth="1"/>
    <col min="8" max="8" width="12.09765625" style="2" customWidth="1"/>
    <col min="9" max="9" width="13.09765625" customWidth="1"/>
    <col min="10" max="10" width="2.59765625" customWidth="1"/>
    <col min="11" max="11" width="38.796875" customWidth="1"/>
    <col min="14" max="14" width="10.296875" customWidth="1"/>
  </cols>
  <sheetData>
    <row r="1" spans="2:14" ht="14.55" thickBot="1"/>
    <row r="2" spans="2:14" ht="14.55" thickBot="1">
      <c r="E2" s="59" t="s">
        <v>2</v>
      </c>
      <c r="F2" s="60"/>
      <c r="G2" s="60"/>
      <c r="H2" s="60"/>
      <c r="I2" s="61"/>
    </row>
    <row r="3" spans="2:14" ht="27.95">
      <c r="B3" s="57" t="s">
        <v>42</v>
      </c>
      <c r="C3" s="58"/>
      <c r="D3"/>
      <c r="E3" s="51" t="s">
        <v>8</v>
      </c>
      <c r="F3" s="52" t="s">
        <v>6</v>
      </c>
      <c r="G3" s="48" t="s">
        <v>9</v>
      </c>
      <c r="H3" s="53" t="s">
        <v>16</v>
      </c>
      <c r="I3" s="54" t="s">
        <v>0</v>
      </c>
      <c r="K3" s="55" t="s">
        <v>14</v>
      </c>
      <c r="L3" s="43"/>
      <c r="M3" s="43"/>
      <c r="N3" s="43"/>
    </row>
    <row r="4" spans="2:14" ht="14" customHeight="1">
      <c r="B4" s="24" t="s">
        <v>11</v>
      </c>
      <c r="C4" s="17">
        <v>0.09</v>
      </c>
      <c r="D4"/>
      <c r="E4" s="6">
        <f>$C$7</f>
        <v>2015</v>
      </c>
      <c r="F4" s="4">
        <v>1</v>
      </c>
      <c r="G4" s="5">
        <f t="shared" ref="G4:G35" si="0">$C$10*POWER(1+$C$5,E4-$E$4)</f>
        <v>1200</v>
      </c>
      <c r="H4" s="5">
        <f>$C$9+SUM($G$4:G4)</f>
        <v>1200</v>
      </c>
      <c r="I4" s="7">
        <f>C9*(1+$C$4)+G4</f>
        <v>1200</v>
      </c>
      <c r="K4" s="56" t="s">
        <v>39</v>
      </c>
      <c r="L4" s="41"/>
      <c r="M4" s="41"/>
      <c r="N4" s="41"/>
    </row>
    <row r="5" spans="2:14">
      <c r="B5" s="24" t="s">
        <v>12</v>
      </c>
      <c r="C5" s="17">
        <v>0.03</v>
      </c>
      <c r="D5"/>
      <c r="E5" s="6">
        <f>E4+1</f>
        <v>2016</v>
      </c>
      <c r="F5" s="4">
        <v>2</v>
      </c>
      <c r="G5" s="5">
        <f t="shared" si="0"/>
        <v>1236</v>
      </c>
      <c r="H5" s="5">
        <f>$C$9+SUM($G$4:G5)</f>
        <v>2436</v>
      </c>
      <c r="I5" s="7">
        <f>I4*(1+$C$4)+G5</f>
        <v>2544</v>
      </c>
      <c r="K5" s="56"/>
      <c r="L5" s="41"/>
      <c r="M5" s="41"/>
      <c r="N5" s="41"/>
    </row>
    <row r="6" spans="2:14" ht="14" customHeight="1">
      <c r="B6" s="24"/>
      <c r="C6" s="20"/>
      <c r="D6"/>
      <c r="E6" s="6">
        <f t="shared" ref="E6:E53" si="1">E5+1</f>
        <v>2017</v>
      </c>
      <c r="F6" s="4">
        <v>3</v>
      </c>
      <c r="G6" s="5">
        <f t="shared" si="0"/>
        <v>1273.08</v>
      </c>
      <c r="H6" s="5">
        <f>$C$9+SUM($G$4:G6)</f>
        <v>3709.08</v>
      </c>
      <c r="I6" s="7">
        <f t="shared" ref="I6:I53" si="2">I5*(1+$C$4)+G6</f>
        <v>4046.04</v>
      </c>
      <c r="K6" s="56" t="s">
        <v>48</v>
      </c>
      <c r="L6" s="41"/>
      <c r="M6" s="41"/>
      <c r="N6" s="41"/>
    </row>
    <row r="7" spans="2:14">
      <c r="B7" s="24" t="s">
        <v>5</v>
      </c>
      <c r="C7" s="18">
        <v>2015</v>
      </c>
      <c r="D7"/>
      <c r="E7" s="6">
        <f t="shared" si="1"/>
        <v>2018</v>
      </c>
      <c r="F7" s="4">
        <v>4</v>
      </c>
      <c r="G7" s="5">
        <f t="shared" si="0"/>
        <v>1311.2724000000001</v>
      </c>
      <c r="H7" s="5">
        <f>$C$9+SUM($G$4:G7)</f>
        <v>5020.3523999999998</v>
      </c>
      <c r="I7" s="7">
        <f t="shared" si="2"/>
        <v>5721.4560000000001</v>
      </c>
      <c r="K7" s="56"/>
      <c r="L7" s="41"/>
      <c r="M7" s="41"/>
      <c r="N7" s="41"/>
    </row>
    <row r="8" spans="2:14">
      <c r="B8" s="24"/>
      <c r="C8" s="18"/>
      <c r="D8"/>
      <c r="E8" s="6">
        <f t="shared" si="1"/>
        <v>2019</v>
      </c>
      <c r="F8" s="4">
        <v>5</v>
      </c>
      <c r="G8" s="5">
        <f t="shared" si="0"/>
        <v>1350.6105719999998</v>
      </c>
      <c r="H8" s="5">
        <f>$C$9+SUM($G$4:G8)</f>
        <v>6370.9629719999994</v>
      </c>
      <c r="I8" s="7">
        <f t="shared" si="2"/>
        <v>7586.9976120000001</v>
      </c>
      <c r="K8" s="56"/>
      <c r="L8" s="41"/>
      <c r="M8" s="41"/>
      <c r="N8" s="41"/>
    </row>
    <row r="9" spans="2:14" ht="14" customHeight="1">
      <c r="B9" s="24" t="s">
        <v>4</v>
      </c>
      <c r="C9" s="26">
        <v>0</v>
      </c>
      <c r="D9"/>
      <c r="E9" s="6">
        <f t="shared" si="1"/>
        <v>2020</v>
      </c>
      <c r="F9" s="4">
        <v>6</v>
      </c>
      <c r="G9" s="5">
        <f t="shared" si="0"/>
        <v>1391.1288891599997</v>
      </c>
      <c r="H9" s="5">
        <f>$C$9+SUM($G$4:G9)</f>
        <v>7762.0918611599991</v>
      </c>
      <c r="I9" s="7">
        <f t="shared" si="2"/>
        <v>9660.9562862399998</v>
      </c>
      <c r="K9" s="56"/>
      <c r="L9" s="41"/>
      <c r="M9" s="41"/>
      <c r="N9" s="41"/>
    </row>
    <row r="10" spans="2:14" ht="14.55" thickBot="1">
      <c r="B10" s="25" t="s">
        <v>9</v>
      </c>
      <c r="C10" s="27">
        <v>1200</v>
      </c>
      <c r="D10"/>
      <c r="E10" s="6">
        <f t="shared" si="1"/>
        <v>2021</v>
      </c>
      <c r="F10" s="4">
        <v>7</v>
      </c>
      <c r="G10" s="5">
        <f t="shared" si="0"/>
        <v>1432.8627558347998</v>
      </c>
      <c r="H10" s="5">
        <f>$C$9+SUM($G$4:G10)</f>
        <v>9194.9546169947989</v>
      </c>
      <c r="I10" s="7">
        <f t="shared" si="2"/>
        <v>11963.305107836401</v>
      </c>
      <c r="K10" s="56" t="s">
        <v>43</v>
      </c>
      <c r="L10" s="41"/>
      <c r="M10" s="41"/>
      <c r="N10" s="41"/>
    </row>
    <row r="11" spans="2:14">
      <c r="D11"/>
      <c r="E11" s="6">
        <f t="shared" si="1"/>
        <v>2022</v>
      </c>
      <c r="F11" s="4">
        <v>8</v>
      </c>
      <c r="G11" s="5">
        <f t="shared" si="0"/>
        <v>1475.848638509844</v>
      </c>
      <c r="H11" s="5">
        <f>$C$9+SUM($G$4:G11)</f>
        <v>10670.803255504643</v>
      </c>
      <c r="I11" s="7">
        <f t="shared" si="2"/>
        <v>14515.851206051522</v>
      </c>
      <c r="K11" s="56"/>
      <c r="L11" s="41"/>
      <c r="M11" s="41"/>
      <c r="N11" s="41"/>
    </row>
    <row r="12" spans="2:14">
      <c r="D12"/>
      <c r="E12" s="6">
        <f t="shared" si="1"/>
        <v>2023</v>
      </c>
      <c r="F12" s="4">
        <v>9</v>
      </c>
      <c r="G12" s="5">
        <f t="shared" si="0"/>
        <v>1520.1240976651391</v>
      </c>
      <c r="H12" s="5">
        <f>$C$9+SUM($G$4:G12)</f>
        <v>12190.927353169782</v>
      </c>
      <c r="I12" s="7">
        <f t="shared" si="2"/>
        <v>17342.401912261299</v>
      </c>
      <c r="K12" s="56"/>
      <c r="L12" s="41"/>
      <c r="M12" s="41"/>
      <c r="N12" s="41"/>
    </row>
    <row r="13" spans="2:14">
      <c r="D13"/>
      <c r="E13" s="6">
        <f t="shared" si="1"/>
        <v>2024</v>
      </c>
      <c r="F13" s="4">
        <v>10</v>
      </c>
      <c r="G13" s="5">
        <f t="shared" si="0"/>
        <v>1565.7278205950934</v>
      </c>
      <c r="H13" s="5">
        <f>$C$9+SUM($G$4:G13)</f>
        <v>13756.655173764875</v>
      </c>
      <c r="I13" s="7">
        <f t="shared" si="2"/>
        <v>20468.94590495991</v>
      </c>
      <c r="K13" s="56"/>
      <c r="L13" s="42"/>
      <c r="M13" s="42"/>
      <c r="N13" s="42"/>
    </row>
    <row r="14" spans="2:14" ht="14.55" thickBot="1">
      <c r="D14"/>
      <c r="E14" s="6">
        <f t="shared" si="1"/>
        <v>2025</v>
      </c>
      <c r="F14" s="4">
        <v>11</v>
      </c>
      <c r="G14" s="5">
        <f t="shared" si="0"/>
        <v>1612.699655212946</v>
      </c>
      <c r="H14" s="5">
        <f>$C$9+SUM($G$4:G14)</f>
        <v>15369.354828977821</v>
      </c>
      <c r="I14" s="7">
        <f t="shared" si="2"/>
        <v>23923.850691619249</v>
      </c>
      <c r="K14" s="44" t="s">
        <v>44</v>
      </c>
      <c r="L14" s="21"/>
      <c r="M14" s="21"/>
      <c r="N14" s="21"/>
    </row>
    <row r="15" spans="2:14">
      <c r="D15"/>
      <c r="E15" s="6">
        <f t="shared" si="1"/>
        <v>2026</v>
      </c>
      <c r="F15" s="4">
        <v>12</v>
      </c>
      <c r="G15" s="5">
        <f t="shared" si="0"/>
        <v>1661.0806448693345</v>
      </c>
      <c r="H15" s="5">
        <f>$C$9+SUM($G$4:G15)</f>
        <v>17030.435473847156</v>
      </c>
      <c r="I15" s="7">
        <f t="shared" si="2"/>
        <v>27738.077898734315</v>
      </c>
      <c r="K15" s="21"/>
      <c r="L15" s="21"/>
      <c r="M15" s="21"/>
      <c r="N15" s="21"/>
    </row>
    <row r="16" spans="2:14">
      <c r="D16"/>
      <c r="E16" s="6">
        <f t="shared" si="1"/>
        <v>2027</v>
      </c>
      <c r="F16" s="4">
        <v>13</v>
      </c>
      <c r="G16" s="5">
        <f t="shared" si="0"/>
        <v>1710.9130642154144</v>
      </c>
      <c r="H16" s="5">
        <f>$C$9+SUM($G$4:G16)</f>
        <v>18741.348538062572</v>
      </c>
      <c r="I16" s="7">
        <f t="shared" si="2"/>
        <v>31945.417973835822</v>
      </c>
      <c r="K16" s="21"/>
      <c r="L16" s="21"/>
      <c r="M16" s="21"/>
      <c r="N16" s="21"/>
    </row>
    <row r="17" spans="4:9">
      <c r="D17"/>
      <c r="E17" s="6">
        <f t="shared" si="1"/>
        <v>2028</v>
      </c>
      <c r="F17" s="4">
        <v>14</v>
      </c>
      <c r="G17" s="5">
        <f t="shared" si="0"/>
        <v>1762.2404561418766</v>
      </c>
      <c r="H17" s="5">
        <f>$C$9+SUM($G$4:G17)</f>
        <v>20503.588994204449</v>
      </c>
      <c r="I17" s="7">
        <f t="shared" si="2"/>
        <v>36582.746047622924</v>
      </c>
    </row>
    <row r="18" spans="4:9">
      <c r="D18"/>
      <c r="E18" s="6">
        <f t="shared" si="1"/>
        <v>2029</v>
      </c>
      <c r="F18" s="4">
        <v>15</v>
      </c>
      <c r="G18" s="5">
        <f t="shared" si="0"/>
        <v>1815.1076698261331</v>
      </c>
      <c r="H18" s="5">
        <f>$C$9+SUM($G$4:G18)</f>
        <v>22318.696664030584</v>
      </c>
      <c r="I18" s="7">
        <f t="shared" si="2"/>
        <v>41690.300861735122</v>
      </c>
    </row>
    <row r="19" spans="4:9">
      <c r="D19"/>
      <c r="E19" s="6">
        <f t="shared" si="1"/>
        <v>2030</v>
      </c>
      <c r="F19" s="4">
        <v>16</v>
      </c>
      <c r="G19" s="5">
        <f t="shared" si="0"/>
        <v>1869.5608999209173</v>
      </c>
      <c r="H19" s="5">
        <f>$C$9+SUM($G$4:G19)</f>
        <v>24188.257563951502</v>
      </c>
      <c r="I19" s="7">
        <f t="shared" si="2"/>
        <v>47311.988839212201</v>
      </c>
    </row>
    <row r="20" spans="4:9">
      <c r="D20"/>
      <c r="E20" s="6">
        <f t="shared" si="1"/>
        <v>2031</v>
      </c>
      <c r="F20" s="4">
        <v>17</v>
      </c>
      <c r="G20" s="5">
        <f t="shared" si="0"/>
        <v>1925.6477269185445</v>
      </c>
      <c r="H20" s="5">
        <f>$C$9+SUM($G$4:G20)</f>
        <v>26113.905290870047</v>
      </c>
      <c r="I20" s="7">
        <f t="shared" si="2"/>
        <v>53495.715561659847</v>
      </c>
    </row>
    <row r="21" spans="4:9">
      <c r="D21"/>
      <c r="E21" s="6">
        <f t="shared" si="1"/>
        <v>2032</v>
      </c>
      <c r="F21" s="4">
        <v>18</v>
      </c>
      <c r="G21" s="5">
        <f t="shared" si="0"/>
        <v>1983.4171587261008</v>
      </c>
      <c r="H21" s="5">
        <f>$C$9+SUM($G$4:G21)</f>
        <v>28097.322449596148</v>
      </c>
      <c r="I21" s="7">
        <f t="shared" si="2"/>
        <v>60293.747120935339</v>
      </c>
    </row>
    <row r="22" spans="4:9">
      <c r="D22"/>
      <c r="E22" s="6">
        <f t="shared" si="1"/>
        <v>2033</v>
      </c>
      <c r="F22" s="4">
        <v>19</v>
      </c>
      <c r="G22" s="5">
        <f t="shared" si="0"/>
        <v>2042.919673487884</v>
      </c>
      <c r="H22" s="5">
        <f>$C$9+SUM($G$4:G22)</f>
        <v>30140.24212308403</v>
      </c>
      <c r="I22" s="7">
        <f t="shared" si="2"/>
        <v>67763.104035307406</v>
      </c>
    </row>
    <row r="23" spans="4:9">
      <c r="D23"/>
      <c r="E23" s="6">
        <f t="shared" si="1"/>
        <v>2034</v>
      </c>
      <c r="F23" s="4">
        <v>20</v>
      </c>
      <c r="G23" s="5">
        <f t="shared" si="0"/>
        <v>2104.2072636925204</v>
      </c>
      <c r="H23" s="5">
        <f>$C$9+SUM($G$4:G23)</f>
        <v>32244.449386776549</v>
      </c>
      <c r="I23" s="7">
        <f t="shared" si="2"/>
        <v>75965.990662177588</v>
      </c>
    </row>
    <row r="24" spans="4:9">
      <c r="D24"/>
      <c r="E24" s="6">
        <f t="shared" si="1"/>
        <v>2035</v>
      </c>
      <c r="F24" s="4">
        <v>21</v>
      </c>
      <c r="G24" s="5">
        <f t="shared" si="0"/>
        <v>2167.3334816032957</v>
      </c>
      <c r="H24" s="5">
        <f>$C$9+SUM($G$4:G24)</f>
        <v>34411.782868379843</v>
      </c>
      <c r="I24" s="7">
        <f t="shared" si="2"/>
        <v>84970.26330337688</v>
      </c>
    </row>
    <row r="25" spans="4:9">
      <c r="D25"/>
      <c r="E25" s="6">
        <f t="shared" si="1"/>
        <v>2036</v>
      </c>
      <c r="F25" s="4">
        <v>22</v>
      </c>
      <c r="G25" s="5">
        <f t="shared" si="0"/>
        <v>2232.3534860513946</v>
      </c>
      <c r="H25" s="5">
        <f>$C$9+SUM($G$4:G25)</f>
        <v>36644.136354431241</v>
      </c>
      <c r="I25" s="7">
        <f t="shared" si="2"/>
        <v>94849.940486732201</v>
      </c>
    </row>
    <row r="26" spans="4:9">
      <c r="D26"/>
      <c r="E26" s="6">
        <f t="shared" si="1"/>
        <v>2037</v>
      </c>
      <c r="F26" s="4">
        <v>23</v>
      </c>
      <c r="G26" s="5">
        <f t="shared" si="0"/>
        <v>2299.3240906329365</v>
      </c>
      <c r="H26" s="5">
        <f>$C$9+SUM($G$4:G26)</f>
        <v>38943.460445064178</v>
      </c>
      <c r="I26" s="7">
        <f t="shared" si="2"/>
        <v>105685.75922117104</v>
      </c>
    </row>
    <row r="27" spans="4:9">
      <c r="D27"/>
      <c r="E27" s="6">
        <f t="shared" si="1"/>
        <v>2038</v>
      </c>
      <c r="F27" s="4">
        <v>24</v>
      </c>
      <c r="G27" s="5">
        <f t="shared" si="0"/>
        <v>2368.3038133519249</v>
      </c>
      <c r="H27" s="5">
        <f>$C$9+SUM($G$4:G27)</f>
        <v>41311.7642584161</v>
      </c>
      <c r="I27" s="7">
        <f t="shared" si="2"/>
        <v>117565.78136442837</v>
      </c>
    </row>
    <row r="28" spans="4:9">
      <c r="D28"/>
      <c r="E28" s="6">
        <f t="shared" si="1"/>
        <v>2039</v>
      </c>
      <c r="F28" s="4">
        <v>25</v>
      </c>
      <c r="G28" s="5">
        <f t="shared" si="0"/>
        <v>2439.3529277524822</v>
      </c>
      <c r="H28" s="5">
        <f>$C$9+SUM($G$4:G28)</f>
        <v>43751.11718616858</v>
      </c>
      <c r="I28" s="7">
        <f t="shared" si="2"/>
        <v>130586.05461497941</v>
      </c>
    </row>
    <row r="29" spans="4:9">
      <c r="D29"/>
      <c r="E29" s="6">
        <f t="shared" si="1"/>
        <v>2040</v>
      </c>
      <c r="F29" s="4">
        <v>26</v>
      </c>
      <c r="G29" s="5">
        <f t="shared" si="0"/>
        <v>2512.5335155850566</v>
      </c>
      <c r="H29" s="5">
        <f>$C$9+SUM($G$4:G29)</f>
        <v>46263.650701753635</v>
      </c>
      <c r="I29" s="7">
        <f t="shared" si="2"/>
        <v>144851.33304591262</v>
      </c>
    </row>
    <row r="30" spans="4:9">
      <c r="D30"/>
      <c r="E30" s="6">
        <f t="shared" si="1"/>
        <v>2041</v>
      </c>
      <c r="F30" s="4">
        <v>27</v>
      </c>
      <c r="G30" s="5">
        <f t="shared" si="0"/>
        <v>2587.9095210526089</v>
      </c>
      <c r="H30" s="5">
        <f>$C$9+SUM($G$4:G30)</f>
        <v>48851.560222806242</v>
      </c>
      <c r="I30" s="7">
        <f t="shared" si="2"/>
        <v>160475.86254109736</v>
      </c>
    </row>
    <row r="31" spans="4:9">
      <c r="D31"/>
      <c r="E31" s="6">
        <f t="shared" si="1"/>
        <v>2042</v>
      </c>
      <c r="F31" s="4">
        <v>28</v>
      </c>
      <c r="G31" s="5">
        <f t="shared" si="0"/>
        <v>2665.5468066841868</v>
      </c>
      <c r="H31" s="5">
        <f>$C$9+SUM($G$4:G31)</f>
        <v>51517.107029490428</v>
      </c>
      <c r="I31" s="7">
        <f t="shared" si="2"/>
        <v>177584.23697648034</v>
      </c>
    </row>
    <row r="32" spans="4:9">
      <c r="D32"/>
      <c r="E32" s="6">
        <f t="shared" si="1"/>
        <v>2043</v>
      </c>
      <c r="F32" s="4">
        <v>29</v>
      </c>
      <c r="G32" s="5">
        <f t="shared" si="0"/>
        <v>2745.5132108847124</v>
      </c>
      <c r="H32" s="5">
        <f>$C$9+SUM($G$4:G32)</f>
        <v>54262.620240375138</v>
      </c>
      <c r="I32" s="7">
        <f t="shared" si="2"/>
        <v>196312.33151524828</v>
      </c>
    </row>
    <row r="33" spans="4:9">
      <c r="D33"/>
      <c r="E33" s="6">
        <f t="shared" si="1"/>
        <v>2044</v>
      </c>
      <c r="F33" s="4">
        <v>30</v>
      </c>
      <c r="G33" s="5">
        <f t="shared" si="0"/>
        <v>2827.8786072112534</v>
      </c>
      <c r="H33" s="5">
        <f>$C$9+SUM($G$4:G33)</f>
        <v>57090.498847586394</v>
      </c>
      <c r="I33" s="7">
        <f t="shared" si="2"/>
        <v>216808.31995883191</v>
      </c>
    </row>
    <row r="34" spans="4:9">
      <c r="D34"/>
      <c r="E34" s="6">
        <f t="shared" si="1"/>
        <v>2045</v>
      </c>
      <c r="F34" s="4">
        <v>31</v>
      </c>
      <c r="G34" s="5">
        <f t="shared" si="0"/>
        <v>2912.7149654275909</v>
      </c>
      <c r="H34" s="5">
        <f>$C$9+SUM($G$4:G34)</f>
        <v>60003.213813013987</v>
      </c>
      <c r="I34" s="7">
        <f t="shared" si="2"/>
        <v>239233.78372055438</v>
      </c>
    </row>
    <row r="35" spans="4:9">
      <c r="D35"/>
      <c r="E35" s="6">
        <f t="shared" si="1"/>
        <v>2046</v>
      </c>
      <c r="F35" s="4">
        <v>32</v>
      </c>
      <c r="G35" s="5">
        <f t="shared" si="0"/>
        <v>3000.0964143904193</v>
      </c>
      <c r="H35" s="5">
        <f>$C$9+SUM($G$4:G35)</f>
        <v>63003.310227404407</v>
      </c>
      <c r="I35" s="7">
        <f t="shared" si="2"/>
        <v>263764.92066979472</v>
      </c>
    </row>
    <row r="36" spans="4:9">
      <c r="D36"/>
      <c r="E36" s="6">
        <f t="shared" si="1"/>
        <v>2047</v>
      </c>
      <c r="F36" s="4">
        <v>33</v>
      </c>
      <c r="G36" s="5">
        <f t="shared" ref="G36:G53" si="3">$C$10*POWER(1+$C$5,E36-$E$4)</f>
        <v>3090.099306822131</v>
      </c>
      <c r="H36" s="5">
        <f>$C$9+SUM($G$4:G36)</f>
        <v>66093.409534226535</v>
      </c>
      <c r="I36" s="7">
        <f t="shared" si="2"/>
        <v>290593.86283689836</v>
      </c>
    </row>
    <row r="37" spans="4:9">
      <c r="D37"/>
      <c r="E37" s="6">
        <f t="shared" si="1"/>
        <v>2048</v>
      </c>
      <c r="F37" s="4">
        <v>34</v>
      </c>
      <c r="G37" s="5">
        <f t="shared" si="3"/>
        <v>3182.8022860267952</v>
      </c>
      <c r="H37" s="5">
        <f>$C$9+SUM($G$4:G37)</f>
        <v>69276.211820253331</v>
      </c>
      <c r="I37" s="7">
        <f t="shared" si="2"/>
        <v>319930.112778246</v>
      </c>
    </row>
    <row r="38" spans="4:9">
      <c r="D38"/>
      <c r="E38" s="6">
        <f t="shared" si="1"/>
        <v>2049</v>
      </c>
      <c r="F38" s="4">
        <v>35</v>
      </c>
      <c r="G38" s="5">
        <f t="shared" si="3"/>
        <v>3278.2863546075987</v>
      </c>
      <c r="H38" s="5">
        <f>$C$9+SUM($G$4:G38)</f>
        <v>72554.498174860928</v>
      </c>
      <c r="I38" s="7">
        <f t="shared" si="2"/>
        <v>352002.10928289575</v>
      </c>
    </row>
    <row r="39" spans="4:9">
      <c r="D39"/>
      <c r="E39" s="6">
        <f t="shared" si="1"/>
        <v>2050</v>
      </c>
      <c r="F39" s="4">
        <v>36</v>
      </c>
      <c r="G39" s="5">
        <f t="shared" si="3"/>
        <v>3376.6349452458271</v>
      </c>
      <c r="H39" s="5">
        <f>$C$9+SUM($G$4:G39)</f>
        <v>75931.133120106751</v>
      </c>
      <c r="I39" s="7">
        <f t="shared" si="2"/>
        <v>387058.93406360218</v>
      </c>
    </row>
    <row r="40" spans="4:9">
      <c r="D40"/>
      <c r="E40" s="6">
        <f t="shared" si="1"/>
        <v>2051</v>
      </c>
      <c r="F40" s="4">
        <v>37</v>
      </c>
      <c r="G40" s="5">
        <f t="shared" si="3"/>
        <v>3477.9339936032015</v>
      </c>
      <c r="H40" s="5">
        <f>$C$9+SUM($G$4:G40)</f>
        <v>79409.067113709956</v>
      </c>
      <c r="I40" s="7">
        <f t="shared" si="2"/>
        <v>425372.17212292965</v>
      </c>
    </row>
    <row r="41" spans="4:9">
      <c r="D41"/>
      <c r="E41" s="6">
        <f t="shared" si="1"/>
        <v>2052</v>
      </c>
      <c r="F41" s="4">
        <v>38</v>
      </c>
      <c r="G41" s="5">
        <f t="shared" si="3"/>
        <v>3582.2720134112974</v>
      </c>
      <c r="H41" s="5">
        <f>$C$9+SUM($G$4:G41)</f>
        <v>82991.33912712126</v>
      </c>
      <c r="I41" s="7">
        <f t="shared" si="2"/>
        <v>467237.93962740462</v>
      </c>
    </row>
    <row r="42" spans="4:9">
      <c r="D42"/>
      <c r="E42" s="6">
        <f t="shared" si="1"/>
        <v>2053</v>
      </c>
      <c r="F42" s="4">
        <v>39</v>
      </c>
      <c r="G42" s="5">
        <f t="shared" si="3"/>
        <v>3689.7401738136359</v>
      </c>
      <c r="H42" s="5">
        <f>$C$9+SUM($G$4:G42)</f>
        <v>86681.0793009349</v>
      </c>
      <c r="I42" s="7">
        <f t="shared" si="2"/>
        <v>512979.09436768474</v>
      </c>
    </row>
    <row r="43" spans="4:9">
      <c r="D43"/>
      <c r="E43" s="6">
        <f t="shared" si="1"/>
        <v>2054</v>
      </c>
      <c r="F43" s="4">
        <v>40</v>
      </c>
      <c r="G43" s="5">
        <f t="shared" si="3"/>
        <v>3800.4323790280459</v>
      </c>
      <c r="H43" s="5">
        <f>$C$9+SUM($G$4:G43)</f>
        <v>90481.511679962947</v>
      </c>
      <c r="I43" s="7">
        <f t="shared" si="2"/>
        <v>562947.64523980452</v>
      </c>
    </row>
    <row r="44" spans="4:9">
      <c r="D44"/>
      <c r="E44" s="6">
        <f t="shared" si="1"/>
        <v>2055</v>
      </c>
      <c r="F44" s="4">
        <v>41</v>
      </c>
      <c r="G44" s="5">
        <f t="shared" si="3"/>
        <v>3914.4453503988861</v>
      </c>
      <c r="H44" s="5">
        <f>$C$9+SUM($G$4:G44)</f>
        <v>94395.957030361838</v>
      </c>
      <c r="I44" s="7">
        <f t="shared" si="2"/>
        <v>617527.37866178586</v>
      </c>
    </row>
    <row r="45" spans="4:9">
      <c r="D45"/>
      <c r="E45" s="6">
        <f t="shared" si="1"/>
        <v>2056</v>
      </c>
      <c r="F45" s="4">
        <v>42</v>
      </c>
      <c r="G45" s="5">
        <f t="shared" si="3"/>
        <v>4031.8787109108534</v>
      </c>
      <c r="H45" s="5">
        <f>$C$9+SUM($G$4:G45)</f>
        <v>98427.835741272691</v>
      </c>
      <c r="I45" s="7">
        <f t="shared" si="2"/>
        <v>677136.7214522576</v>
      </c>
    </row>
    <row r="46" spans="4:9">
      <c r="D46"/>
      <c r="E46" s="6">
        <f t="shared" si="1"/>
        <v>2057</v>
      </c>
      <c r="F46" s="4">
        <v>43</v>
      </c>
      <c r="G46" s="5">
        <f t="shared" si="3"/>
        <v>4152.8350722381792</v>
      </c>
      <c r="H46" s="5">
        <f>$C$9+SUM($G$4:G46)</f>
        <v>102580.67081351086</v>
      </c>
      <c r="I46" s="7">
        <f t="shared" si="2"/>
        <v>742231.86145519908</v>
      </c>
    </row>
    <row r="47" spans="4:9">
      <c r="D47"/>
      <c r="E47" s="6">
        <f t="shared" si="1"/>
        <v>2058</v>
      </c>
      <c r="F47" s="4">
        <v>44</v>
      </c>
      <c r="G47" s="5">
        <f t="shared" si="3"/>
        <v>4277.4201244053247</v>
      </c>
      <c r="H47" s="5">
        <f>$C$9+SUM($G$4:G47)</f>
        <v>106858.09093791619</v>
      </c>
      <c r="I47" s="7">
        <f t="shared" si="2"/>
        <v>813310.1491105723</v>
      </c>
    </row>
    <row r="48" spans="4:9">
      <c r="D48"/>
      <c r="E48" s="6">
        <f t="shared" si="1"/>
        <v>2059</v>
      </c>
      <c r="F48" s="4">
        <v>45</v>
      </c>
      <c r="G48" s="5">
        <f t="shared" si="3"/>
        <v>4405.7427281374839</v>
      </c>
      <c r="H48" s="5">
        <f>$C$9+SUM($G$4:G48)</f>
        <v>111263.83366605367</v>
      </c>
      <c r="I48" s="7">
        <f t="shared" si="2"/>
        <v>890913.80525866139</v>
      </c>
    </row>
    <row r="49" spans="4:9">
      <c r="D49"/>
      <c r="E49" s="6">
        <f t="shared" si="1"/>
        <v>2060</v>
      </c>
      <c r="F49" s="4">
        <v>46</v>
      </c>
      <c r="G49" s="5">
        <f t="shared" si="3"/>
        <v>4537.9150099816079</v>
      </c>
      <c r="H49" s="5">
        <f>$C$9+SUM($G$4:G49)</f>
        <v>115801.74867603528</v>
      </c>
      <c r="I49" s="7">
        <f t="shared" si="2"/>
        <v>975633.96274192259</v>
      </c>
    </row>
    <row r="50" spans="4:9">
      <c r="D50"/>
      <c r="E50" s="6">
        <f t="shared" si="1"/>
        <v>2061</v>
      </c>
      <c r="F50" s="4">
        <v>47</v>
      </c>
      <c r="G50" s="5">
        <f t="shared" si="3"/>
        <v>4674.0524602810565</v>
      </c>
      <c r="H50" s="5">
        <f>$C$9+SUM($G$4:G50)</f>
        <v>120475.80113631634</v>
      </c>
      <c r="I50" s="7">
        <f t="shared" si="2"/>
        <v>1068115.0718489767</v>
      </c>
    </row>
    <row r="51" spans="4:9">
      <c r="D51"/>
      <c r="E51" s="6">
        <f t="shared" si="1"/>
        <v>2062</v>
      </c>
      <c r="F51" s="4">
        <v>48</v>
      </c>
      <c r="G51" s="5">
        <f t="shared" si="3"/>
        <v>4814.2740340894889</v>
      </c>
      <c r="H51" s="5">
        <f>$C$9+SUM($G$4:G51)</f>
        <v>125290.07517040582</v>
      </c>
      <c r="I51" s="7">
        <f t="shared" si="2"/>
        <v>1169059.702349474</v>
      </c>
    </row>
    <row r="52" spans="4:9">
      <c r="D52"/>
      <c r="E52" s="6">
        <f t="shared" si="1"/>
        <v>2063</v>
      </c>
      <c r="F52" s="4">
        <v>49</v>
      </c>
      <c r="G52" s="5">
        <f t="shared" si="3"/>
        <v>4958.7022551121727</v>
      </c>
      <c r="H52" s="5">
        <f>$C$9+SUM($G$4:G52)</f>
        <v>130248.777425518</v>
      </c>
      <c r="I52" s="7">
        <f t="shared" si="2"/>
        <v>1279233.7778160388</v>
      </c>
    </row>
    <row r="53" spans="4:9" ht="14.55" thickBot="1">
      <c r="D53"/>
      <c r="E53" s="8">
        <f t="shared" si="1"/>
        <v>2064</v>
      </c>
      <c r="F53" s="9">
        <v>50</v>
      </c>
      <c r="G53" s="10">
        <f t="shared" si="3"/>
        <v>5107.4633227655377</v>
      </c>
      <c r="H53" s="10">
        <f>$C$9+SUM($G$4:G53)</f>
        <v>135356.24074828354</v>
      </c>
      <c r="I53" s="11">
        <f t="shared" si="2"/>
        <v>1399472.2811422478</v>
      </c>
    </row>
    <row r="54" spans="4:9">
      <c r="E54" s="3"/>
    </row>
    <row r="55" spans="4:9">
      <c r="E55" s="3"/>
    </row>
    <row r="56" spans="4:9">
      <c r="E56" s="3"/>
    </row>
    <row r="57" spans="4:9">
      <c r="E57" s="3"/>
    </row>
  </sheetData>
  <mergeCells count="5">
    <mergeCell ref="K4:K5"/>
    <mergeCell ref="K10:K13"/>
    <mergeCell ref="K6:K9"/>
    <mergeCell ref="B3:C3"/>
    <mergeCell ref="E2:I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B1:N33"/>
  <sheetViews>
    <sheetView workbookViewId="0">
      <selection activeCell="B14" sqref="B14"/>
    </sheetView>
  </sheetViews>
  <sheetFormatPr defaultRowHeight="14"/>
  <cols>
    <col min="1" max="1" width="2.59765625" customWidth="1"/>
    <col min="2" max="2" width="18.59765625" bestFit="1" customWidth="1"/>
    <col min="3" max="3" width="12.19921875" customWidth="1"/>
    <col min="4" max="4" width="2.8984375" style="1" customWidth="1"/>
    <col min="5" max="5" width="8.3984375" style="1" bestFit="1" customWidth="1"/>
    <col min="6" max="6" width="6" style="2" bestFit="1" customWidth="1"/>
    <col min="7" max="7" width="11.5" style="2" customWidth="1"/>
    <col min="8" max="8" width="11.8984375" style="2" customWidth="1"/>
    <col min="9" max="9" width="13.296875" customWidth="1"/>
    <col min="10" max="10" width="2.59765625" customWidth="1"/>
    <col min="11" max="11" width="38.69921875" customWidth="1"/>
  </cols>
  <sheetData>
    <row r="1" spans="2:14" ht="14.55" thickBot="1"/>
    <row r="2" spans="2:14" ht="14.55" thickBot="1">
      <c r="E2" s="59" t="s">
        <v>3</v>
      </c>
      <c r="F2" s="60"/>
      <c r="G2" s="60"/>
      <c r="H2" s="60"/>
      <c r="I2" s="61"/>
    </row>
    <row r="3" spans="2:14" ht="27.95">
      <c r="B3" s="57" t="s">
        <v>42</v>
      </c>
      <c r="C3" s="58"/>
      <c r="D3"/>
      <c r="E3" s="46" t="s">
        <v>8</v>
      </c>
      <c r="F3" s="47" t="s">
        <v>6</v>
      </c>
      <c r="G3" s="48" t="s">
        <v>1</v>
      </c>
      <c r="H3" s="48" t="s">
        <v>15</v>
      </c>
      <c r="I3" s="49" t="s">
        <v>0</v>
      </c>
      <c r="K3" s="50" t="s">
        <v>14</v>
      </c>
      <c r="L3" s="45"/>
      <c r="M3" s="45"/>
      <c r="N3" s="45"/>
    </row>
    <row r="4" spans="2:14" ht="14" customHeight="1">
      <c r="B4" s="12" t="s">
        <v>11</v>
      </c>
      <c r="C4" s="17">
        <v>7.0000000000000007E-2</v>
      </c>
      <c r="D4"/>
      <c r="E4" s="6">
        <f>$C$9</f>
        <v>2045</v>
      </c>
      <c r="F4" s="15">
        <v>1</v>
      </c>
      <c r="G4" s="5">
        <f t="shared" ref="G4:G33" si="0">$C$12*POWER(1+$C$5,E4-$C$8)</f>
        <v>24272.624711896591</v>
      </c>
      <c r="H4" s="5">
        <f t="shared" ref="H4:H33" si="1">G4/(1-$C$6)-G4</f>
        <v>4283.4043609229302</v>
      </c>
      <c r="I4" s="7">
        <f>(C11-G4-H4)*(1+$C$4)</f>
        <v>201429.95124803329</v>
      </c>
      <c r="K4" s="56" t="s">
        <v>41</v>
      </c>
      <c r="L4" s="41"/>
      <c r="M4" s="41"/>
      <c r="N4" s="41"/>
    </row>
    <row r="5" spans="2:14">
      <c r="B5" s="12" t="s">
        <v>12</v>
      </c>
      <c r="C5" s="17">
        <v>0.03</v>
      </c>
      <c r="D5"/>
      <c r="E5" s="6">
        <f>E4+1</f>
        <v>2046</v>
      </c>
      <c r="F5" s="15">
        <v>2</v>
      </c>
      <c r="G5" s="5">
        <f t="shared" si="0"/>
        <v>25000.803453253491</v>
      </c>
      <c r="H5" s="5">
        <f t="shared" si="1"/>
        <v>4411.9064917506184</v>
      </c>
      <c r="I5" s="7">
        <f t="shared" ref="I5:I33" si="2">(I4-G5-H5)*(1+$C$4)</f>
        <v>184058.44819424124</v>
      </c>
      <c r="K5" s="56"/>
      <c r="L5" s="41"/>
      <c r="M5" s="41"/>
      <c r="N5" s="41"/>
    </row>
    <row r="6" spans="2:14">
      <c r="B6" s="12" t="s">
        <v>13</v>
      </c>
      <c r="C6" s="17">
        <v>0.15</v>
      </c>
      <c r="D6"/>
      <c r="E6" s="6">
        <f t="shared" ref="E6:E14" si="3">E5+1</f>
        <v>2047</v>
      </c>
      <c r="F6" s="15">
        <v>3</v>
      </c>
      <c r="G6" s="5">
        <f t="shared" si="0"/>
        <v>25750.827556851091</v>
      </c>
      <c r="H6" s="5">
        <f t="shared" si="1"/>
        <v>4544.2636865031345</v>
      </c>
      <c r="I6" s="7">
        <f t="shared" si="2"/>
        <v>164526.7919374491</v>
      </c>
      <c r="K6" s="56"/>
      <c r="L6" s="41"/>
      <c r="M6" s="41"/>
      <c r="N6" s="41"/>
    </row>
    <row r="7" spans="2:14">
      <c r="B7" s="12"/>
      <c r="C7" s="18"/>
      <c r="D7"/>
      <c r="E7" s="6">
        <f t="shared" si="3"/>
        <v>2048</v>
      </c>
      <c r="F7" s="15">
        <v>4</v>
      </c>
      <c r="G7" s="5">
        <f t="shared" si="0"/>
        <v>26523.352383556627</v>
      </c>
      <c r="H7" s="5">
        <f t="shared" si="1"/>
        <v>4680.5915970982278</v>
      </c>
      <c r="I7" s="7">
        <f t="shared" si="2"/>
        <v>142655.44731376987</v>
      </c>
      <c r="K7" s="56"/>
      <c r="L7" s="41"/>
      <c r="M7" s="41"/>
      <c r="N7" s="41"/>
    </row>
    <row r="8" spans="2:14" ht="14" customHeight="1">
      <c r="B8" s="12" t="s">
        <v>5</v>
      </c>
      <c r="C8" s="19">
        <v>2015</v>
      </c>
      <c r="D8"/>
      <c r="E8" s="6">
        <f t="shared" si="3"/>
        <v>2049</v>
      </c>
      <c r="F8" s="15">
        <v>5</v>
      </c>
      <c r="G8" s="5">
        <f t="shared" si="0"/>
        <v>27319.052955063322</v>
      </c>
      <c r="H8" s="5">
        <f t="shared" si="1"/>
        <v>4821.0093450111744</v>
      </c>
      <c r="I8" s="7">
        <f t="shared" si="2"/>
        <v>118251.46196465405</v>
      </c>
      <c r="K8" s="56" t="s">
        <v>45</v>
      </c>
      <c r="L8" s="41"/>
      <c r="M8" s="41"/>
      <c r="N8" s="41"/>
    </row>
    <row r="9" spans="2:14">
      <c r="B9" s="12" t="s">
        <v>7</v>
      </c>
      <c r="C9" s="19">
        <v>2045</v>
      </c>
      <c r="D9"/>
      <c r="E9" s="6">
        <f t="shared" si="3"/>
        <v>2050</v>
      </c>
      <c r="F9" s="15">
        <v>6</v>
      </c>
      <c r="G9" s="5">
        <f t="shared" si="0"/>
        <v>28138.624543715225</v>
      </c>
      <c r="H9" s="5">
        <f t="shared" si="1"/>
        <v>4965.6396253615094</v>
      </c>
      <c r="I9" s="7">
        <f t="shared" si="2"/>
        <v>91107.501641267736</v>
      </c>
      <c r="K9" s="56"/>
      <c r="L9" s="41"/>
      <c r="M9" s="41"/>
      <c r="N9" s="41"/>
    </row>
    <row r="10" spans="2:14" ht="14" customHeight="1">
      <c r="B10" s="12"/>
      <c r="C10" s="13"/>
      <c r="D10"/>
      <c r="E10" s="6">
        <f t="shared" si="3"/>
        <v>2051</v>
      </c>
      <c r="F10" s="15">
        <v>7</v>
      </c>
      <c r="G10" s="5">
        <f t="shared" si="0"/>
        <v>28982.783280026681</v>
      </c>
      <c r="H10" s="5">
        <f t="shared" si="1"/>
        <v>5114.6088141223554</v>
      </c>
      <c r="I10" s="7">
        <f t="shared" si="2"/>
        <v>61000.81721541701</v>
      </c>
      <c r="K10" s="56" t="s">
        <v>46</v>
      </c>
      <c r="L10" s="41"/>
      <c r="M10" s="41"/>
      <c r="N10" s="41"/>
    </row>
    <row r="11" spans="2:14">
      <c r="B11" s="12" t="s">
        <v>10</v>
      </c>
      <c r="C11" s="7">
        <f>'Saving Phase'!I33</f>
        <v>216808.31995883191</v>
      </c>
      <c r="D11"/>
      <c r="E11" s="6">
        <f t="shared" si="3"/>
        <v>2052</v>
      </c>
      <c r="F11" s="15">
        <v>8</v>
      </c>
      <c r="G11" s="5">
        <f t="shared" si="0"/>
        <v>29852.266778427478</v>
      </c>
      <c r="H11" s="5">
        <f t="shared" si="1"/>
        <v>5268.0470785460238</v>
      </c>
      <c r="I11" s="7">
        <f t="shared" si="2"/>
        <v>27692.138593534553</v>
      </c>
      <c r="K11" s="56"/>
      <c r="L11" s="41"/>
      <c r="M11" s="41"/>
      <c r="N11" s="41"/>
    </row>
    <row r="12" spans="2:14" ht="14.55" thickBot="1">
      <c r="B12" s="14" t="s">
        <v>1</v>
      </c>
      <c r="C12" s="11">
        <v>10000</v>
      </c>
      <c r="D12"/>
      <c r="E12" s="6">
        <f t="shared" si="3"/>
        <v>2053</v>
      </c>
      <c r="F12" s="15">
        <v>9</v>
      </c>
      <c r="G12" s="5">
        <f t="shared" si="0"/>
        <v>30747.834781780301</v>
      </c>
      <c r="H12" s="5">
        <f t="shared" si="1"/>
        <v>5426.0884909024098</v>
      </c>
      <c r="I12" s="7">
        <f t="shared" si="2"/>
        <v>-9075.5096066885289</v>
      </c>
      <c r="K12" s="56"/>
      <c r="L12" s="41"/>
      <c r="M12" s="41"/>
      <c r="N12" s="41"/>
    </row>
    <row r="13" spans="2:14" ht="14" customHeight="1">
      <c r="D13"/>
      <c r="E13" s="6">
        <f t="shared" si="3"/>
        <v>2054</v>
      </c>
      <c r="F13" s="15">
        <v>10</v>
      </c>
      <c r="G13" s="5">
        <f t="shared" si="0"/>
        <v>31670.269825233714</v>
      </c>
      <c r="H13" s="5">
        <f t="shared" si="1"/>
        <v>5588.8711456294768</v>
      </c>
      <c r="I13" s="7">
        <f t="shared" si="2"/>
        <v>-49578.076117980345</v>
      </c>
      <c r="K13" s="56" t="s">
        <v>40</v>
      </c>
      <c r="L13" s="41"/>
      <c r="M13" s="41"/>
      <c r="N13" s="41"/>
    </row>
    <row r="14" spans="2:14">
      <c r="D14"/>
      <c r="E14" s="6">
        <f t="shared" si="3"/>
        <v>2055</v>
      </c>
      <c r="F14" s="15">
        <v>11</v>
      </c>
      <c r="G14" s="5">
        <f t="shared" si="0"/>
        <v>32620.377919990719</v>
      </c>
      <c r="H14" s="5">
        <f t="shared" si="1"/>
        <v>5756.5372799983634</v>
      </c>
      <c r="I14" s="7">
        <f t="shared" si="2"/>
        <v>-94111.84071022729</v>
      </c>
      <c r="K14" s="56"/>
      <c r="L14" s="41"/>
      <c r="M14" s="41"/>
      <c r="N14" s="41"/>
    </row>
    <row r="15" spans="2:14">
      <c r="D15"/>
      <c r="E15" s="6">
        <f t="shared" ref="E15:E30" si="4">E14+1</f>
        <v>2056</v>
      </c>
      <c r="F15" s="15">
        <v>12</v>
      </c>
      <c r="G15" s="5">
        <f t="shared" si="0"/>
        <v>33598.989257590445</v>
      </c>
      <c r="H15" s="5">
        <f t="shared" si="1"/>
        <v>5929.2333983983117</v>
      </c>
      <c r="I15" s="7">
        <f t="shared" si="2"/>
        <v>-142994.86780185116</v>
      </c>
      <c r="K15" s="56"/>
      <c r="L15" s="41"/>
      <c r="M15" s="41"/>
      <c r="N15" s="41"/>
    </row>
    <row r="16" spans="2:14" ht="14" customHeight="1">
      <c r="D16"/>
      <c r="E16" s="6">
        <f t="shared" si="4"/>
        <v>2057</v>
      </c>
      <c r="F16" s="15">
        <v>13</v>
      </c>
      <c r="G16" s="5">
        <f t="shared" si="0"/>
        <v>34606.958935318158</v>
      </c>
      <c r="H16" s="5">
        <f t="shared" si="1"/>
        <v>6107.1104003502624</v>
      </c>
      <c r="I16" s="7">
        <f t="shared" si="2"/>
        <v>-196568.56273714599</v>
      </c>
      <c r="K16" s="56" t="s">
        <v>47</v>
      </c>
    </row>
    <row r="17" spans="4:11">
      <c r="D17"/>
      <c r="E17" s="6">
        <f t="shared" si="4"/>
        <v>2058</v>
      </c>
      <c r="F17" s="15">
        <v>14</v>
      </c>
      <c r="G17" s="5">
        <f t="shared" si="0"/>
        <v>35645.167703377701</v>
      </c>
      <c r="H17" s="5">
        <f t="shared" si="1"/>
        <v>6290.3237123607687</v>
      </c>
      <c r="I17" s="7">
        <f t="shared" si="2"/>
        <v>-255199.33794358638</v>
      </c>
      <c r="K17" s="56"/>
    </row>
    <row r="18" spans="4:11">
      <c r="D18"/>
      <c r="E18" s="6">
        <f t="shared" si="4"/>
        <v>2059</v>
      </c>
      <c r="F18" s="15">
        <v>15</v>
      </c>
      <c r="G18" s="5">
        <f t="shared" si="0"/>
        <v>36714.522734479033</v>
      </c>
      <c r="H18" s="5">
        <f t="shared" si="1"/>
        <v>6479.0334237315983</v>
      </c>
      <c r="I18" s="7">
        <f t="shared" si="2"/>
        <v>-319280.39668892283</v>
      </c>
      <c r="K18" s="56"/>
    </row>
    <row r="19" spans="4:11" ht="14.55" thickBot="1">
      <c r="D19"/>
      <c r="E19" s="6">
        <f t="shared" si="4"/>
        <v>2060</v>
      </c>
      <c r="F19" s="15">
        <v>16</v>
      </c>
      <c r="G19" s="5">
        <f t="shared" si="0"/>
        <v>37815.9584165134</v>
      </c>
      <c r="H19" s="5">
        <f t="shared" si="1"/>
        <v>6673.4044264435433</v>
      </c>
      <c r="I19" s="7">
        <f t="shared" si="2"/>
        <v>-389233.64269911143</v>
      </c>
      <c r="K19" s="44" t="s">
        <v>44</v>
      </c>
    </row>
    <row r="20" spans="4:11">
      <c r="D20"/>
      <c r="E20" s="6">
        <f t="shared" si="4"/>
        <v>2061</v>
      </c>
      <c r="F20" s="15">
        <v>17</v>
      </c>
      <c r="G20" s="5">
        <f t="shared" si="0"/>
        <v>38950.437169008801</v>
      </c>
      <c r="H20" s="5">
        <f t="shared" si="1"/>
        <v>6873.6065592368468</v>
      </c>
      <c r="I20" s="7">
        <f t="shared" si="2"/>
        <v>-465511.72447727213</v>
      </c>
    </row>
    <row r="21" spans="4:11">
      <c r="D21"/>
      <c r="E21" s="6">
        <f t="shared" si="4"/>
        <v>2062</v>
      </c>
      <c r="F21" s="15">
        <v>18</v>
      </c>
      <c r="G21" s="5">
        <f t="shared" si="0"/>
        <v>40118.950284079074</v>
      </c>
      <c r="H21" s="5">
        <f t="shared" si="1"/>
        <v>7079.814756013955</v>
      </c>
      <c r="I21" s="7">
        <f t="shared" si="2"/>
        <v>-548600.22378358082</v>
      </c>
    </row>
    <row r="22" spans="4:11">
      <c r="D22"/>
      <c r="E22" s="6">
        <f t="shared" si="4"/>
        <v>2063</v>
      </c>
      <c r="F22" s="15">
        <v>19</v>
      </c>
      <c r="G22" s="5">
        <f t="shared" si="0"/>
        <v>41322.518792601441</v>
      </c>
      <c r="H22" s="5">
        <f t="shared" si="1"/>
        <v>7292.2091986943706</v>
      </c>
      <c r="I22" s="7">
        <f t="shared" si="2"/>
        <v>-639019.99839911796</v>
      </c>
    </row>
    <row r="23" spans="4:11">
      <c r="D23"/>
      <c r="E23" s="6">
        <f t="shared" si="4"/>
        <v>2064</v>
      </c>
      <c r="F23" s="15">
        <v>20</v>
      </c>
      <c r="G23" s="5">
        <f t="shared" si="0"/>
        <v>42562.194356379478</v>
      </c>
      <c r="H23" s="5">
        <f t="shared" si="1"/>
        <v>7510.9754746552062</v>
      </c>
      <c r="I23" s="7">
        <f t="shared" si="2"/>
        <v>-737329.69000626332</v>
      </c>
    </row>
    <row r="24" spans="4:11">
      <c r="D24"/>
      <c r="E24" s="6">
        <f t="shared" si="4"/>
        <v>2065</v>
      </c>
      <c r="F24" s="15">
        <v>21</v>
      </c>
      <c r="G24" s="5">
        <f t="shared" si="0"/>
        <v>43839.060187070863</v>
      </c>
      <c r="H24" s="5">
        <f t="shared" si="1"/>
        <v>7736.3047388948617</v>
      </c>
      <c r="I24" s="7">
        <f t="shared" si="2"/>
        <v>-844128.40877748502</v>
      </c>
    </row>
    <row r="25" spans="4:11">
      <c r="D25"/>
      <c r="E25" s="6">
        <f t="shared" si="4"/>
        <v>2066</v>
      </c>
      <c r="F25" s="15">
        <v>22</v>
      </c>
      <c r="G25" s="5">
        <f t="shared" si="0"/>
        <v>45154.231992682988</v>
      </c>
      <c r="H25" s="5">
        <f t="shared" si="1"/>
        <v>7968.3938810617037</v>
      </c>
      <c r="I25" s="7">
        <f t="shared" si="2"/>
        <v>-960058.60707681591</v>
      </c>
    </row>
    <row r="26" spans="4:11">
      <c r="D26"/>
      <c r="E26" s="6">
        <f t="shared" si="4"/>
        <v>2067</v>
      </c>
      <c r="F26" s="15">
        <v>23</v>
      </c>
      <c r="G26" s="5">
        <f t="shared" si="0"/>
        <v>46508.858952463481</v>
      </c>
      <c r="H26" s="5">
        <f t="shared" si="1"/>
        <v>8207.4456974935601</v>
      </c>
      <c r="I26" s="7">
        <f t="shared" si="2"/>
        <v>-1085809.1555476473</v>
      </c>
    </row>
    <row r="27" spans="4:11">
      <c r="D27"/>
      <c r="E27" s="6">
        <f t="shared" si="4"/>
        <v>2068</v>
      </c>
      <c r="F27" s="15">
        <v>24</v>
      </c>
      <c r="G27" s="5">
        <f t="shared" si="0"/>
        <v>47904.124721037377</v>
      </c>
      <c r="H27" s="5">
        <f t="shared" si="1"/>
        <v>8453.6690684183632</v>
      </c>
      <c r="I27" s="7">
        <f t="shared" si="2"/>
        <v>-1222118.6357907006</v>
      </c>
    </row>
    <row r="28" spans="4:11">
      <c r="D28"/>
      <c r="E28" s="6">
        <f t="shared" si="4"/>
        <v>2069</v>
      </c>
      <c r="F28" s="15">
        <v>25</v>
      </c>
      <c r="G28" s="5">
        <f t="shared" si="0"/>
        <v>49341.248462668504</v>
      </c>
      <c r="H28" s="5">
        <f t="shared" si="1"/>
        <v>8707.2791404709133</v>
      </c>
      <c r="I28" s="7">
        <f t="shared" si="2"/>
        <v>-1369778.8648314092</v>
      </c>
    </row>
    <row r="29" spans="4:11">
      <c r="D29"/>
      <c r="E29" s="6">
        <f t="shared" si="4"/>
        <v>2070</v>
      </c>
      <c r="F29" s="15">
        <v>26</v>
      </c>
      <c r="G29" s="5">
        <f t="shared" si="0"/>
        <v>50821.485916548561</v>
      </c>
      <c r="H29" s="5">
        <f t="shared" si="1"/>
        <v>8968.4975146850411</v>
      </c>
      <c r="I29" s="7">
        <f t="shared" si="2"/>
        <v>-1529638.6676410281</v>
      </c>
    </row>
    <row r="30" spans="4:11">
      <c r="D30"/>
      <c r="E30" s="6">
        <f t="shared" si="4"/>
        <v>2071</v>
      </c>
      <c r="F30" s="15">
        <v>27</v>
      </c>
      <c r="G30" s="5">
        <f t="shared" si="0"/>
        <v>52346.130494045006</v>
      </c>
      <c r="H30" s="5">
        <f t="shared" si="1"/>
        <v>9237.5524401255898</v>
      </c>
      <c r="I30" s="7">
        <f t="shared" si="2"/>
        <v>-1702607.9151154626</v>
      </c>
    </row>
    <row r="31" spans="4:11">
      <c r="D31"/>
      <c r="E31" s="6">
        <f t="shared" ref="E31:E33" si="5">E30+1</f>
        <v>2072</v>
      </c>
      <c r="F31" s="15">
        <v>28</v>
      </c>
      <c r="G31" s="5">
        <f t="shared" si="0"/>
        <v>53916.514408866358</v>
      </c>
      <c r="H31" s="5">
        <f t="shared" si="1"/>
        <v>9514.6790133293616</v>
      </c>
      <c r="I31" s="7">
        <f t="shared" si="2"/>
        <v>-1889661.8461352945</v>
      </c>
    </row>
    <row r="32" spans="4:11">
      <c r="D32"/>
      <c r="E32" s="6">
        <f t="shared" si="5"/>
        <v>2073</v>
      </c>
      <c r="F32" s="15">
        <v>29</v>
      </c>
      <c r="G32" s="5">
        <f t="shared" si="0"/>
        <v>55534.009841132349</v>
      </c>
      <c r="H32" s="5">
        <f t="shared" si="1"/>
        <v>9800.1193837292376</v>
      </c>
      <c r="I32" s="7">
        <f t="shared" si="2"/>
        <v>-2091845.6936353673</v>
      </c>
    </row>
    <row r="33" spans="4:9" ht="14.55" thickBot="1">
      <c r="D33"/>
      <c r="E33" s="8">
        <f t="shared" si="5"/>
        <v>2074</v>
      </c>
      <c r="F33" s="16">
        <v>30</v>
      </c>
      <c r="G33" s="10">
        <f t="shared" si="0"/>
        <v>57200.030136366324</v>
      </c>
      <c r="H33" s="10">
        <f t="shared" si="1"/>
        <v>10094.12296524112</v>
      </c>
      <c r="I33" s="11">
        <f t="shared" si="2"/>
        <v>-2310279.6360085635</v>
      </c>
    </row>
  </sheetData>
  <mergeCells count="7">
    <mergeCell ref="K13:K15"/>
    <mergeCell ref="K16:K18"/>
    <mergeCell ref="B3:C3"/>
    <mergeCell ref="E2:I2"/>
    <mergeCell ref="K4:K7"/>
    <mergeCell ref="K8:K9"/>
    <mergeCell ref="K10:K1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Saving Phase</vt:lpstr>
      <vt:lpstr>Spending Phase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2015-04-30T09:51:48Z</dcterms:modified>
</cp:coreProperties>
</file>