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36" yWindow="107" windowWidth="14765" windowHeight="8006" tabRatio="679"/>
  </bookViews>
  <sheets>
    <sheet name="Description" sheetId="2" r:id="rId1"/>
    <sheet name="Share Buyback" sheetId="1" r:id="rId2"/>
    <sheet name="Share Buyback or Investment" sheetId="3" r:id="rId3"/>
    <sheet name="Stock Options" sheetId="5" r:id="rId4"/>
    <sheet name="Share Issuance" sheetId="4" r:id="rId5"/>
  </sheets>
  <calcPr calcId="125725"/>
</workbook>
</file>

<file path=xl/calcChain.xml><?xml version="1.0" encoding="utf-8"?>
<calcChain xmlns="http://schemas.openxmlformats.org/spreadsheetml/2006/main">
  <c r="C21" i="5"/>
  <c r="C24" i="4"/>
  <c r="C16"/>
  <c r="C11"/>
  <c r="C7"/>
  <c r="C20" s="1"/>
  <c r="C25" i="5"/>
  <c r="C18"/>
  <c r="C15"/>
  <c r="C27" i="3"/>
  <c r="C12"/>
  <c r="C21"/>
  <c r="C20"/>
  <c r="C7"/>
  <c r="C7" i="5" l="1"/>
  <c r="C21" i="4"/>
  <c r="C26"/>
  <c r="C25"/>
  <c r="C22" i="5"/>
  <c r="C15" i="3"/>
  <c r="C24" s="1"/>
  <c r="C28"/>
  <c r="C16"/>
  <c r="C7" i="1"/>
  <c r="C20" s="1"/>
  <c r="B20"/>
  <c r="B21"/>
  <c r="B19"/>
  <c r="C27"/>
  <c r="D27" s="1"/>
  <c r="C15"/>
  <c r="C26" s="1"/>
  <c r="D26" s="1"/>
  <c r="D13"/>
  <c r="D14"/>
  <c r="D12"/>
  <c r="D20" l="1"/>
  <c r="C21"/>
  <c r="D21" s="1"/>
  <c r="C19"/>
  <c r="D19" s="1"/>
  <c r="D15"/>
  <c r="C22" l="1"/>
  <c r="D22" l="1"/>
</calcChain>
</file>

<file path=xl/comments1.xml><?xml version="1.0" encoding="utf-8"?>
<comments xmlns="http://schemas.openxmlformats.org/spreadsheetml/2006/main">
  <authors>
    <author>Author</author>
  </authors>
  <commentList>
    <comment ref="B5" authorId="0">
      <text>
        <r>
          <rPr>
            <b/>
            <sz val="8"/>
            <color indexed="81"/>
            <rFont val="Tahoma"/>
            <family val="2"/>
          </rPr>
          <t>Author:</t>
        </r>
        <r>
          <rPr>
            <sz val="8"/>
            <color indexed="81"/>
            <rFont val="Tahoma"/>
            <family val="2"/>
          </rPr>
          <t xml:space="preserve">
This is the number of shares that the company currently has outstanding.</t>
        </r>
      </text>
    </comment>
    <comment ref="B6" authorId="0">
      <text>
        <r>
          <rPr>
            <b/>
            <sz val="8"/>
            <color indexed="81"/>
            <rFont val="Tahoma"/>
            <family val="2"/>
          </rPr>
          <t>Author:</t>
        </r>
        <r>
          <rPr>
            <sz val="8"/>
            <color indexed="81"/>
            <rFont val="Tahoma"/>
            <family val="2"/>
          </rPr>
          <t xml:space="preserve">
This is the current price per share.</t>
        </r>
      </text>
    </comment>
    <comment ref="B7" authorId="0">
      <text>
        <r>
          <rPr>
            <b/>
            <sz val="8"/>
            <color indexed="81"/>
            <rFont val="Tahoma"/>
            <family val="2"/>
          </rPr>
          <t>Author:</t>
        </r>
        <r>
          <rPr>
            <sz val="8"/>
            <color indexed="81"/>
            <rFont val="Tahoma"/>
            <family val="2"/>
          </rPr>
          <t xml:space="preserve">
This is the market-capitalization (i.e. total market value) of the company's shares.</t>
        </r>
      </text>
    </comment>
    <comment ref="B8" authorId="0">
      <text>
        <r>
          <rPr>
            <b/>
            <sz val="8"/>
            <color indexed="81"/>
            <rFont val="Tahoma"/>
            <family val="2"/>
          </rPr>
          <t>Author:</t>
        </r>
        <r>
          <rPr>
            <sz val="8"/>
            <color indexed="81"/>
            <rFont val="Tahoma"/>
            <family val="2"/>
          </rPr>
          <t xml:space="preserve">
This is the amount to be used for a share buyback.</t>
        </r>
      </text>
    </comment>
    <comment ref="B11" authorId="0">
      <text>
        <r>
          <rPr>
            <b/>
            <sz val="8"/>
            <color indexed="81"/>
            <rFont val="Tahoma"/>
            <family val="2"/>
          </rPr>
          <t>Author:</t>
        </r>
        <r>
          <rPr>
            <sz val="8"/>
            <color indexed="81"/>
            <rFont val="Tahoma"/>
            <family val="2"/>
          </rPr>
          <t xml:space="preserve">
This column is the probability that each scenario will occur. They MUST sum to 100%.</t>
        </r>
      </text>
    </comment>
    <comment ref="C11" authorId="0">
      <text>
        <r>
          <rPr>
            <b/>
            <sz val="8"/>
            <color indexed="81"/>
            <rFont val="Tahoma"/>
            <family val="2"/>
          </rPr>
          <t>Author:</t>
        </r>
        <r>
          <rPr>
            <sz val="8"/>
            <color indexed="81"/>
            <rFont val="Tahoma"/>
            <family val="2"/>
          </rPr>
          <t xml:space="preserve">
This column is the intrinsic value of the company in each scenario.</t>
        </r>
      </text>
    </comment>
    <comment ref="D11" authorId="0">
      <text>
        <r>
          <rPr>
            <b/>
            <sz val="8"/>
            <color indexed="81"/>
            <rFont val="Tahoma"/>
            <family val="2"/>
          </rPr>
          <t>Author:</t>
        </r>
        <r>
          <rPr>
            <sz val="8"/>
            <color indexed="81"/>
            <rFont val="Tahoma"/>
            <family val="2"/>
          </rPr>
          <t xml:space="preserve">
This column is the intrinsic value per share in each scenario.</t>
        </r>
      </text>
    </comment>
    <comment ref="B12" authorId="0">
      <text>
        <r>
          <rPr>
            <b/>
            <sz val="8"/>
            <color indexed="81"/>
            <rFont val="Tahoma"/>
            <family val="2"/>
          </rPr>
          <t>Author:</t>
        </r>
        <r>
          <rPr>
            <sz val="8"/>
            <color indexed="81"/>
            <rFont val="Tahoma"/>
            <family val="2"/>
          </rPr>
          <t xml:space="preserve">
This is the probability that the 1st scenario will occur.</t>
        </r>
      </text>
    </comment>
    <comment ref="C12" authorId="0">
      <text>
        <r>
          <rPr>
            <b/>
            <sz val="8"/>
            <color indexed="81"/>
            <rFont val="Tahoma"/>
            <family val="2"/>
          </rPr>
          <t>Author:</t>
        </r>
        <r>
          <rPr>
            <sz val="8"/>
            <color indexed="81"/>
            <rFont val="Tahoma"/>
            <family val="2"/>
          </rPr>
          <t xml:space="preserve">
This is the intrinsic value of the company in the 1st scenario.</t>
        </r>
      </text>
    </comment>
    <comment ref="D12" authorId="0">
      <text>
        <r>
          <rPr>
            <b/>
            <sz val="8"/>
            <color indexed="81"/>
            <rFont val="Tahoma"/>
            <family val="2"/>
          </rPr>
          <t>Author:</t>
        </r>
        <r>
          <rPr>
            <sz val="8"/>
            <color indexed="81"/>
            <rFont val="Tahoma"/>
            <family val="2"/>
          </rPr>
          <t xml:space="preserve">
This is the intrinsic value per share in the 1st scenario.</t>
        </r>
      </text>
    </comment>
    <comment ref="B13" authorId="0">
      <text>
        <r>
          <rPr>
            <b/>
            <sz val="8"/>
            <color indexed="81"/>
            <rFont val="Tahoma"/>
            <family val="2"/>
          </rPr>
          <t>Author:</t>
        </r>
        <r>
          <rPr>
            <sz val="8"/>
            <color indexed="81"/>
            <rFont val="Tahoma"/>
            <family val="2"/>
          </rPr>
          <t xml:space="preserve">
This is the probability that the 2nd scenario will occur.</t>
        </r>
      </text>
    </comment>
    <comment ref="C13" authorId="0">
      <text>
        <r>
          <rPr>
            <b/>
            <sz val="8"/>
            <color indexed="81"/>
            <rFont val="Tahoma"/>
            <family val="2"/>
          </rPr>
          <t>Author:</t>
        </r>
        <r>
          <rPr>
            <sz val="8"/>
            <color indexed="81"/>
            <rFont val="Tahoma"/>
            <family val="2"/>
          </rPr>
          <t xml:space="preserve">
This is the intrinsic value of the company in the 2nd scenario.</t>
        </r>
      </text>
    </comment>
    <comment ref="D13" authorId="0">
      <text>
        <r>
          <rPr>
            <b/>
            <sz val="8"/>
            <color indexed="81"/>
            <rFont val="Tahoma"/>
            <family val="2"/>
          </rPr>
          <t>Author:</t>
        </r>
        <r>
          <rPr>
            <sz val="8"/>
            <color indexed="81"/>
            <rFont val="Tahoma"/>
            <family val="2"/>
          </rPr>
          <t xml:space="preserve">
This is the intrinsic value per share in the 2nd scenario.</t>
        </r>
      </text>
    </comment>
    <comment ref="B14" authorId="0">
      <text>
        <r>
          <rPr>
            <b/>
            <sz val="8"/>
            <color indexed="81"/>
            <rFont val="Tahoma"/>
            <family val="2"/>
          </rPr>
          <t>Author:</t>
        </r>
        <r>
          <rPr>
            <sz val="8"/>
            <color indexed="81"/>
            <rFont val="Tahoma"/>
            <family val="2"/>
          </rPr>
          <t xml:space="preserve">
This is the probability that the 3rd scenario will occur.</t>
        </r>
      </text>
    </comment>
    <comment ref="C14" authorId="0">
      <text>
        <r>
          <rPr>
            <b/>
            <sz val="8"/>
            <color indexed="81"/>
            <rFont val="Tahoma"/>
            <family val="2"/>
          </rPr>
          <t>Author:</t>
        </r>
        <r>
          <rPr>
            <sz val="8"/>
            <color indexed="81"/>
            <rFont val="Tahoma"/>
            <family val="2"/>
          </rPr>
          <t xml:space="preserve">
This is the intrinsic value of the company in the 3rd scenario.</t>
        </r>
      </text>
    </comment>
    <comment ref="D14" authorId="0">
      <text>
        <r>
          <rPr>
            <b/>
            <sz val="8"/>
            <color indexed="81"/>
            <rFont val="Tahoma"/>
            <family val="2"/>
          </rPr>
          <t>Author:</t>
        </r>
        <r>
          <rPr>
            <sz val="8"/>
            <color indexed="81"/>
            <rFont val="Tahoma"/>
            <family val="2"/>
          </rPr>
          <t xml:space="preserve">
This is the intrinsic value per share in the 3rd scenario.</t>
        </r>
      </text>
    </comment>
    <comment ref="C15" authorId="0">
      <text>
        <r>
          <rPr>
            <b/>
            <sz val="8"/>
            <color indexed="81"/>
            <rFont val="Tahoma"/>
            <family val="2"/>
          </rPr>
          <t>Author:</t>
        </r>
        <r>
          <rPr>
            <sz val="8"/>
            <color indexed="81"/>
            <rFont val="Tahoma"/>
            <family val="2"/>
          </rPr>
          <t xml:space="preserve">
This is the average intrinsic value of the company. It is weighted by the probabilities for each scenario.</t>
        </r>
      </text>
    </comment>
    <comment ref="D15" authorId="0">
      <text>
        <r>
          <rPr>
            <b/>
            <sz val="8"/>
            <color indexed="81"/>
            <rFont val="Tahoma"/>
            <family val="2"/>
          </rPr>
          <t>Author:</t>
        </r>
        <r>
          <rPr>
            <sz val="8"/>
            <color indexed="81"/>
            <rFont val="Tahoma"/>
            <family val="2"/>
          </rPr>
          <t xml:space="preserve">
This is the average intrinsic value per share currently outstanding. It is weighted by the probabilities for each scenario.</t>
        </r>
      </text>
    </comment>
    <comment ref="B18" authorId="0">
      <text>
        <r>
          <rPr>
            <b/>
            <sz val="8"/>
            <color indexed="81"/>
            <rFont val="Tahoma"/>
            <family val="2"/>
          </rPr>
          <t>Author:</t>
        </r>
        <r>
          <rPr>
            <sz val="8"/>
            <color indexed="81"/>
            <rFont val="Tahoma"/>
            <family val="2"/>
          </rPr>
          <t xml:space="preserve">
This column is the probability that each scenario will occur. They are copied from the other table. They MUST sum to 100%.</t>
        </r>
      </text>
    </comment>
    <comment ref="C18" authorId="0">
      <text>
        <r>
          <rPr>
            <b/>
            <sz val="8"/>
            <color indexed="81"/>
            <rFont val="Tahoma"/>
            <family val="2"/>
          </rPr>
          <t>Author:</t>
        </r>
        <r>
          <rPr>
            <sz val="8"/>
            <color indexed="81"/>
            <rFont val="Tahoma"/>
            <family val="2"/>
          </rPr>
          <t xml:space="preserve">
This column is the gain or loss in intrinsic value per share for the continuing shareholders, in the different share buyback scenarios.</t>
        </r>
      </text>
    </comment>
    <comment ref="D18" authorId="0">
      <text>
        <r>
          <rPr>
            <b/>
            <sz val="8"/>
            <color indexed="81"/>
            <rFont val="Tahoma"/>
            <family val="2"/>
          </rPr>
          <t>Author:</t>
        </r>
        <r>
          <rPr>
            <sz val="8"/>
            <color indexed="81"/>
            <rFont val="Tahoma"/>
            <family val="2"/>
          </rPr>
          <t xml:space="preserve">
This column is the intrinsic value per share, after making the share buyback in each scenario.</t>
        </r>
      </text>
    </comment>
    <comment ref="B19" authorId="0">
      <text>
        <r>
          <rPr>
            <b/>
            <sz val="8"/>
            <color indexed="81"/>
            <rFont val="Tahoma"/>
            <family val="2"/>
          </rPr>
          <t>Author:</t>
        </r>
        <r>
          <rPr>
            <sz val="8"/>
            <color indexed="81"/>
            <rFont val="Tahoma"/>
            <family val="2"/>
          </rPr>
          <t xml:space="preserve">
This is the probability that the 1st scenario will occur.</t>
        </r>
      </text>
    </comment>
    <comment ref="C19" authorId="0">
      <text>
        <r>
          <rPr>
            <b/>
            <sz val="8"/>
            <color indexed="81"/>
            <rFont val="Tahoma"/>
            <family val="2"/>
          </rPr>
          <t>Author:</t>
        </r>
        <r>
          <rPr>
            <sz val="8"/>
            <color indexed="81"/>
            <rFont val="Tahoma"/>
            <family val="2"/>
          </rPr>
          <t xml:space="preserve">
This is the gain or loss from making a share buyback in the 1st scenario.</t>
        </r>
      </text>
    </comment>
    <comment ref="D19" authorId="0">
      <text>
        <r>
          <rPr>
            <b/>
            <sz val="8"/>
            <color indexed="81"/>
            <rFont val="Tahoma"/>
            <family val="2"/>
          </rPr>
          <t>Author:</t>
        </r>
        <r>
          <rPr>
            <sz val="8"/>
            <color indexed="81"/>
            <rFont val="Tahoma"/>
            <family val="2"/>
          </rPr>
          <t xml:space="preserve">
This is the intrinsic value per share after making the share buyback in the 1st scenario.</t>
        </r>
      </text>
    </comment>
    <comment ref="B20" authorId="0">
      <text>
        <r>
          <rPr>
            <b/>
            <sz val="8"/>
            <color indexed="81"/>
            <rFont val="Tahoma"/>
            <family val="2"/>
          </rPr>
          <t>Author:</t>
        </r>
        <r>
          <rPr>
            <sz val="8"/>
            <color indexed="81"/>
            <rFont val="Tahoma"/>
            <family val="2"/>
          </rPr>
          <t xml:space="preserve">
This is the probability that the 2nd scenario will occur.</t>
        </r>
      </text>
    </comment>
    <comment ref="C20" authorId="0">
      <text>
        <r>
          <rPr>
            <b/>
            <sz val="8"/>
            <color indexed="81"/>
            <rFont val="Tahoma"/>
            <family val="2"/>
          </rPr>
          <t>Author:</t>
        </r>
        <r>
          <rPr>
            <sz val="8"/>
            <color indexed="81"/>
            <rFont val="Tahoma"/>
            <family val="2"/>
          </rPr>
          <t xml:space="preserve">
This is the gain or loss from making a share buyback in the 2nd scenario.</t>
        </r>
      </text>
    </comment>
    <comment ref="D20" authorId="0">
      <text>
        <r>
          <rPr>
            <b/>
            <sz val="8"/>
            <color indexed="81"/>
            <rFont val="Tahoma"/>
            <family val="2"/>
          </rPr>
          <t>Author:</t>
        </r>
        <r>
          <rPr>
            <sz val="8"/>
            <color indexed="81"/>
            <rFont val="Tahoma"/>
            <family val="2"/>
          </rPr>
          <t xml:space="preserve">
This is the intrinsic value per share after making the share buyback in the 2nd scenario.</t>
        </r>
      </text>
    </comment>
    <comment ref="B21" authorId="0">
      <text>
        <r>
          <rPr>
            <b/>
            <sz val="8"/>
            <color indexed="81"/>
            <rFont val="Tahoma"/>
            <family val="2"/>
          </rPr>
          <t>Author:</t>
        </r>
        <r>
          <rPr>
            <sz val="8"/>
            <color indexed="81"/>
            <rFont val="Tahoma"/>
            <family val="2"/>
          </rPr>
          <t xml:space="preserve">
This is the probability that the 3rd scenario will occur.</t>
        </r>
      </text>
    </comment>
    <comment ref="C21" authorId="0">
      <text>
        <r>
          <rPr>
            <b/>
            <sz val="8"/>
            <color indexed="81"/>
            <rFont val="Tahoma"/>
            <family val="2"/>
          </rPr>
          <t>Author:</t>
        </r>
        <r>
          <rPr>
            <sz val="8"/>
            <color indexed="81"/>
            <rFont val="Tahoma"/>
            <family val="2"/>
          </rPr>
          <t xml:space="preserve">
This is the gain or loss from making a share buyback in the 3rd scenario.</t>
        </r>
      </text>
    </comment>
    <comment ref="D21" authorId="0">
      <text>
        <r>
          <rPr>
            <b/>
            <sz val="8"/>
            <color indexed="81"/>
            <rFont val="Tahoma"/>
            <family val="2"/>
          </rPr>
          <t>Author:</t>
        </r>
        <r>
          <rPr>
            <sz val="8"/>
            <color indexed="81"/>
            <rFont val="Tahoma"/>
            <family val="2"/>
          </rPr>
          <t xml:space="preserve">
This is the intrinsic value per share after making the share buyback in the 3rd scenario.</t>
        </r>
      </text>
    </comment>
    <comment ref="C22" authorId="0">
      <text>
        <r>
          <rPr>
            <b/>
            <sz val="8"/>
            <color indexed="81"/>
            <rFont val="Tahoma"/>
            <family val="2"/>
          </rPr>
          <t>Author:</t>
        </r>
        <r>
          <rPr>
            <sz val="8"/>
            <color indexed="81"/>
            <rFont val="Tahoma"/>
            <family val="2"/>
          </rPr>
          <t xml:space="preserve">
This is the average gain or loss from making the share buyback. It is weighted by the probabilities for each scenario.</t>
        </r>
      </text>
    </comment>
    <comment ref="D22" authorId="0">
      <text>
        <r>
          <rPr>
            <b/>
            <sz val="8"/>
            <color indexed="81"/>
            <rFont val="Tahoma"/>
            <family val="2"/>
          </rPr>
          <t>Author:</t>
        </r>
        <r>
          <rPr>
            <sz val="8"/>
            <color indexed="81"/>
            <rFont val="Tahoma"/>
            <family val="2"/>
          </rPr>
          <t xml:space="preserve">
This is the average intrinsic value per share after making the share buyback. It is weighted by the probabilities for each scenario.</t>
        </r>
      </text>
    </comment>
    <comment ref="B26" authorId="0">
      <text>
        <r>
          <rPr>
            <b/>
            <sz val="8"/>
            <color indexed="81"/>
            <rFont val="Tahoma"/>
            <family val="2"/>
          </rPr>
          <t>Author:</t>
        </r>
        <r>
          <rPr>
            <sz val="8"/>
            <color indexed="81"/>
            <rFont val="Tahoma"/>
            <family val="2"/>
          </rPr>
          <t xml:space="preserve">
This is the so-called mean equilibrium. Try and set the share-price in cell C6 to equal the equilibrium share-price in cell D26. This makes the average value after a share buyback in cell D22 equal to the average value before a share buyback in cell D15.</t>
        </r>
      </text>
    </comment>
    <comment ref="B27" authorId="0">
      <text>
        <r>
          <rPr>
            <b/>
            <sz val="8"/>
            <color indexed="81"/>
            <rFont val="Tahoma"/>
            <family val="2"/>
          </rPr>
          <t>Author:</t>
        </r>
        <r>
          <rPr>
            <sz val="8"/>
            <color indexed="81"/>
            <rFont val="Tahoma"/>
            <family val="2"/>
          </rPr>
          <t xml:space="preserve">
This is the so-called relative equilibrium. Try and set the share-price in cell C6 to equal the equilibrium share-price in cell D27. This makes the average gain / loss after a share buyback in cell C22 equal to zero.</t>
        </r>
      </text>
    </comment>
  </commentList>
</comments>
</file>

<file path=xl/comments2.xml><?xml version="1.0" encoding="utf-8"?>
<comments xmlns="http://schemas.openxmlformats.org/spreadsheetml/2006/main">
  <authors>
    <author>Author</author>
  </authors>
  <commentList>
    <comment ref="B5" authorId="0">
      <text>
        <r>
          <rPr>
            <b/>
            <sz val="8"/>
            <color indexed="81"/>
            <rFont val="Tahoma"/>
            <family val="2"/>
          </rPr>
          <t>Author:</t>
        </r>
        <r>
          <rPr>
            <sz val="8"/>
            <color indexed="81"/>
            <rFont val="Tahoma"/>
            <family val="2"/>
          </rPr>
          <t xml:space="preserve">
This is the number of shares that the company currently has outstanding.</t>
        </r>
      </text>
    </comment>
    <comment ref="B6" authorId="0">
      <text>
        <r>
          <rPr>
            <b/>
            <sz val="8"/>
            <color indexed="81"/>
            <rFont val="Tahoma"/>
            <family val="2"/>
          </rPr>
          <t>Author:</t>
        </r>
        <r>
          <rPr>
            <sz val="8"/>
            <color indexed="81"/>
            <rFont val="Tahoma"/>
            <family val="2"/>
          </rPr>
          <t xml:space="preserve">
This is the current price per share.</t>
        </r>
      </text>
    </comment>
    <comment ref="B7" authorId="0">
      <text>
        <r>
          <rPr>
            <b/>
            <sz val="8"/>
            <color indexed="81"/>
            <rFont val="Tahoma"/>
            <family val="2"/>
          </rPr>
          <t>Author:</t>
        </r>
        <r>
          <rPr>
            <sz val="8"/>
            <color indexed="81"/>
            <rFont val="Tahoma"/>
            <family val="2"/>
          </rPr>
          <t xml:space="preserve">
This is the market-capitalization (i.e. total market value) of the company's shares.</t>
        </r>
      </text>
    </comment>
    <comment ref="B8" authorId="0">
      <text>
        <r>
          <rPr>
            <b/>
            <sz val="8"/>
            <color indexed="81"/>
            <rFont val="Tahoma"/>
            <family val="2"/>
          </rPr>
          <t>Author:</t>
        </r>
        <r>
          <rPr>
            <sz val="8"/>
            <color indexed="81"/>
            <rFont val="Tahoma"/>
            <family val="2"/>
          </rPr>
          <t xml:space="preserve">
This is the amount to be used either for a share buyback or an investment.</t>
        </r>
      </text>
    </comment>
    <comment ref="B11" authorId="0">
      <text>
        <r>
          <rPr>
            <b/>
            <sz val="8"/>
            <color indexed="81"/>
            <rFont val="Tahoma"/>
            <family val="2"/>
          </rPr>
          <t>Author:</t>
        </r>
        <r>
          <rPr>
            <sz val="8"/>
            <color indexed="81"/>
            <rFont val="Tahoma"/>
            <family val="2"/>
          </rPr>
          <t xml:space="preserve">
This is the intrinsic value of the company.</t>
        </r>
      </text>
    </comment>
    <comment ref="B12" authorId="0">
      <text>
        <r>
          <rPr>
            <b/>
            <sz val="8"/>
            <color indexed="81"/>
            <rFont val="Tahoma"/>
            <family val="2"/>
          </rPr>
          <t>Author:</t>
        </r>
        <r>
          <rPr>
            <sz val="8"/>
            <color indexed="81"/>
            <rFont val="Tahoma"/>
            <family val="2"/>
          </rPr>
          <t xml:space="preserve">
This is the intrinsic value per share of the company.</t>
        </r>
      </text>
    </comment>
    <comment ref="B15" authorId="0">
      <text>
        <r>
          <rPr>
            <b/>
            <sz val="8"/>
            <color indexed="81"/>
            <rFont val="Tahoma"/>
            <family val="2"/>
          </rPr>
          <t>Author:</t>
        </r>
        <r>
          <rPr>
            <sz val="8"/>
            <color indexed="81"/>
            <rFont val="Tahoma"/>
            <family val="2"/>
          </rPr>
          <t xml:space="preserve">
This is the intrinsic value per share after the company makes a share buyback.</t>
        </r>
      </text>
    </comment>
    <comment ref="B16" authorId="0">
      <text>
        <r>
          <rPr>
            <b/>
            <sz val="8"/>
            <color indexed="81"/>
            <rFont val="Tahoma"/>
            <family val="2"/>
          </rPr>
          <t>Author:</t>
        </r>
        <r>
          <rPr>
            <sz val="8"/>
            <color indexed="81"/>
            <rFont val="Tahoma"/>
            <family val="2"/>
          </rPr>
          <t xml:space="preserve">
This is the percentage gain or loss in intrinsic value after making the share buyback.</t>
        </r>
      </text>
    </comment>
    <comment ref="B19" authorId="0">
      <text>
        <r>
          <rPr>
            <b/>
            <sz val="8"/>
            <color indexed="81"/>
            <rFont val="Tahoma"/>
            <family val="2"/>
          </rPr>
          <t>Author:</t>
        </r>
        <r>
          <rPr>
            <sz val="8"/>
            <color indexed="81"/>
            <rFont val="Tahoma"/>
            <family val="2"/>
          </rPr>
          <t xml:space="preserve">
This is the present value of the return on the investment. The invested amount is assumed to be the same as the buyback amount.</t>
        </r>
      </text>
    </comment>
    <comment ref="B20" authorId="0">
      <text>
        <r>
          <rPr>
            <b/>
            <sz val="8"/>
            <color indexed="81"/>
            <rFont val="Tahoma"/>
            <family val="2"/>
          </rPr>
          <t>Author:</t>
        </r>
        <r>
          <rPr>
            <sz val="8"/>
            <color indexed="81"/>
            <rFont val="Tahoma"/>
            <family val="2"/>
          </rPr>
          <t xml:space="preserve">
This is the intrinsic value per share after making an investment instead of a share buyback.</t>
        </r>
      </text>
    </comment>
    <comment ref="B21" authorId="0">
      <text>
        <r>
          <rPr>
            <b/>
            <sz val="8"/>
            <color indexed="81"/>
            <rFont val="Tahoma"/>
            <family val="2"/>
          </rPr>
          <t>Author:</t>
        </r>
        <r>
          <rPr>
            <sz val="8"/>
            <color indexed="81"/>
            <rFont val="Tahoma"/>
            <family val="2"/>
          </rPr>
          <t xml:space="preserve">
This is the percentage gain or loss in intrinsic value after making the investment.</t>
        </r>
      </text>
    </comment>
    <comment ref="B24" authorId="0">
      <text>
        <r>
          <rPr>
            <b/>
            <sz val="8"/>
            <color indexed="81"/>
            <rFont val="Tahoma"/>
            <family val="2"/>
          </rPr>
          <t>Author:</t>
        </r>
        <r>
          <rPr>
            <sz val="8"/>
            <color indexed="81"/>
            <rFont val="Tahoma"/>
            <family val="2"/>
          </rPr>
          <t xml:space="preserve">
This compares the intrinsic value after making either an investment or a share buyback. Positive percentages mean that the investment is worth more, while negative percentages mean that the share buyback is worth more.</t>
        </r>
      </text>
    </comment>
    <comment ref="B27" authorId="0">
      <text>
        <r>
          <rPr>
            <b/>
            <sz val="8"/>
            <color indexed="81"/>
            <rFont val="Tahoma"/>
            <family val="2"/>
          </rPr>
          <t>Author:</t>
        </r>
        <r>
          <rPr>
            <sz val="8"/>
            <color indexed="81"/>
            <rFont val="Tahoma"/>
            <family val="2"/>
          </rPr>
          <t xml:space="preserve">
This is the equilibrium for the share-price that makes the intrinsic value with an investment equal to the intrinsic value with a share buyback. Try and set the share-price in cell C6 to equal the equilibrium share-price in cell C27. This makes the 
relative value of an investment or share buyback in cell C24 equal to zero, which means they are equally valuable.</t>
        </r>
      </text>
    </comment>
    <comment ref="B28" authorId="0">
      <text>
        <r>
          <rPr>
            <b/>
            <sz val="8"/>
            <color indexed="81"/>
            <rFont val="Tahoma"/>
            <family val="2"/>
          </rPr>
          <t>Author:</t>
        </r>
        <r>
          <rPr>
            <sz val="8"/>
            <color indexed="81"/>
            <rFont val="Tahoma"/>
            <family val="2"/>
          </rPr>
          <t xml:space="preserve">
This is the equilibrium for the Return on Investment (ROI) that makes the intrinsic value with an investment equal to the intrinsic value with a share buyback. Try and set the ROI in cell C19 to equal the equilibrium ROI in cell C28. This makes the relative value of an investment or share buyback in cell C24 equal to zero, which means they are equally valuable.</t>
        </r>
      </text>
    </comment>
  </commentList>
</comments>
</file>

<file path=xl/comments3.xml><?xml version="1.0" encoding="utf-8"?>
<comments xmlns="http://schemas.openxmlformats.org/spreadsheetml/2006/main">
  <authors>
    <author>Author</author>
  </authors>
  <commentList>
    <comment ref="B5" authorId="0">
      <text>
        <r>
          <rPr>
            <b/>
            <sz val="8"/>
            <color indexed="81"/>
            <rFont val="Tahoma"/>
            <family val="2"/>
          </rPr>
          <t>Author:</t>
        </r>
        <r>
          <rPr>
            <sz val="8"/>
            <color indexed="81"/>
            <rFont val="Tahoma"/>
            <family val="2"/>
          </rPr>
          <t xml:space="preserve">
This is the number of shares that the company currently has outstanding.</t>
        </r>
      </text>
    </comment>
    <comment ref="B6" authorId="0">
      <text>
        <r>
          <rPr>
            <b/>
            <sz val="8"/>
            <color indexed="81"/>
            <rFont val="Tahoma"/>
            <family val="2"/>
          </rPr>
          <t>Author:</t>
        </r>
        <r>
          <rPr>
            <sz val="8"/>
            <color indexed="81"/>
            <rFont val="Tahoma"/>
            <family val="2"/>
          </rPr>
          <t xml:space="preserve">
This is the current price per share.</t>
        </r>
      </text>
    </comment>
    <comment ref="B7" authorId="0">
      <text>
        <r>
          <rPr>
            <b/>
            <sz val="8"/>
            <color indexed="81"/>
            <rFont val="Tahoma"/>
            <family val="2"/>
          </rPr>
          <t>Author:</t>
        </r>
        <r>
          <rPr>
            <sz val="8"/>
            <color indexed="81"/>
            <rFont val="Tahoma"/>
            <family val="2"/>
          </rPr>
          <t xml:space="preserve">
This is the market-capitalization (i.e. total market value) of the company's shares.</t>
        </r>
      </text>
    </comment>
    <comment ref="B10" authorId="0">
      <text>
        <r>
          <rPr>
            <b/>
            <sz val="8"/>
            <color indexed="81"/>
            <rFont val="Tahoma"/>
            <family val="2"/>
          </rPr>
          <t>Author:</t>
        </r>
        <r>
          <rPr>
            <sz val="8"/>
            <color indexed="81"/>
            <rFont val="Tahoma"/>
            <family val="2"/>
          </rPr>
          <t xml:space="preserve">
This is the number of stock options that can be exercised.</t>
        </r>
      </text>
    </comment>
    <comment ref="B11" authorId="0">
      <text>
        <r>
          <rPr>
            <b/>
            <sz val="8"/>
            <color indexed="81"/>
            <rFont val="Tahoma"/>
            <family val="2"/>
          </rPr>
          <t>Author:</t>
        </r>
        <r>
          <rPr>
            <sz val="8"/>
            <color indexed="81"/>
            <rFont val="Tahoma"/>
            <family val="2"/>
          </rPr>
          <t xml:space="preserve">
This is the exercise-price for the stock options.</t>
        </r>
      </text>
    </comment>
    <comment ref="B14" authorId="0">
      <text>
        <r>
          <rPr>
            <b/>
            <sz val="8"/>
            <color indexed="81"/>
            <rFont val="Tahoma"/>
            <family val="2"/>
          </rPr>
          <t>Author:</t>
        </r>
        <r>
          <rPr>
            <sz val="8"/>
            <color indexed="81"/>
            <rFont val="Tahoma"/>
            <family val="2"/>
          </rPr>
          <t xml:space="preserve">
This is the intrinsic value of the company.</t>
        </r>
      </text>
    </comment>
    <comment ref="B15" authorId="0">
      <text>
        <r>
          <rPr>
            <b/>
            <sz val="8"/>
            <color indexed="81"/>
            <rFont val="Tahoma"/>
            <family val="2"/>
          </rPr>
          <t>Author:</t>
        </r>
        <r>
          <rPr>
            <sz val="8"/>
            <color indexed="81"/>
            <rFont val="Tahoma"/>
            <family val="2"/>
          </rPr>
          <t xml:space="preserve">
This is the intrinsic value per share of the company.</t>
        </r>
      </text>
    </comment>
    <comment ref="B18" authorId="0">
      <text>
        <r>
          <rPr>
            <b/>
            <sz val="8"/>
            <color indexed="81"/>
            <rFont val="Tahoma"/>
            <family val="2"/>
          </rPr>
          <t>Author:</t>
        </r>
        <r>
          <rPr>
            <sz val="8"/>
            <color indexed="81"/>
            <rFont val="Tahoma"/>
            <family val="2"/>
          </rPr>
          <t xml:space="preserve">
This is the intrinsic value per-share after exercising the options. The company receives money from exercising the options - but it also causes dilution to the number of shares outstanding.</t>
        </r>
      </text>
    </comment>
    <comment ref="B21" authorId="0">
      <text>
        <r>
          <rPr>
            <b/>
            <sz val="8"/>
            <color indexed="81"/>
            <rFont val="Tahoma"/>
            <family val="2"/>
          </rPr>
          <t>Author:</t>
        </r>
        <r>
          <rPr>
            <sz val="8"/>
            <color indexed="81"/>
            <rFont val="Tahoma"/>
            <family val="2"/>
          </rPr>
          <t xml:space="preserve">
This is the intrinsic value per-share after exercising the stock options and buying back the shares so there is no dilution in the number of shares outstanding.</t>
        </r>
      </text>
    </comment>
    <comment ref="B22" authorId="0">
      <text>
        <r>
          <rPr>
            <b/>
            <sz val="8"/>
            <color indexed="81"/>
            <rFont val="Tahoma"/>
            <family val="2"/>
          </rPr>
          <t>Author:</t>
        </r>
        <r>
          <rPr>
            <sz val="8"/>
            <color indexed="81"/>
            <rFont val="Tahoma"/>
            <family val="2"/>
          </rPr>
          <t xml:space="preserve">
This is the gain / loss of making the share buyback. A positive value (gain) means we should buy back the shares, while a negative value (loss) means we should not.</t>
        </r>
      </text>
    </comment>
    <comment ref="B25" authorId="0">
      <text>
        <r>
          <rPr>
            <b/>
            <sz val="8"/>
            <color indexed="81"/>
            <rFont val="Tahoma"/>
            <family val="2"/>
          </rPr>
          <t>Author:</t>
        </r>
        <r>
          <rPr>
            <sz val="8"/>
            <color indexed="81"/>
            <rFont val="Tahoma"/>
            <family val="2"/>
          </rPr>
          <t xml:space="preserve">
This is the equilibrium share-price that makes the intrinsic value with a share buyback equal to the intrinsic value without a share buyback. Try setting the share-price in cell C6 equal to the equilibrium in cell C25. This makes the gain/loss in cell C22 equal to zero, which means the intrinsic value is the same with or without a share buyback.</t>
        </r>
      </text>
    </comment>
  </commentList>
</comments>
</file>

<file path=xl/comments4.xml><?xml version="1.0" encoding="utf-8"?>
<comments xmlns="http://schemas.openxmlformats.org/spreadsheetml/2006/main">
  <authors>
    <author>Author</author>
  </authors>
  <commentList>
    <comment ref="B5" authorId="0">
      <text>
        <r>
          <rPr>
            <b/>
            <sz val="8"/>
            <color indexed="81"/>
            <rFont val="Tahoma"/>
            <family val="2"/>
          </rPr>
          <t>Author:</t>
        </r>
        <r>
          <rPr>
            <sz val="8"/>
            <color indexed="81"/>
            <rFont val="Tahoma"/>
            <family val="2"/>
          </rPr>
          <t xml:space="preserve">
This is the number of shares that the company currently has outstanding.</t>
        </r>
      </text>
    </comment>
    <comment ref="B6" authorId="0">
      <text>
        <r>
          <rPr>
            <b/>
            <sz val="8"/>
            <color indexed="81"/>
            <rFont val="Tahoma"/>
            <family val="2"/>
          </rPr>
          <t>Author:</t>
        </r>
        <r>
          <rPr>
            <sz val="8"/>
            <color indexed="81"/>
            <rFont val="Tahoma"/>
            <family val="2"/>
          </rPr>
          <t xml:space="preserve">
This is the current price per share.</t>
        </r>
      </text>
    </comment>
    <comment ref="B7" authorId="0">
      <text>
        <r>
          <rPr>
            <b/>
            <sz val="8"/>
            <color indexed="81"/>
            <rFont val="Tahoma"/>
            <family val="2"/>
          </rPr>
          <t>Author:</t>
        </r>
        <r>
          <rPr>
            <sz val="8"/>
            <color indexed="81"/>
            <rFont val="Tahoma"/>
            <family val="2"/>
          </rPr>
          <t xml:space="preserve">
This is the market-capitalization (i.e. total market value) of the company's shares.</t>
        </r>
      </text>
    </comment>
    <comment ref="B10" authorId="0">
      <text>
        <r>
          <rPr>
            <b/>
            <sz val="8"/>
            <color indexed="81"/>
            <rFont val="Tahoma"/>
            <family val="2"/>
          </rPr>
          <t>Author:</t>
        </r>
        <r>
          <rPr>
            <sz val="8"/>
            <color indexed="81"/>
            <rFont val="Tahoma"/>
            <family val="2"/>
          </rPr>
          <t xml:space="preserve">
This is the intrinsic value of the company to long-term shareholders.</t>
        </r>
      </text>
    </comment>
    <comment ref="B11" authorId="0">
      <text>
        <r>
          <rPr>
            <b/>
            <sz val="8"/>
            <color indexed="81"/>
            <rFont val="Tahoma"/>
            <family val="2"/>
          </rPr>
          <t>Author:</t>
        </r>
        <r>
          <rPr>
            <sz val="8"/>
            <color indexed="81"/>
            <rFont val="Tahoma"/>
            <family val="2"/>
          </rPr>
          <t xml:space="preserve">
This is the intrinsic value per share of the company.</t>
        </r>
      </text>
    </comment>
    <comment ref="B14" authorId="0">
      <text>
        <r>
          <rPr>
            <b/>
            <sz val="8"/>
            <color indexed="81"/>
            <rFont val="Tahoma"/>
            <family val="2"/>
          </rPr>
          <t>Author:</t>
        </r>
        <r>
          <rPr>
            <sz val="8"/>
            <color indexed="81"/>
            <rFont val="Tahoma"/>
            <family val="2"/>
          </rPr>
          <t xml:space="preserve">
This is the amount to be raised from issuance of new shares which is used to pay for an investment the company is making.</t>
        </r>
      </text>
    </comment>
    <comment ref="B15" authorId="0">
      <text>
        <r>
          <rPr>
            <b/>
            <sz val="8"/>
            <color indexed="81"/>
            <rFont val="Tahoma"/>
            <family val="2"/>
          </rPr>
          <t>Author:</t>
        </r>
        <r>
          <rPr>
            <sz val="8"/>
            <color indexed="81"/>
            <rFont val="Tahoma"/>
            <family val="2"/>
          </rPr>
          <t xml:space="preserve">
This is the cash payment for the investment in addition to the new share issuance.
</t>
        </r>
      </text>
    </comment>
    <comment ref="B16" authorId="0">
      <text>
        <r>
          <rPr>
            <b/>
            <sz val="8"/>
            <color indexed="81"/>
            <rFont val="Tahoma"/>
            <family val="2"/>
          </rPr>
          <t>Author:</t>
        </r>
        <r>
          <rPr>
            <sz val="8"/>
            <color indexed="81"/>
            <rFont val="Tahoma"/>
            <family val="2"/>
          </rPr>
          <t xml:space="preserve">
This is the total cost of the investment. It is the sum of the share issuance amount and the cash payment.</t>
        </r>
      </text>
    </comment>
    <comment ref="B17" authorId="0">
      <text>
        <r>
          <rPr>
            <b/>
            <sz val="8"/>
            <color indexed="81"/>
            <rFont val="Tahoma"/>
            <family val="2"/>
          </rPr>
          <t>Author:</t>
        </r>
        <r>
          <rPr>
            <sz val="8"/>
            <color indexed="81"/>
            <rFont val="Tahoma"/>
            <family val="2"/>
          </rPr>
          <t xml:space="preserve">
This is the present value of the return on the investment.</t>
        </r>
      </text>
    </comment>
    <comment ref="B20" authorId="0">
      <text>
        <r>
          <rPr>
            <b/>
            <sz val="8"/>
            <color indexed="81"/>
            <rFont val="Tahoma"/>
            <family val="2"/>
          </rPr>
          <t>Author:</t>
        </r>
        <r>
          <rPr>
            <sz val="8"/>
            <color indexed="81"/>
            <rFont val="Tahoma"/>
            <family val="2"/>
          </rPr>
          <t xml:space="preserve">
This is the intrinsic value per share after making the investment and paying with cash and a new share issuance.</t>
        </r>
      </text>
    </comment>
    <comment ref="B21" authorId="0">
      <text>
        <r>
          <rPr>
            <b/>
            <sz val="8"/>
            <color indexed="81"/>
            <rFont val="Tahoma"/>
            <family val="2"/>
          </rPr>
          <t>Author:</t>
        </r>
        <r>
          <rPr>
            <sz val="8"/>
            <color indexed="81"/>
            <rFont val="Tahoma"/>
            <family val="2"/>
          </rPr>
          <t xml:space="preserve">
This is the percentage gain or loss in intrinsic value after making the share issuance and investment.</t>
        </r>
      </text>
    </comment>
    <comment ref="B24" authorId="0">
      <text>
        <r>
          <rPr>
            <b/>
            <sz val="8"/>
            <color indexed="81"/>
            <rFont val="Tahoma"/>
            <family val="2"/>
          </rPr>
          <t>Author:</t>
        </r>
        <r>
          <rPr>
            <sz val="8"/>
            <color indexed="81"/>
            <rFont val="Tahoma"/>
            <family val="2"/>
          </rPr>
          <t xml:space="preserve">
This is the equilibrium for the share-price so the intrinsic value per-share is unchanged from the share issuance. Try and set the share-price in cell C6 to equal the equilibrium share-price in cell C24. This makes the gain/loss in cell C21 equal to zero.</t>
        </r>
      </text>
    </comment>
    <comment ref="B25" authorId="0">
      <text>
        <r>
          <rPr>
            <b/>
            <sz val="8"/>
            <color indexed="81"/>
            <rFont val="Tahoma"/>
            <family val="2"/>
          </rPr>
          <t>Author:</t>
        </r>
        <r>
          <rPr>
            <sz val="8"/>
            <color indexed="81"/>
            <rFont val="Tahoma"/>
            <family val="2"/>
          </rPr>
          <t xml:space="preserve">
This is the equilibrium for the intrinsic value so it is unchanged from the share issuance. Try and set the intrinsic value in cell C10 to equal the equilibrium value in cell C25. This makes the gain/loss in cell C21 equal to zero.</t>
        </r>
      </text>
    </comment>
    <comment ref="B26" authorId="0">
      <text>
        <r>
          <rPr>
            <b/>
            <sz val="8"/>
            <color indexed="81"/>
            <rFont val="Tahoma"/>
            <family val="2"/>
          </rPr>
          <t>Author:</t>
        </r>
        <r>
          <rPr>
            <sz val="8"/>
            <color indexed="81"/>
            <rFont val="Tahoma"/>
            <family val="2"/>
          </rPr>
          <t xml:space="preserve">
This is the equilibrium for the ROI so the intrinsic value per-share is unchanged from the share issuance. Try and set the ROI in cell C17 to equal the equilibrium ROI in cell C26. This makes the gain/loss in cell C21 equal to zero.</t>
        </r>
      </text>
    </comment>
  </commentList>
</comments>
</file>

<file path=xl/sharedStrings.xml><?xml version="1.0" encoding="utf-8"?>
<sst xmlns="http://schemas.openxmlformats.org/spreadsheetml/2006/main" count="177" uniqueCount="123">
  <si>
    <t>Intrinsic Value</t>
  </si>
  <si>
    <t>Buyback Amount</t>
  </si>
  <si>
    <t>Share-Price</t>
  </si>
  <si>
    <t>Shares Outstanding</t>
  </si>
  <si>
    <t>Market-Cap</t>
  </si>
  <si>
    <t>Probability</t>
  </si>
  <si>
    <t>Gain / Loss</t>
  </si>
  <si>
    <t>Value Per Share</t>
  </si>
  <si>
    <t>Value Before Share Buyback</t>
  </si>
  <si>
    <t>Value After Share Buyback</t>
  </si>
  <si>
    <t>Mean Equilibrium</t>
  </si>
  <si>
    <t>Relative Equilibrium</t>
  </si>
  <si>
    <t>Average</t>
  </si>
  <si>
    <t>Equilibriums</t>
  </si>
  <si>
    <t>Company Data</t>
  </si>
  <si>
    <t>Copyright (C) 2015 by Magnus Erik Hvass Pedersen</t>
  </si>
  <si>
    <t>This file's location on the internet:</t>
  </si>
  <si>
    <t>Value With Investment</t>
  </si>
  <si>
    <t>Investment / Buyback</t>
  </si>
  <si>
    <t>Equilibrium ROI</t>
  </si>
  <si>
    <t>Value With Share Buyback</t>
  </si>
  <si>
    <t>Which is Best?</t>
  </si>
  <si>
    <t>Value Per Share After Buyback</t>
  </si>
  <si>
    <t>Value Per Share After Investment</t>
  </si>
  <si>
    <t>Equilibrium Share-Price</t>
  </si>
  <si>
    <t>Return on Investment (ROI)</t>
  </si>
  <si>
    <t>Instructions</t>
  </si>
  <si>
    <t>Hover the mouse over the cells to get help!</t>
  </si>
  <si>
    <t>Buyback or Investment Amount</t>
  </si>
  <si>
    <t>www.hvass-labs.org/books/#share-buyback</t>
  </si>
  <si>
    <t>Description</t>
  </si>
  <si>
    <t>This spreadsheet calculates the effect on the intrinsic value to long-term shareholders when making a share buyback. Three different scenarios are considered for the intrinsic value.</t>
  </si>
  <si>
    <t>This spreadsheet calculates the effect on the intrinsic value to long-term shareholders when either making a share buyback or some alternative investment, such as an acquisition of another company or the construction of a new production plant.</t>
  </si>
  <si>
    <t>Gain / Loss = (1 - Buyback Amount / Intrinsic Value) / (1 - Buyback Amount / Market-Cap) - 1</t>
  </si>
  <si>
    <t>Formulas</t>
  </si>
  <si>
    <t>These formulas are detailed in the papers and lectures linked to on the first page of this spreadsheet.</t>
  </si>
  <si>
    <t>Relative Equilibrium = 1 / Sum(Probability for Each Scenario / Intrinsic Value for Each Scenario)</t>
  </si>
  <si>
    <t>Gain / Loss After Buyback = (1 - Buyback Amount / Intrinsic Value) / (1 - Buyback Amount / Market-Cap) - 1</t>
  </si>
  <si>
    <t>Note that Buyback Amount = Investment Amount in all these formulas.</t>
  </si>
  <si>
    <t>Gain / Loss After Investment = (Intrinsic Value - Investment Amount + Return on Investment)</t>
  </si>
  <si>
    <t>/ Intrinsic Value - 1</t>
  </si>
  <si>
    <t>Equilibrium Share-Price = Investment Amount x (1 + (Intrinsic Value - Investment Amount)</t>
  </si>
  <si>
    <t xml:space="preserve"> / Return on Investment) / Shares Outstanding</t>
  </si>
  <si>
    <t>Equilibrium ROI = Investment Amount x (Intrinsic Value - Investment Amount)</t>
  </si>
  <si>
    <t xml:space="preserve"> / (Market-Cap - Investment Amount)</t>
  </si>
  <si>
    <t>Value After Exercising Stock Options</t>
  </si>
  <si>
    <t>Exercise Price</t>
  </si>
  <si>
    <t>Number of Options</t>
  </si>
  <si>
    <t>Value Per Share After Exercising</t>
  </si>
  <si>
    <t>Equilibrium</t>
  </si>
  <si>
    <t>Value After Exercising Options and Share Buyback</t>
  </si>
  <si>
    <t>Intrinsic Value Before Exercising Options</t>
  </si>
  <si>
    <t>Stock Options Data</t>
  </si>
  <si>
    <t>This spreadsheet calculates the effect on the intrinsic value to long-term shareholders when stock options are exercised and the shares are bought back so there is no dilution.</t>
  </si>
  <si>
    <t>Value Per Share After Exercising = (Intrinsic Value + Options x Exercise Price) / (Shares + Options)</t>
  </si>
  <si>
    <t>Value Per Share After Buyback = (Intrinsic Value + Options x (Exercise Price - Share-Price)) / Shares</t>
  </si>
  <si>
    <t>Note that this is also the formula for the Equilibrium Share-Price (cell C25).</t>
  </si>
  <si>
    <t>SHARE BUYBACK</t>
  </si>
  <si>
    <t>SHARE BUYBACK OR INVESTMENT</t>
  </si>
  <si>
    <t>STOCK OPTIONS AND SHARE BUYBACKS</t>
  </si>
  <si>
    <t>SHARE ISSUANCE TO FUND INVESTMENT</t>
  </si>
  <si>
    <t>Value After Share Issuance and Investment</t>
  </si>
  <si>
    <t>Share Issuance</t>
  </si>
  <si>
    <t>Total Investment Amount</t>
  </si>
  <si>
    <t>Equilibrium Intrinsic Value</t>
  </si>
  <si>
    <t>Share Issuance and Investment Data</t>
  </si>
  <si>
    <t>Cash Payment</t>
  </si>
  <si>
    <t>(1) Enter the company data: The number of shares outstanding (cell C5) and the share-price (cell C6).</t>
  </si>
  <si>
    <t>(2) Enter the intrinsic value for the company to its long-term shareholders (cell C10). This is the value before issuing new shares and making the investment.</t>
  </si>
  <si>
    <t>(5) Try and set either the share-price (cell C6) to the equilibrium (cell C24), or set the intrinsic value (cell C10) to the equilibrium (cell C25), or set the ROI (cell C17) to the equilibrium (cell C26). Either way the gain/loss in intrinsic value (cell C21) becomes zero, which means the share issuance and investment does not alter the intrinsic value to long-term shareholders.</t>
  </si>
  <si>
    <t>(3) Enter the share issuance amount (cell C14) and cash amount (cell C15) which are used to pay for the investment. Enter the Return on Investment (cell C17) which is the present value of the future profits generated by the investment.</t>
  </si>
  <si>
    <t>(4) Study the intrinsic value per-share after making the share issuance and investment (cell C20), and the gain/loss percentage (cell C21).</t>
  </si>
  <si>
    <t xml:space="preserve"> / (Shares x (1 + Issuance Amount / Market-Cap))</t>
  </si>
  <si>
    <t>Value Per Share After Issuance and Investment = (Intrinsic Value - Cash Payment + ROI)</t>
  </si>
  <si>
    <t>Equilibrium Share-Price = Intrinsic Value x Issuance Amount / (Shares x (ROI - Cash Payment))</t>
  </si>
  <si>
    <t>Equilibrium Intrinsic Value = Market-Cap x (ROI - Cash Payment) / Issuance Amount</t>
  </si>
  <si>
    <t>Equilibrium ROI = Issuance Amount x Intrinsic Value / Market-Cap + Cash Payment</t>
  </si>
  <si>
    <t>The formula for the intrinsic value per-share after share issuance and investment (cell C20):</t>
  </si>
  <si>
    <t>The share issuance increases intrinsic value when the ROI is greater than this equilibrium (cell C26):</t>
  </si>
  <si>
    <t>This file is free to use and copy. All liability is waived.</t>
  </si>
  <si>
    <t>The intrinsic value is the present value of future earnings that the company</t>
  </si>
  <si>
    <t>This spreadsheet calculates the effect on the intrinsic value to long-term shareholders when new shares are issued to fund an investment, such as an acquisition of another company.</t>
  </si>
  <si>
    <t>(1) Enter the company data: The number of shares outstanding (cell C5) and the share-price (cell C6), as well as the amount to be used on a share buyback (cell C8).</t>
  </si>
  <si>
    <t>(2) Enter the different scenarios for intrinsic values to long-term shareholders (cells C12:C14). Each scenario has a given probability of occurring (cells B12:B14) and the probabilities must sum to 100%.</t>
  </si>
  <si>
    <t>(3) Study the gain / loss percentages for making a share buyback in each of the scenarios (cells C19:C21).</t>
  </si>
  <si>
    <t>(4) Try and set the share-price (cell C6) to the so-called mean equilibrium (cell D26) and relative equilibrium (cell D27) and see how this affects the average intrinsic value per share after a share buyback (cell D22), and the average gain / loss percentage (cell C22).</t>
  </si>
  <si>
    <t>(1) Enter the company data: The number of shares outstanding (cell C5) and the share-price (cell C6), as well as the amount (cell C8) to be used either on a share buyback or some alternative investment.</t>
  </si>
  <si>
    <t>(2) Enter the intrinsic value for the company to its long-term shareholders (cell C11). This is the value before making either a share buyback or investment.</t>
  </si>
  <si>
    <t>(3) Study the intrinsic value per-share after making a share buyback (cell C15) and the gain / loss percentage (cell C16).</t>
  </si>
  <si>
    <t>(4) Enter the Return on Investment (cell C19) which is the present value of the future profits generated by the investment.</t>
  </si>
  <si>
    <t>(5) Study the intrinsic value per-share after making the investment (cell C20) and the gain / loss percentage (cell C21).</t>
  </si>
  <si>
    <t>(7) Try and set either the share-price (cell C6) to the equilibrium (cell C27), or set the ROI (cell C19) to the equilibrium (cell C28). Either way the relative value (cell C24) becomes zero, which means the share buyback and investment is worth equally much to long-term shareholders.</t>
  </si>
  <si>
    <t>The formula for the gain / loss percentage (cells C19:C21):</t>
  </si>
  <si>
    <t>The formula for the Relative Equilibrium (cell C27):</t>
  </si>
  <si>
    <t>long-term shareholders from making a share buyback.</t>
  </si>
  <si>
    <t>This spreadsheet calculates the effect on the intrinsic value of a company to its</t>
  </si>
  <si>
    <t>can pay out as dividends to shareholders.</t>
  </si>
  <si>
    <t>Because the future earnings are unknown, the intrinsic value is also unknown.</t>
  </si>
  <si>
    <t>www.youtube.com/user/hvasslabs/playlists</t>
  </si>
  <si>
    <t>See the video lectures for explanations:</t>
  </si>
  <si>
    <t>You should therefore try different assumptions for the intrinsic value and see</t>
  </si>
  <si>
    <t>See the papers for details:</t>
  </si>
  <si>
    <t>(2) Enter the stock option data: The number of options (cell C10) and the exercise-price (cell C11).</t>
  </si>
  <si>
    <t>(3) Enter the intrinsic value for the company to its long-term shareholders (cell C14). This is the value before exercising the stock options and making a share buyback.</t>
  </si>
  <si>
    <t>(4) Study the intrinsic value per-share after exercising the stock options (cell C18).</t>
  </si>
  <si>
    <t>(5) Study the intrinsic value per-share after exercising the stock options and buying back shares (cell C21).</t>
  </si>
  <si>
    <t>(6) Study the gain/loss of making a share buyback (cell C22). A value of zero means the intrinsic value is not changed from the share buyback. Positive values mean the share buyback increases value, and vice versa for negative values.</t>
  </si>
  <si>
    <t>(7) Try and set the share-price (cell C6) to the equilibrium (cell C25). Then the gain/loss (cell C22) becomes zero, which means the share buyback does not change the intrinsic value per-share.</t>
  </si>
  <si>
    <t>October 22, 2015: First version.</t>
  </si>
  <si>
    <t>(6) Study the relative value of the investment versus share buyback (cell C24). A value of zero means the investment and share buyback is worth equally much to long-term shareholders. Positive values mean the investment is worth more than the share buyback, and vice versa for negative values.</t>
  </si>
  <si>
    <t>The formula for the gain / loss percentage after making a share buyback (cell C16):</t>
  </si>
  <si>
    <t>The formula for the gain / loss percentage after making the investment (cell C21):</t>
  </si>
  <si>
    <t>A share buyback is better than an investment when the share-price is less than this equilibrium (cell C27):</t>
  </si>
  <si>
    <t>A share buyback is better then an investment when the ROI is less than this equilibrium (cell C28):</t>
  </si>
  <si>
    <t>The formula for the intrinsic value per-share after exercising stock options (cell C18):</t>
  </si>
  <si>
    <t>The formula for the intrinsic value per-share after exercising options and making a share buyback (cell C21):</t>
  </si>
  <si>
    <t>The share issuance increases the intrinsic value when the share-price is greater than this equilibrium (cell C24):</t>
  </si>
  <si>
    <t>The share issuance increases the intrinsic value when the intrinsic value is less than this equilibrium (cell C25):</t>
  </si>
  <si>
    <t>SHARE BUYBACK VALUATION</t>
  </si>
  <si>
    <t>Revision History</t>
  </si>
  <si>
    <t>how it affects the valuation.</t>
  </si>
  <si>
    <t>Please reference the original file if you modify it.</t>
  </si>
  <si>
    <t>www.hvass-labs.org/people/magnus/publications/share-buyback.xlsx</t>
  </si>
</sst>
</file>

<file path=xl/styles.xml><?xml version="1.0" encoding="utf-8"?>
<styleSheet xmlns="http://schemas.openxmlformats.org/spreadsheetml/2006/main">
  <numFmts count="6">
    <numFmt numFmtId="44" formatCode="_ &quot;kr.&quot;\ * #,##0.00_ ;_ &quot;kr.&quot;\ * \-#,##0.00_ ;_ &quot;kr.&quot;\ * &quot;-&quot;??_ ;_ @_ "/>
    <numFmt numFmtId="43" formatCode="_ * #,##0.00_ ;_ * \-#,##0.00_ ;_ * &quot;-&quot;??_ ;_ @_ "/>
    <numFmt numFmtId="164" formatCode="_ * #,##0_ ;_ * \-#,##0_ ;_ * &quot;-&quot;??_ ;_ @_ "/>
    <numFmt numFmtId="165" formatCode="_-[$$-409]* #,##0.00_ ;_-[$$-409]* \-#,##0.00\ ;_-[$$-409]* &quot;-&quot;??_ ;_-@_ "/>
    <numFmt numFmtId="166" formatCode="_-[$$-409]* #,##0_ ;_-[$$-409]* \-#,##0\ ;_-[$$-409]* &quot;-&quot;??_ ;_-@_ "/>
    <numFmt numFmtId="167" formatCode="0.0%"/>
  </numFmts>
  <fonts count="8">
    <font>
      <sz val="11"/>
      <color theme="1"/>
      <name val="Calibri"/>
      <family val="2"/>
      <scheme val="minor"/>
    </font>
    <font>
      <sz val="11"/>
      <color theme="1"/>
      <name val="Calibri"/>
      <family val="2"/>
      <scheme val="minor"/>
    </font>
    <font>
      <b/>
      <u/>
      <sz val="11"/>
      <color theme="1"/>
      <name val="Calibri"/>
      <family val="2"/>
      <scheme val="minor"/>
    </font>
    <font>
      <b/>
      <sz val="11"/>
      <color theme="1"/>
      <name val="Calibri"/>
      <family val="2"/>
      <scheme val="minor"/>
    </font>
    <font>
      <sz val="8"/>
      <color indexed="81"/>
      <name val="Tahoma"/>
      <family val="2"/>
    </font>
    <font>
      <b/>
      <sz val="8"/>
      <color indexed="81"/>
      <name val="Tahoma"/>
      <family val="2"/>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132">
    <xf numFmtId="0" fontId="0" fillId="0" borderId="0" xfId="0"/>
    <xf numFmtId="165" fontId="0" fillId="0" borderId="0" xfId="0" applyNumberFormat="1"/>
    <xf numFmtId="2" fontId="0" fillId="0" borderId="0" xfId="0" applyNumberFormat="1"/>
    <xf numFmtId="9" fontId="0" fillId="0" borderId="0" xfId="3" applyFont="1"/>
    <xf numFmtId="0" fontId="0" fillId="0" borderId="0" xfId="0" applyAlignment="1"/>
    <xf numFmtId="0" fontId="0" fillId="0" borderId="4" xfId="0" applyBorder="1"/>
    <xf numFmtId="166" fontId="0" fillId="0" borderId="0" xfId="0" applyNumberFormat="1" applyBorder="1"/>
    <xf numFmtId="165" fontId="0" fillId="0" borderId="5" xfId="0" applyNumberFormat="1" applyBorder="1"/>
    <xf numFmtId="165" fontId="0" fillId="0" borderId="8" xfId="0" applyNumberFormat="1" applyBorder="1"/>
    <xf numFmtId="166" fontId="0" fillId="0" borderId="5" xfId="1" applyNumberFormat="1" applyFont="1" applyBorder="1"/>
    <xf numFmtId="0" fontId="0" fillId="0" borderId="6" xfId="0" applyBorder="1"/>
    <xf numFmtId="166" fontId="0" fillId="0" borderId="8" xfId="0" applyNumberFormat="1" applyBorder="1"/>
    <xf numFmtId="166" fontId="0" fillId="0" borderId="7" xfId="3" applyNumberFormat="1" applyFont="1" applyBorder="1"/>
    <xf numFmtId="164" fontId="0" fillId="0" borderId="5" xfId="1" applyNumberFormat="1" applyFont="1" applyBorder="1"/>
    <xf numFmtId="167" fontId="0" fillId="0" borderId="0" xfId="3" applyNumberFormat="1" applyFont="1" applyBorder="1" applyAlignment="1">
      <alignment horizontal="center"/>
    </xf>
    <xf numFmtId="165" fontId="0" fillId="0" borderId="0" xfId="2" applyNumberFormat="1" applyFont="1"/>
    <xf numFmtId="166" fontId="0" fillId="0" borderId="15" xfId="0" applyNumberFormat="1" applyBorder="1"/>
    <xf numFmtId="165" fontId="0" fillId="0" borderId="16" xfId="0" applyNumberFormat="1" applyBorder="1"/>
    <xf numFmtId="167" fontId="0" fillId="0" borderId="15" xfId="3" applyNumberFormat="1" applyFont="1" applyBorder="1" applyAlignment="1">
      <alignment horizontal="center"/>
    </xf>
    <xf numFmtId="165" fontId="0" fillId="0" borderId="16" xfId="3" applyNumberFormat="1" applyFont="1" applyBorder="1"/>
    <xf numFmtId="2" fontId="0" fillId="0" borderId="14" xfId="0" applyNumberFormat="1" applyBorder="1" applyAlignment="1">
      <alignment horizontal="right"/>
    </xf>
    <xf numFmtId="165" fontId="0" fillId="0" borderId="14" xfId="0" applyNumberFormat="1" applyBorder="1" applyAlignment="1">
      <alignment horizontal="right"/>
    </xf>
    <xf numFmtId="9" fontId="0" fillId="0" borderId="4" xfId="3" applyFont="1" applyBorder="1" applyAlignment="1">
      <alignment horizontal="center"/>
    </xf>
    <xf numFmtId="0" fontId="0" fillId="0" borderId="2" xfId="0" applyBorder="1"/>
    <xf numFmtId="0" fontId="0" fillId="0" borderId="3" xfId="0" applyBorder="1"/>
    <xf numFmtId="0" fontId="0" fillId="0" borderId="0" xfId="0" applyBorder="1"/>
    <xf numFmtId="0" fontId="0" fillId="0" borderId="5" xfId="0" applyBorder="1"/>
    <xf numFmtId="0" fontId="0" fillId="0" borderId="7" xfId="0" applyBorder="1"/>
    <xf numFmtId="0" fontId="0" fillId="0" borderId="8" xfId="0" applyBorder="1"/>
    <xf numFmtId="0" fontId="0" fillId="0" borderId="0" xfId="0" applyFont="1" applyBorder="1"/>
    <xf numFmtId="0" fontId="0" fillId="0" borderId="5" xfId="0" applyFont="1" applyBorder="1"/>
    <xf numFmtId="0" fontId="0" fillId="0" borderId="7" xfId="0" applyFont="1" applyBorder="1"/>
    <xf numFmtId="0" fontId="0" fillId="0" borderId="8" xfId="0" applyFont="1" applyBorder="1"/>
    <xf numFmtId="0" fontId="6" fillId="0" borderId="4" xfId="4" applyBorder="1" applyAlignment="1" applyProtection="1"/>
    <xf numFmtId="0" fontId="6" fillId="0" borderId="6" xfId="4" applyBorder="1" applyAlignment="1" applyProtection="1"/>
    <xf numFmtId="165" fontId="0" fillId="0" borderId="0" xfId="0" applyNumberFormat="1" applyBorder="1"/>
    <xf numFmtId="167" fontId="0" fillId="0" borderId="8" xfId="3" applyNumberFormat="1" applyFont="1" applyBorder="1"/>
    <xf numFmtId="166" fontId="0" fillId="0" borderId="5" xfId="0" applyNumberFormat="1" applyBorder="1"/>
    <xf numFmtId="0" fontId="0" fillId="0" borderId="4" xfId="0" applyBorder="1" applyAlignment="1"/>
    <xf numFmtId="0" fontId="0" fillId="0" borderId="0" xfId="0" applyBorder="1" applyAlignment="1">
      <alignment horizontal="center"/>
    </xf>
    <xf numFmtId="9" fontId="0" fillId="0" borderId="0" xfId="0" applyNumberFormat="1" applyBorder="1"/>
    <xf numFmtId="167" fontId="0" fillId="0" borderId="0" xfId="3" applyNumberFormat="1" applyFont="1" applyBorder="1"/>
    <xf numFmtId="0" fontId="0" fillId="0" borderId="0" xfId="0" applyBorder="1" applyAlignment="1">
      <alignment horizontal="right"/>
    </xf>
    <xf numFmtId="165" fontId="0" fillId="0" borderId="0" xfId="3" applyNumberFormat="1" applyFont="1" applyBorder="1"/>
    <xf numFmtId="0" fontId="0" fillId="0" borderId="0" xfId="0" applyBorder="1"/>
    <xf numFmtId="0" fontId="0" fillId="0" borderId="0" xfId="0" applyBorder="1"/>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9" xfId="0" applyFill="1" applyBorder="1" applyAlignment="1"/>
    <xf numFmtId="0" fontId="0" fillId="0" borderId="0" xfId="0" applyBorder="1" applyAlignment="1">
      <alignment wrapText="1"/>
    </xf>
    <xf numFmtId="0" fontId="2" fillId="2" borderId="21" xfId="0" applyFont="1" applyFill="1" applyBorder="1" applyAlignment="1">
      <alignment horizontal="center"/>
    </xf>
    <xf numFmtId="0" fontId="0" fillId="0" borderId="25" xfId="0" applyBorder="1" applyAlignment="1">
      <alignment horizontal="center"/>
    </xf>
    <xf numFmtId="0" fontId="0" fillId="0" borderId="10" xfId="0" applyBorder="1"/>
    <xf numFmtId="0" fontId="7" fillId="0" borderId="4" xfId="0" applyFont="1" applyBorder="1"/>
    <xf numFmtId="0" fontId="0" fillId="0" borderId="0" xfId="0" applyBorder="1" applyAlignment="1">
      <alignment horizontal="center"/>
    </xf>
    <xf numFmtId="0" fontId="0" fillId="0" borderId="5" xfId="0" applyBorder="1" applyAlignment="1">
      <alignment horizontal="center"/>
    </xf>
    <xf numFmtId="0" fontId="0" fillId="0" borderId="9" xfId="0" applyBorder="1"/>
    <xf numFmtId="0" fontId="0" fillId="0" borderId="11" xfId="0" applyBorder="1"/>
    <xf numFmtId="0" fontId="0" fillId="0" borderId="0" xfId="0" applyBorder="1" applyAlignment="1">
      <alignment wrapText="1"/>
    </xf>
    <xf numFmtId="0" fontId="0" fillId="0" borderId="0" xfId="0" applyBorder="1"/>
    <xf numFmtId="0" fontId="2" fillId="0" borderId="0" xfId="0" applyFont="1" applyFill="1" applyBorder="1" applyAlignment="1"/>
    <xf numFmtId="0" fontId="0" fillId="0" borderId="0" xfId="0" applyBorder="1" applyAlignment="1"/>
    <xf numFmtId="0" fontId="0" fillId="0" borderId="4" xfId="0" applyFill="1" applyBorder="1" applyAlignment="1"/>
    <xf numFmtId="0" fontId="2" fillId="0" borderId="5" xfId="0" applyFont="1" applyFill="1" applyBorder="1" applyAlignment="1"/>
    <xf numFmtId="0" fontId="7" fillId="0" borderId="4" xfId="0" applyFont="1" applyBorder="1" applyAlignment="1"/>
    <xf numFmtId="0" fontId="7" fillId="0" borderId="0" xfId="0" applyFont="1" applyBorder="1" applyAlignment="1"/>
    <xf numFmtId="0" fontId="7" fillId="0" borderId="5" xfId="0" applyFont="1" applyBorder="1" applyAlignment="1"/>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Fill="1" applyBorder="1"/>
    <xf numFmtId="0" fontId="0" fillId="0" borderId="6" xfId="0" applyFill="1" applyBorder="1"/>
    <xf numFmtId="166" fontId="0" fillId="0" borderId="8" xfId="1" applyNumberFormat="1" applyFont="1" applyBorder="1"/>
    <xf numFmtId="0" fontId="2" fillId="0" borderId="1" xfId="0" applyFont="1" applyBorder="1"/>
    <xf numFmtId="0" fontId="0" fillId="0" borderId="4" xfId="0" applyFill="1" applyBorder="1"/>
    <xf numFmtId="0" fontId="0" fillId="0" borderId="0" xfId="0" applyBorder="1"/>
    <xf numFmtId="167" fontId="3" fillId="0" borderId="8" xfId="3" applyNumberFormat="1" applyFont="1" applyBorder="1"/>
    <xf numFmtId="0" fontId="2" fillId="0" borderId="0" xfId="0" applyFont="1" applyBorder="1" applyAlignment="1"/>
    <xf numFmtId="0" fontId="2" fillId="0" borderId="5" xfId="0" applyFont="1" applyBorder="1" applyAlignment="1"/>
    <xf numFmtId="0" fontId="2" fillId="0" borderId="4" xfId="0" applyFont="1" applyBorder="1" applyAlignment="1"/>
    <xf numFmtId="0" fontId="0" fillId="0" borderId="0" xfId="0" applyBorder="1"/>
    <xf numFmtId="0" fontId="2" fillId="0" borderId="4" xfId="0" applyFont="1" applyBorder="1"/>
    <xf numFmtId="0" fontId="2" fillId="2" borderId="12" xfId="0" applyFont="1" applyFill="1" applyBorder="1" applyAlignment="1">
      <alignment horizontal="center"/>
    </xf>
    <xf numFmtId="0" fontId="2" fillId="2" borderId="17"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26" xfId="0" applyFont="1" applyFill="1" applyBorder="1" applyAlignment="1">
      <alignment horizontal="center"/>
    </xf>
    <xf numFmtId="0" fontId="2" fillId="2" borderId="27" xfId="0" applyFont="1" applyFill="1" applyBorder="1" applyAlignment="1">
      <alignment horizontal="center"/>
    </xf>
    <xf numFmtId="0" fontId="2" fillId="2" borderId="28"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2" fontId="2" fillId="2" borderId="12" xfId="0" applyNumberFormat="1" applyFont="1" applyFill="1" applyBorder="1" applyAlignment="1">
      <alignment horizontal="center"/>
    </xf>
    <xf numFmtId="2" fontId="2" fillId="2" borderId="17" xfId="0" applyNumberFormat="1" applyFont="1" applyFill="1" applyBorder="1" applyAlignment="1">
      <alignment horizontal="center"/>
    </xf>
    <xf numFmtId="2" fontId="2" fillId="2" borderId="13" xfId="0" applyNumberFormat="1" applyFont="1"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3" xfId="0" applyBorder="1" applyAlignment="1">
      <alignment wrapText="1"/>
    </xf>
    <xf numFmtId="0" fontId="0" fillId="0" borderId="25" xfId="0" applyBorder="1" applyAlignment="1">
      <alignment wrapText="1"/>
    </xf>
    <xf numFmtId="0" fontId="0" fillId="0" borderId="22" xfId="0" applyBorder="1" applyAlignment="1">
      <alignment wrapText="1"/>
    </xf>
    <xf numFmtId="0" fontId="0" fillId="0" borderId="24" xfId="0" applyBorder="1" applyAlignment="1">
      <alignment wrapText="1"/>
    </xf>
    <xf numFmtId="0" fontId="2" fillId="0" borderId="0" xfId="0" applyFont="1" applyBorder="1" applyAlignment="1">
      <alignment horizontal="center"/>
    </xf>
    <xf numFmtId="0" fontId="2" fillId="0" borderId="0" xfId="0" applyFont="1" applyBorder="1" applyAlignment="1">
      <alignment horizontal="center" wrapText="1"/>
    </xf>
    <xf numFmtId="0" fontId="0" fillId="0" borderId="0" xfId="0" applyBorder="1"/>
    <xf numFmtId="0" fontId="0" fillId="0" borderId="23" xfId="0" applyBorder="1"/>
    <xf numFmtId="0" fontId="0" fillId="0" borderId="24" xfId="0" applyBorder="1"/>
    <xf numFmtId="0" fontId="2" fillId="0" borderId="0" xfId="0" applyFont="1" applyFill="1" applyBorder="1" applyAlignment="1">
      <alignment horizont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youtube.com/user/hvasslabs/playlists" TargetMode="External"/><Relationship Id="rId2" Type="http://schemas.openxmlformats.org/officeDocument/2006/relationships/hyperlink" Target="http://www.hvass-labs.org/books/" TargetMode="External"/><Relationship Id="rId1" Type="http://schemas.openxmlformats.org/officeDocument/2006/relationships/hyperlink" Target="http://www.hvass-labs.org/people/magnus/publications/share-buyback.xlsx"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dimension ref="B1:I28"/>
  <sheetViews>
    <sheetView tabSelected="1" workbookViewId="0">
      <selection activeCell="K2" sqref="K2"/>
    </sheetView>
  </sheetViews>
  <sheetFormatPr defaultRowHeight="14"/>
  <cols>
    <col min="1" max="1" width="2.5" customWidth="1"/>
    <col min="9" max="9" width="9.296875" customWidth="1"/>
    <col min="10" max="10" width="2.296875" customWidth="1"/>
  </cols>
  <sheetData>
    <row r="1" spans="2:9" ht="14.55" thickBot="1"/>
    <row r="2" spans="2:9">
      <c r="B2" s="83" t="s">
        <v>118</v>
      </c>
      <c r="C2" s="84"/>
      <c r="D2" s="84"/>
      <c r="E2" s="84"/>
      <c r="F2" s="84"/>
      <c r="G2" s="84"/>
      <c r="H2" s="84"/>
      <c r="I2" s="85"/>
    </row>
    <row r="3" spans="2:9">
      <c r="B3" s="86" t="s">
        <v>15</v>
      </c>
      <c r="C3" s="87"/>
      <c r="D3" s="87"/>
      <c r="E3" s="87"/>
      <c r="F3" s="87"/>
      <c r="G3" s="87"/>
      <c r="H3" s="87"/>
      <c r="I3" s="88"/>
    </row>
    <row r="4" spans="2:9">
      <c r="B4" s="89" t="s">
        <v>79</v>
      </c>
      <c r="C4" s="90"/>
      <c r="D4" s="90"/>
      <c r="E4" s="90"/>
      <c r="F4" s="90"/>
      <c r="G4" s="90"/>
      <c r="H4" s="90"/>
      <c r="I4" s="91"/>
    </row>
    <row r="5" spans="2:9" ht="14.55" thickBot="1">
      <c r="B5" s="92" t="s">
        <v>121</v>
      </c>
      <c r="C5" s="93"/>
      <c r="D5" s="93"/>
      <c r="E5" s="93"/>
      <c r="F5" s="93"/>
      <c r="G5" s="93"/>
      <c r="H5" s="93"/>
      <c r="I5" s="94"/>
    </row>
    <row r="6" spans="2:9" ht="14.55" thickBot="1"/>
    <row r="7" spans="2:9">
      <c r="B7" s="83" t="s">
        <v>30</v>
      </c>
      <c r="C7" s="84"/>
      <c r="D7" s="84"/>
      <c r="E7" s="84"/>
      <c r="F7" s="84"/>
      <c r="G7" s="84"/>
      <c r="H7" s="84"/>
      <c r="I7" s="85"/>
    </row>
    <row r="8" spans="2:9">
      <c r="B8" s="5" t="s">
        <v>95</v>
      </c>
      <c r="C8" s="29"/>
      <c r="D8" s="29"/>
      <c r="E8" s="29"/>
      <c r="F8" s="29"/>
      <c r="G8" s="29"/>
      <c r="H8" s="29"/>
      <c r="I8" s="30"/>
    </row>
    <row r="9" spans="2:9">
      <c r="B9" s="5" t="s">
        <v>94</v>
      </c>
      <c r="C9" s="29"/>
      <c r="D9" s="29"/>
      <c r="E9" s="29"/>
      <c r="F9" s="29"/>
      <c r="G9" s="29"/>
      <c r="H9" s="29"/>
      <c r="I9" s="30"/>
    </row>
    <row r="10" spans="2:9">
      <c r="B10" s="5"/>
      <c r="C10" s="29"/>
      <c r="D10" s="29"/>
      <c r="E10" s="29"/>
      <c r="F10" s="29"/>
      <c r="G10" s="29"/>
      <c r="H10" s="29"/>
      <c r="I10" s="30"/>
    </row>
    <row r="11" spans="2:9">
      <c r="B11" s="5" t="s">
        <v>80</v>
      </c>
      <c r="C11" s="29"/>
      <c r="D11" s="29"/>
      <c r="E11" s="29"/>
      <c r="F11" s="29"/>
      <c r="G11" s="29"/>
      <c r="H11" s="29"/>
      <c r="I11" s="30"/>
    </row>
    <row r="12" spans="2:9">
      <c r="B12" s="5" t="s">
        <v>96</v>
      </c>
      <c r="C12" s="29"/>
      <c r="D12" s="29"/>
      <c r="E12" s="29"/>
      <c r="F12" s="29"/>
      <c r="G12" s="29"/>
      <c r="H12" s="29"/>
      <c r="I12" s="30"/>
    </row>
    <row r="13" spans="2:9">
      <c r="B13" s="5"/>
      <c r="C13" s="29"/>
      <c r="D13" s="29"/>
      <c r="E13" s="29"/>
      <c r="F13" s="29"/>
      <c r="G13" s="29"/>
      <c r="H13" s="29"/>
      <c r="I13" s="30"/>
    </row>
    <row r="14" spans="2:9">
      <c r="B14" s="5" t="s">
        <v>97</v>
      </c>
      <c r="C14" s="29"/>
      <c r="D14" s="29"/>
      <c r="E14" s="29"/>
      <c r="F14" s="29"/>
      <c r="G14" s="29"/>
      <c r="H14" s="29"/>
      <c r="I14" s="30"/>
    </row>
    <row r="15" spans="2:9">
      <c r="B15" s="5" t="s">
        <v>100</v>
      </c>
      <c r="C15" s="29"/>
      <c r="D15" s="29"/>
      <c r="E15" s="29"/>
      <c r="F15" s="29"/>
      <c r="G15" s="29"/>
      <c r="H15" s="29"/>
      <c r="I15" s="30"/>
    </row>
    <row r="16" spans="2:9" ht="14.55" thickBot="1">
      <c r="B16" s="10" t="s">
        <v>120</v>
      </c>
      <c r="C16" s="31"/>
      <c r="D16" s="31"/>
      <c r="E16" s="31"/>
      <c r="F16" s="31"/>
      <c r="G16" s="31"/>
      <c r="H16" s="31"/>
      <c r="I16" s="32"/>
    </row>
    <row r="17" spans="2:9" ht="14.55" thickBot="1"/>
    <row r="18" spans="2:9">
      <c r="B18" s="74" t="s">
        <v>99</v>
      </c>
      <c r="C18" s="23"/>
      <c r="D18" s="23"/>
      <c r="E18" s="23"/>
      <c r="F18" s="23"/>
      <c r="G18" s="23"/>
      <c r="H18" s="23"/>
      <c r="I18" s="24"/>
    </row>
    <row r="19" spans="2:9">
      <c r="B19" s="33" t="s">
        <v>98</v>
      </c>
      <c r="C19" s="81"/>
      <c r="D19" s="81"/>
      <c r="E19" s="81"/>
      <c r="F19" s="81"/>
      <c r="G19" s="81"/>
      <c r="H19" s="81"/>
      <c r="I19" s="26"/>
    </row>
    <row r="20" spans="2:9">
      <c r="B20" s="33"/>
      <c r="C20" s="81"/>
      <c r="D20" s="81"/>
      <c r="E20" s="81"/>
      <c r="F20" s="81"/>
      <c r="G20" s="81"/>
      <c r="H20" s="81"/>
      <c r="I20" s="26"/>
    </row>
    <row r="21" spans="2:9">
      <c r="B21" s="82" t="s">
        <v>101</v>
      </c>
      <c r="C21" s="81"/>
      <c r="D21" s="81"/>
      <c r="E21" s="81"/>
      <c r="F21" s="81"/>
      <c r="G21" s="81"/>
      <c r="H21" s="81"/>
      <c r="I21" s="26"/>
    </row>
    <row r="22" spans="2:9">
      <c r="B22" s="33" t="s">
        <v>29</v>
      </c>
      <c r="C22" s="81"/>
      <c r="D22" s="81"/>
      <c r="E22" s="81"/>
      <c r="F22" s="81"/>
      <c r="G22" s="81"/>
      <c r="H22" s="81"/>
      <c r="I22" s="26"/>
    </row>
    <row r="23" spans="2:9">
      <c r="B23" s="5"/>
      <c r="C23" s="81"/>
      <c r="D23" s="81"/>
      <c r="E23" s="81"/>
      <c r="F23" s="81"/>
      <c r="G23" s="81"/>
      <c r="H23" s="81"/>
      <c r="I23" s="26"/>
    </row>
    <row r="24" spans="2:9">
      <c r="B24" s="82" t="s">
        <v>16</v>
      </c>
      <c r="C24" s="81"/>
      <c r="D24" s="81"/>
      <c r="E24" s="81"/>
      <c r="F24" s="81"/>
      <c r="G24" s="81"/>
      <c r="H24" s="81"/>
      <c r="I24" s="26"/>
    </row>
    <row r="25" spans="2:9" ht="14.55" thickBot="1">
      <c r="B25" s="34" t="s">
        <v>122</v>
      </c>
      <c r="C25" s="27"/>
      <c r="D25" s="27"/>
      <c r="E25" s="27"/>
      <c r="F25" s="27"/>
      <c r="G25" s="27"/>
      <c r="H25" s="27"/>
      <c r="I25" s="28"/>
    </row>
    <row r="26" spans="2:9" ht="14.55" thickBot="1"/>
    <row r="27" spans="2:9">
      <c r="B27" s="83" t="s">
        <v>119</v>
      </c>
      <c r="C27" s="84"/>
      <c r="D27" s="84"/>
      <c r="E27" s="84"/>
      <c r="F27" s="84"/>
      <c r="G27" s="84"/>
      <c r="H27" s="84"/>
      <c r="I27" s="85"/>
    </row>
    <row r="28" spans="2:9" ht="14.55" thickBot="1">
      <c r="B28" s="10" t="s">
        <v>108</v>
      </c>
      <c r="C28" s="27"/>
      <c r="D28" s="27"/>
      <c r="E28" s="27"/>
      <c r="F28" s="27"/>
      <c r="G28" s="27"/>
      <c r="H28" s="27"/>
      <c r="I28" s="28"/>
    </row>
  </sheetData>
  <mergeCells count="6">
    <mergeCell ref="B2:I2"/>
    <mergeCell ref="B3:I3"/>
    <mergeCell ref="B4:I4"/>
    <mergeCell ref="B7:I7"/>
    <mergeCell ref="B27:I27"/>
    <mergeCell ref="B5:I5"/>
  </mergeCells>
  <hyperlinks>
    <hyperlink ref="B25" r:id="rId1"/>
    <hyperlink ref="B22" r:id="rId2" location="share-buyback"/>
    <hyperlink ref="B19"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K40"/>
  <sheetViews>
    <sheetView topLeftCell="A25" workbookViewId="0">
      <selection activeCell="J2" sqref="J2"/>
    </sheetView>
  </sheetViews>
  <sheetFormatPr defaultRowHeight="14"/>
  <cols>
    <col min="1" max="1" width="2.5" customWidth="1"/>
    <col min="2" max="2" width="18" bestFit="1" customWidth="1"/>
    <col min="3" max="3" width="17.796875" customWidth="1"/>
    <col min="4" max="4" width="14.09765625" bestFit="1" customWidth="1"/>
    <col min="5" max="5" width="2.8984375" customWidth="1"/>
    <col min="6" max="6" width="15.3984375" customWidth="1"/>
    <col min="7" max="7" width="10.59765625" customWidth="1"/>
    <col min="8" max="8" width="14.59765625" customWidth="1"/>
    <col min="9" max="9" width="2.69921875" customWidth="1"/>
    <col min="10" max="10" width="8.796875" customWidth="1"/>
    <col min="11" max="11" width="7.8984375" customWidth="1"/>
  </cols>
  <sheetData>
    <row r="1" spans="2:11" ht="14.55" thickBot="1"/>
    <row r="2" spans="2:11" ht="14.55" thickBot="1">
      <c r="B2" s="104" t="s">
        <v>57</v>
      </c>
      <c r="C2" s="105"/>
      <c r="D2" s="105"/>
      <c r="E2" s="105"/>
      <c r="F2" s="105"/>
      <c r="G2" s="105"/>
      <c r="H2" s="106"/>
    </row>
    <row r="3" spans="2:11" ht="14.55" thickBot="1"/>
    <row r="4" spans="2:11">
      <c r="B4" s="83" t="s">
        <v>14</v>
      </c>
      <c r="C4" s="85"/>
      <c r="F4" s="83" t="s">
        <v>30</v>
      </c>
      <c r="G4" s="84"/>
      <c r="H4" s="85"/>
    </row>
    <row r="5" spans="2:11">
      <c r="B5" s="5" t="s">
        <v>3</v>
      </c>
      <c r="C5" s="13">
        <v>1000000</v>
      </c>
      <c r="F5" s="95" t="s">
        <v>31</v>
      </c>
      <c r="G5" s="96"/>
      <c r="H5" s="97"/>
    </row>
    <row r="6" spans="2:11">
      <c r="B6" s="5" t="s">
        <v>2</v>
      </c>
      <c r="C6" s="7">
        <v>50</v>
      </c>
      <c r="F6" s="98"/>
      <c r="G6" s="99"/>
      <c r="H6" s="100"/>
    </row>
    <row r="7" spans="2:11">
      <c r="B7" s="5" t="s">
        <v>4</v>
      </c>
      <c r="C7" s="9">
        <f>C6*C5</f>
        <v>50000000</v>
      </c>
      <c r="F7" s="98"/>
      <c r="G7" s="99"/>
      <c r="H7" s="100"/>
    </row>
    <row r="8" spans="2:11" ht="14.55" thickBot="1">
      <c r="B8" s="10" t="s">
        <v>1</v>
      </c>
      <c r="C8" s="11">
        <v>5000000</v>
      </c>
      <c r="F8" s="101"/>
      <c r="G8" s="102"/>
      <c r="H8" s="103"/>
    </row>
    <row r="9" spans="2:11" ht="14.55" thickBot="1"/>
    <row r="10" spans="2:11">
      <c r="B10" s="113" t="s">
        <v>8</v>
      </c>
      <c r="C10" s="114"/>
      <c r="D10" s="115"/>
      <c r="F10" s="116" t="s">
        <v>26</v>
      </c>
      <c r="G10" s="117"/>
      <c r="H10" s="118"/>
      <c r="K10" s="1"/>
    </row>
    <row r="11" spans="2:11" ht="14" customHeight="1">
      <c r="B11" s="46" t="s">
        <v>5</v>
      </c>
      <c r="C11" s="47" t="s">
        <v>0</v>
      </c>
      <c r="D11" s="48" t="s">
        <v>7</v>
      </c>
      <c r="F11" s="95" t="s">
        <v>82</v>
      </c>
      <c r="G11" s="96"/>
      <c r="H11" s="97"/>
      <c r="K11" s="1"/>
    </row>
    <row r="12" spans="2:11">
      <c r="B12" s="22">
        <v>0.25</v>
      </c>
      <c r="C12" s="6">
        <v>30000000</v>
      </c>
      <c r="D12" s="7">
        <f>C12/$C$5</f>
        <v>30</v>
      </c>
      <c r="F12" s="98"/>
      <c r="G12" s="99"/>
      <c r="H12" s="100"/>
      <c r="K12" s="1"/>
    </row>
    <row r="13" spans="2:11">
      <c r="B13" s="22">
        <v>0.5</v>
      </c>
      <c r="C13" s="6">
        <v>50000000</v>
      </c>
      <c r="D13" s="7">
        <f>C13/$C$5</f>
        <v>50</v>
      </c>
      <c r="F13" s="98"/>
      <c r="G13" s="99"/>
      <c r="H13" s="100"/>
      <c r="K13" s="1"/>
    </row>
    <row r="14" spans="2:11" ht="14" customHeight="1">
      <c r="B14" s="22">
        <v>0.25</v>
      </c>
      <c r="C14" s="6">
        <v>70000000</v>
      </c>
      <c r="D14" s="7">
        <f>C14/$C$5</f>
        <v>70</v>
      </c>
      <c r="F14" s="110"/>
      <c r="G14" s="111"/>
      <c r="H14" s="112"/>
      <c r="K14" s="1"/>
    </row>
    <row r="15" spans="2:11" ht="14.55" thickBot="1">
      <c r="B15" s="20" t="s">
        <v>12</v>
      </c>
      <c r="C15" s="16">
        <f>SUMPRODUCT($B12:$B14,C12:C14)</f>
        <v>50000000</v>
      </c>
      <c r="D15" s="17">
        <f>SUMPRODUCT($B12:$B14,D12:D14)</f>
        <v>50</v>
      </c>
      <c r="E15" s="1"/>
      <c r="F15" s="95" t="s">
        <v>83</v>
      </c>
      <c r="G15" s="96"/>
      <c r="H15" s="97"/>
      <c r="K15" s="1"/>
    </row>
    <row r="16" spans="2:11" ht="14.55" thickBot="1">
      <c r="C16" s="15"/>
      <c r="E16" s="2"/>
      <c r="F16" s="98"/>
      <c r="G16" s="99"/>
      <c r="H16" s="100"/>
    </row>
    <row r="17" spans="2:8">
      <c r="B17" s="113" t="s">
        <v>9</v>
      </c>
      <c r="C17" s="114"/>
      <c r="D17" s="115"/>
      <c r="E17" s="2"/>
      <c r="F17" s="98"/>
      <c r="G17" s="99"/>
      <c r="H17" s="100"/>
    </row>
    <row r="18" spans="2:8" ht="14" customHeight="1">
      <c r="B18" s="46" t="s">
        <v>5</v>
      </c>
      <c r="C18" s="47" t="s">
        <v>6</v>
      </c>
      <c r="D18" s="48" t="s">
        <v>7</v>
      </c>
      <c r="E18" s="4"/>
      <c r="F18" s="98"/>
      <c r="G18" s="99"/>
      <c r="H18" s="100"/>
    </row>
    <row r="19" spans="2:8">
      <c r="B19" s="22">
        <f>B12</f>
        <v>0.25</v>
      </c>
      <c r="C19" s="14">
        <f>(1-$C$8/C12)/(1-$C$8/$C$7)-1</f>
        <v>-7.407407407407407E-2</v>
      </c>
      <c r="D19" s="7">
        <f>(C19+1)*D12</f>
        <v>27.777777777777779</v>
      </c>
      <c r="F19" s="110"/>
      <c r="G19" s="111"/>
      <c r="H19" s="112"/>
    </row>
    <row r="20" spans="2:8" ht="14" customHeight="1">
      <c r="B20" s="22">
        <f>B13</f>
        <v>0.5</v>
      </c>
      <c r="C20" s="14">
        <f>(1-$C$8/C13)/(1-$C$8/$C$7)-1</f>
        <v>0</v>
      </c>
      <c r="D20" s="7">
        <f>(C20+1)*D13</f>
        <v>50</v>
      </c>
      <c r="F20" s="95" t="s">
        <v>84</v>
      </c>
      <c r="G20" s="96"/>
      <c r="H20" s="97"/>
    </row>
    <row r="21" spans="2:8">
      <c r="B21" s="22">
        <f>B14</f>
        <v>0.25</v>
      </c>
      <c r="C21" s="14">
        <f>(1-$C$8/C14)/(1-$C$8/$C$7)-1</f>
        <v>3.1746031746031855E-2</v>
      </c>
      <c r="D21" s="7">
        <f>(C21+1)*D14</f>
        <v>72.222222222222229</v>
      </c>
      <c r="F21" s="98"/>
      <c r="G21" s="99"/>
      <c r="H21" s="100"/>
    </row>
    <row r="22" spans="2:8" ht="14.55" thickBot="1">
      <c r="B22" s="21" t="s">
        <v>12</v>
      </c>
      <c r="C22" s="18">
        <f>SUMPRODUCT($B12:$B14,C19:C21)</f>
        <v>-1.0582010582010554E-2</v>
      </c>
      <c r="D22" s="19">
        <f>SUMPRODUCT($B12:$B14,D19:D21)</f>
        <v>50</v>
      </c>
      <c r="F22" s="110"/>
      <c r="G22" s="111"/>
      <c r="H22" s="112"/>
    </row>
    <row r="23" spans="2:8" ht="14.55" thickBot="1">
      <c r="C23" s="3"/>
      <c r="F23" s="95" t="s">
        <v>85</v>
      </c>
      <c r="G23" s="96"/>
      <c r="H23" s="97"/>
    </row>
    <row r="24" spans="2:8">
      <c r="B24" s="113" t="s">
        <v>13</v>
      </c>
      <c r="C24" s="114"/>
      <c r="D24" s="115"/>
      <c r="F24" s="98"/>
      <c r="G24" s="99"/>
      <c r="H24" s="100"/>
    </row>
    <row r="25" spans="2:8" ht="14" customHeight="1">
      <c r="B25" s="49"/>
      <c r="C25" s="47" t="s">
        <v>4</v>
      </c>
      <c r="D25" s="48" t="s">
        <v>2</v>
      </c>
      <c r="F25" s="98"/>
      <c r="G25" s="99"/>
      <c r="H25" s="100"/>
    </row>
    <row r="26" spans="2:8">
      <c r="B26" s="5" t="s">
        <v>10</v>
      </c>
      <c r="C26" s="6">
        <f>C15</f>
        <v>50000000</v>
      </c>
      <c r="D26" s="7">
        <f>C26/$C$5</f>
        <v>50</v>
      </c>
      <c r="F26" s="98"/>
      <c r="G26" s="99"/>
      <c r="H26" s="100"/>
    </row>
    <row r="27" spans="2:8" ht="14" customHeight="1" thickBot="1">
      <c r="B27" s="10" t="s">
        <v>11</v>
      </c>
      <c r="C27" s="12">
        <f>1/SUMPRODUCT(B12:B14, 1/C12:C14)</f>
        <v>45652173.913043477</v>
      </c>
      <c r="D27" s="8">
        <f>C27/$C$5</f>
        <v>45.652173913043477</v>
      </c>
      <c r="F27" s="98"/>
      <c r="G27" s="99"/>
      <c r="H27" s="100"/>
    </row>
    <row r="28" spans="2:8">
      <c r="F28" s="110"/>
      <c r="G28" s="111"/>
      <c r="H28" s="112"/>
    </row>
    <row r="29" spans="2:8" ht="14.55" thickBot="1">
      <c r="F29" s="92" t="s">
        <v>27</v>
      </c>
      <c r="G29" s="93"/>
      <c r="H29" s="94"/>
    </row>
    <row r="30" spans="2:8" ht="14.55" thickBot="1"/>
    <row r="31" spans="2:8">
      <c r="B31" s="83" t="s">
        <v>34</v>
      </c>
      <c r="C31" s="84"/>
      <c r="D31" s="84"/>
      <c r="E31" s="84"/>
      <c r="F31" s="84"/>
      <c r="G31" s="84"/>
      <c r="H31" s="85"/>
    </row>
    <row r="32" spans="2:8">
      <c r="B32" s="54" t="s">
        <v>92</v>
      </c>
      <c r="C32" s="44"/>
      <c r="D32" s="44"/>
      <c r="E32" s="44"/>
      <c r="F32" s="44"/>
      <c r="G32" s="44"/>
      <c r="H32" s="26"/>
    </row>
    <row r="33" spans="2:8">
      <c r="B33" s="5"/>
      <c r="C33" s="44"/>
      <c r="D33" s="44"/>
      <c r="E33" s="44"/>
      <c r="F33" s="44"/>
      <c r="G33" s="44"/>
      <c r="H33" s="26"/>
    </row>
    <row r="34" spans="2:8">
      <c r="B34" s="89" t="s">
        <v>33</v>
      </c>
      <c r="C34" s="90"/>
      <c r="D34" s="90"/>
      <c r="E34" s="90"/>
      <c r="F34" s="90"/>
      <c r="G34" s="90"/>
      <c r="H34" s="91"/>
    </row>
    <row r="35" spans="2:8">
      <c r="B35" s="5"/>
      <c r="C35" s="44"/>
      <c r="D35" s="44"/>
      <c r="E35" s="44"/>
      <c r="F35" s="44"/>
      <c r="G35" s="44"/>
      <c r="H35" s="26"/>
    </row>
    <row r="36" spans="2:8">
      <c r="B36" s="54" t="s">
        <v>93</v>
      </c>
      <c r="C36" s="44"/>
      <c r="D36" s="44"/>
      <c r="E36" s="44"/>
      <c r="F36" s="44"/>
      <c r="G36" s="44"/>
      <c r="H36" s="26"/>
    </row>
    <row r="37" spans="2:8">
      <c r="B37" s="5"/>
      <c r="C37" s="44"/>
      <c r="D37" s="44"/>
      <c r="E37" s="44"/>
      <c r="F37" s="44"/>
      <c r="G37" s="44"/>
      <c r="H37" s="26"/>
    </row>
    <row r="38" spans="2:8">
      <c r="B38" s="89" t="s">
        <v>36</v>
      </c>
      <c r="C38" s="90"/>
      <c r="D38" s="90"/>
      <c r="E38" s="90"/>
      <c r="F38" s="90"/>
      <c r="G38" s="90"/>
      <c r="H38" s="91"/>
    </row>
    <row r="39" spans="2:8">
      <c r="B39" s="57"/>
      <c r="C39" s="53"/>
      <c r="D39" s="53"/>
      <c r="E39" s="53"/>
      <c r="F39" s="53"/>
      <c r="G39" s="53"/>
      <c r="H39" s="58"/>
    </row>
    <row r="40" spans="2:8" ht="14.55" thickBot="1">
      <c r="B40" s="107" t="s">
        <v>35</v>
      </c>
      <c r="C40" s="108"/>
      <c r="D40" s="108"/>
      <c r="E40" s="108"/>
      <c r="F40" s="108"/>
      <c r="G40" s="108"/>
      <c r="H40" s="109"/>
    </row>
  </sheetData>
  <mergeCells count="17">
    <mergeCell ref="B40:H40"/>
    <mergeCell ref="F11:H14"/>
    <mergeCell ref="F15:H19"/>
    <mergeCell ref="B10:D10"/>
    <mergeCell ref="B24:D24"/>
    <mergeCell ref="F29:H29"/>
    <mergeCell ref="F20:H22"/>
    <mergeCell ref="F23:H28"/>
    <mergeCell ref="B34:H34"/>
    <mergeCell ref="B31:H31"/>
    <mergeCell ref="B17:D17"/>
    <mergeCell ref="F10:H10"/>
    <mergeCell ref="F4:H4"/>
    <mergeCell ref="F5:H8"/>
    <mergeCell ref="B2:H2"/>
    <mergeCell ref="B38:H38"/>
    <mergeCell ref="B4:C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B1:L64"/>
  <sheetViews>
    <sheetView workbookViewId="0">
      <selection activeCell="G2" sqref="G2"/>
    </sheetView>
  </sheetViews>
  <sheetFormatPr defaultRowHeight="14"/>
  <cols>
    <col min="1" max="1" width="2.5" customWidth="1"/>
    <col min="2" max="2" width="29" bestFit="1" customWidth="1"/>
    <col min="3" max="3" width="15.796875" customWidth="1"/>
    <col min="4" max="4" width="2.59765625" customWidth="1"/>
    <col min="5" max="5" width="45.5" customWidth="1"/>
    <col min="6" max="6" width="2.5" customWidth="1"/>
    <col min="7" max="7" width="10.09765625" bestFit="1" customWidth="1"/>
    <col min="8" max="8" width="13.8984375" customWidth="1"/>
    <col min="9" max="9" width="10.09765625" bestFit="1" customWidth="1"/>
    <col min="10" max="10" width="2.796875" customWidth="1"/>
    <col min="11" max="11" width="11.796875" customWidth="1"/>
    <col min="12" max="12" width="9.5" customWidth="1"/>
  </cols>
  <sheetData>
    <row r="1" spans="2:6" ht="14.55" thickBot="1"/>
    <row r="2" spans="2:6" ht="14.55" thickBot="1">
      <c r="B2" s="104" t="s">
        <v>58</v>
      </c>
      <c r="C2" s="105"/>
      <c r="D2" s="105"/>
      <c r="E2" s="106"/>
    </row>
    <row r="3" spans="2:6" ht="14.55" thickBot="1"/>
    <row r="4" spans="2:6">
      <c r="B4" s="83" t="s">
        <v>14</v>
      </c>
      <c r="C4" s="85"/>
      <c r="E4" s="51" t="s">
        <v>30</v>
      </c>
    </row>
    <row r="5" spans="2:6" ht="14" customHeight="1">
      <c r="B5" s="5" t="s">
        <v>3</v>
      </c>
      <c r="C5" s="13">
        <v>1000000</v>
      </c>
      <c r="E5" s="122" t="s">
        <v>32</v>
      </c>
      <c r="F5" s="50"/>
    </row>
    <row r="6" spans="2:6">
      <c r="B6" s="5" t="s">
        <v>2</v>
      </c>
      <c r="C6" s="7">
        <v>50</v>
      </c>
      <c r="E6" s="122"/>
      <c r="F6" s="50"/>
    </row>
    <row r="7" spans="2:6">
      <c r="B7" s="5" t="s">
        <v>4</v>
      </c>
      <c r="C7" s="9">
        <f>C6*C5</f>
        <v>50000000</v>
      </c>
      <c r="E7" s="122"/>
      <c r="F7" s="50"/>
    </row>
    <row r="8" spans="2:6" ht="14.55" thickBot="1">
      <c r="B8" s="10" t="s">
        <v>28</v>
      </c>
      <c r="C8" s="11">
        <v>5000000</v>
      </c>
      <c r="E8" s="122"/>
    </row>
    <row r="9" spans="2:6" ht="14.55" thickBot="1">
      <c r="E9" s="123"/>
    </row>
    <row r="10" spans="2:6" ht="14.55" thickBot="1">
      <c r="B10" s="113" t="s">
        <v>0</v>
      </c>
      <c r="C10" s="115"/>
    </row>
    <row r="11" spans="2:6" ht="14" customHeight="1">
      <c r="B11" s="5" t="s">
        <v>0</v>
      </c>
      <c r="C11" s="37">
        <v>70000000</v>
      </c>
      <c r="E11" s="51" t="s">
        <v>26</v>
      </c>
    </row>
    <row r="12" spans="2:6" ht="14" customHeight="1" thickBot="1">
      <c r="B12" s="10" t="s">
        <v>7</v>
      </c>
      <c r="C12" s="8">
        <f>C11/C5</f>
        <v>70</v>
      </c>
      <c r="E12" s="124" t="s">
        <v>86</v>
      </c>
    </row>
    <row r="13" spans="2:6" ht="14" customHeight="1" thickBot="1">
      <c r="B13" s="25"/>
      <c r="C13" s="35"/>
      <c r="E13" s="122"/>
    </row>
    <row r="14" spans="2:6" ht="14" customHeight="1">
      <c r="B14" s="113" t="s">
        <v>20</v>
      </c>
      <c r="C14" s="115"/>
      <c r="E14" s="122"/>
    </row>
    <row r="15" spans="2:6" ht="14" customHeight="1">
      <c r="B15" s="38" t="s">
        <v>22</v>
      </c>
      <c r="C15" s="7">
        <f>((C11-C8)/(1-C8/C7))/C5</f>
        <v>72.222222222222229</v>
      </c>
      <c r="E15" s="122"/>
    </row>
    <row r="16" spans="2:6" ht="14.55" thickBot="1">
      <c r="B16" s="10" t="s">
        <v>6</v>
      </c>
      <c r="C16" s="77">
        <f>(1-C8/C11)/(1-C8/C7)-1</f>
        <v>3.1746031746031855E-2</v>
      </c>
      <c r="E16" s="124" t="s">
        <v>87</v>
      </c>
    </row>
    <row r="17" spans="2:12" ht="14.55" thickBot="1">
      <c r="B17" s="25"/>
      <c r="C17" s="25"/>
      <c r="E17" s="129"/>
    </row>
    <row r="18" spans="2:12">
      <c r="B18" s="113" t="s">
        <v>17</v>
      </c>
      <c r="C18" s="115"/>
      <c r="E18" s="130"/>
    </row>
    <row r="19" spans="2:12">
      <c r="B19" s="5" t="s">
        <v>25</v>
      </c>
      <c r="C19" s="37">
        <v>6000000</v>
      </c>
      <c r="E19" s="124" t="s">
        <v>88</v>
      </c>
    </row>
    <row r="20" spans="2:12">
      <c r="B20" s="5" t="s">
        <v>23</v>
      </c>
      <c r="C20" s="7">
        <f>(C11-C8+C19)/C5</f>
        <v>71</v>
      </c>
      <c r="E20" s="122"/>
    </row>
    <row r="21" spans="2:12" ht="14.55" thickBot="1">
      <c r="B21" s="10" t="s">
        <v>6</v>
      </c>
      <c r="C21" s="77">
        <f>(C11-C8+C19)/C11-1</f>
        <v>1.4285714285714235E-2</v>
      </c>
      <c r="E21" s="125"/>
    </row>
    <row r="22" spans="2:12" ht="14.55" thickBot="1">
      <c r="B22" s="25"/>
      <c r="C22" s="25"/>
      <c r="E22" s="124" t="s">
        <v>89</v>
      </c>
    </row>
    <row r="23" spans="2:12">
      <c r="B23" s="113" t="s">
        <v>21</v>
      </c>
      <c r="C23" s="115"/>
      <c r="E23" s="122"/>
    </row>
    <row r="24" spans="2:12" ht="14.55" thickBot="1">
      <c r="B24" s="10" t="s">
        <v>18</v>
      </c>
      <c r="C24" s="36">
        <f>C20/C15-1</f>
        <v>-1.6923076923077041E-2</v>
      </c>
      <c r="E24" s="125"/>
    </row>
    <row r="25" spans="2:12" ht="14.55" thickBot="1">
      <c r="B25" s="25"/>
      <c r="C25" s="25"/>
      <c r="E25" s="124" t="s">
        <v>90</v>
      </c>
    </row>
    <row r="26" spans="2:12">
      <c r="B26" s="113" t="s">
        <v>13</v>
      </c>
      <c r="C26" s="115"/>
      <c r="E26" s="122"/>
    </row>
    <row r="27" spans="2:12">
      <c r="B27" s="5" t="s">
        <v>24</v>
      </c>
      <c r="C27" s="7">
        <f>C8*(1+(C11-C8)/C19)/C5</f>
        <v>59.166666666666671</v>
      </c>
      <c r="E27" s="125"/>
    </row>
    <row r="28" spans="2:12" ht="14.55" thickBot="1">
      <c r="B28" s="10" t="s">
        <v>19</v>
      </c>
      <c r="C28" s="11">
        <f>(C8*(C11-C8))/(C7-C8)</f>
        <v>7222222.222222222</v>
      </c>
      <c r="E28" s="124" t="s">
        <v>109</v>
      </c>
    </row>
    <row r="29" spans="2:12">
      <c r="E29" s="122"/>
    </row>
    <row r="30" spans="2:12">
      <c r="B30" s="25"/>
      <c r="C30" s="25"/>
      <c r="D30" s="25"/>
      <c r="E30" s="122"/>
      <c r="F30" s="25"/>
      <c r="G30" s="25"/>
      <c r="H30" s="25"/>
      <c r="I30" s="25"/>
      <c r="J30" s="25"/>
      <c r="K30" s="25"/>
      <c r="L30" s="25"/>
    </row>
    <row r="31" spans="2:12">
      <c r="B31" s="78"/>
      <c r="C31" s="78"/>
      <c r="D31" s="79"/>
      <c r="E31" s="122"/>
      <c r="F31" s="80"/>
      <c r="G31" s="78"/>
      <c r="H31" s="126"/>
      <c r="I31" s="126"/>
      <c r="J31" s="25"/>
      <c r="K31" s="127"/>
      <c r="L31" s="128"/>
    </row>
    <row r="32" spans="2:12">
      <c r="B32" s="39"/>
      <c r="C32" s="39"/>
      <c r="D32" s="39"/>
      <c r="E32" s="122"/>
      <c r="F32" s="39"/>
      <c r="G32" s="39"/>
      <c r="H32" s="39"/>
      <c r="I32" s="39"/>
      <c r="J32" s="25"/>
      <c r="K32" s="128"/>
      <c r="L32" s="128"/>
    </row>
    <row r="33" spans="2:12">
      <c r="B33" s="40"/>
      <c r="C33" s="6"/>
      <c r="D33" s="35"/>
      <c r="E33" s="125"/>
      <c r="F33" s="6"/>
      <c r="G33" s="41"/>
      <c r="H33" s="35"/>
      <c r="I33" s="41"/>
      <c r="J33" s="25"/>
      <c r="K33" s="25"/>
      <c r="L33" s="41"/>
    </row>
    <row r="34" spans="2:12">
      <c r="B34" s="40"/>
      <c r="C34" s="6"/>
      <c r="D34" s="35"/>
      <c r="E34" s="124" t="s">
        <v>91</v>
      </c>
      <c r="F34" s="6"/>
      <c r="G34" s="41"/>
      <c r="H34" s="35"/>
      <c r="I34" s="41"/>
      <c r="J34" s="25"/>
      <c r="K34" s="25"/>
      <c r="L34" s="41"/>
    </row>
    <row r="35" spans="2:12">
      <c r="B35" s="40"/>
      <c r="C35" s="6"/>
      <c r="D35" s="35"/>
      <c r="E35" s="122"/>
      <c r="F35" s="6"/>
      <c r="G35" s="41"/>
      <c r="H35" s="35"/>
      <c r="I35" s="41"/>
      <c r="J35" s="25"/>
      <c r="K35" s="25"/>
      <c r="L35" s="41"/>
    </row>
    <row r="36" spans="2:12">
      <c r="B36" s="40"/>
      <c r="C36" s="6"/>
      <c r="D36" s="35"/>
      <c r="E36" s="122"/>
      <c r="F36" s="6"/>
      <c r="G36" s="41"/>
      <c r="H36" s="35"/>
      <c r="I36" s="41"/>
      <c r="J36" s="25"/>
      <c r="K36" s="25"/>
      <c r="L36" s="41"/>
    </row>
    <row r="37" spans="2:12">
      <c r="B37" s="40"/>
      <c r="C37" s="6"/>
      <c r="D37" s="35"/>
      <c r="E37" s="122"/>
      <c r="F37" s="6"/>
      <c r="G37" s="41"/>
      <c r="H37" s="35"/>
      <c r="I37" s="41"/>
      <c r="J37" s="25"/>
      <c r="K37" s="25"/>
      <c r="L37" s="41"/>
    </row>
    <row r="38" spans="2:12">
      <c r="B38" s="40"/>
      <c r="C38" s="6"/>
      <c r="D38" s="35"/>
      <c r="E38" s="122"/>
      <c r="F38" s="6"/>
      <c r="G38" s="41"/>
      <c r="H38" s="35"/>
      <c r="I38" s="41"/>
      <c r="J38" s="25"/>
      <c r="K38" s="25"/>
      <c r="L38" s="41"/>
    </row>
    <row r="39" spans="2:12">
      <c r="B39" s="40"/>
      <c r="C39" s="6"/>
      <c r="D39" s="35"/>
      <c r="E39" s="125"/>
      <c r="F39" s="6"/>
      <c r="G39" s="41"/>
      <c r="H39" s="35"/>
      <c r="I39" s="41"/>
      <c r="J39" s="25"/>
      <c r="K39" s="25"/>
      <c r="L39" s="41"/>
    </row>
    <row r="40" spans="2:12" ht="14.55" thickBot="1">
      <c r="B40" s="40"/>
      <c r="C40" s="6"/>
      <c r="D40" s="35"/>
      <c r="E40" s="52" t="s">
        <v>27</v>
      </c>
      <c r="F40" s="6"/>
      <c r="G40" s="41"/>
      <c r="H40" s="35"/>
      <c r="I40" s="41"/>
      <c r="J40" s="25"/>
      <c r="K40" s="25"/>
      <c r="L40" s="41"/>
    </row>
    <row r="41" spans="2:12" ht="14.55" thickBot="1">
      <c r="B41" s="40"/>
      <c r="C41" s="6"/>
      <c r="D41" s="35"/>
      <c r="E41" s="25"/>
      <c r="F41" s="6"/>
      <c r="G41" s="41"/>
      <c r="H41" s="35"/>
      <c r="I41" s="41"/>
      <c r="J41" s="25"/>
      <c r="K41" s="25"/>
      <c r="L41" s="41"/>
    </row>
    <row r="42" spans="2:12">
      <c r="B42" s="83" t="s">
        <v>34</v>
      </c>
      <c r="C42" s="84"/>
      <c r="D42" s="84"/>
      <c r="E42" s="85"/>
      <c r="F42" s="42"/>
      <c r="G42" s="41"/>
      <c r="H42" s="43"/>
      <c r="I42" s="41"/>
      <c r="J42" s="41"/>
      <c r="K42" s="42"/>
      <c r="L42" s="41"/>
    </row>
    <row r="43" spans="2:12">
      <c r="B43" s="119" t="s">
        <v>38</v>
      </c>
      <c r="C43" s="120"/>
      <c r="D43" s="120"/>
      <c r="E43" s="121"/>
      <c r="F43" s="42"/>
      <c r="G43" s="41"/>
      <c r="H43" s="43"/>
      <c r="I43" s="41"/>
      <c r="J43" s="41"/>
      <c r="K43" s="42"/>
      <c r="L43" s="41"/>
    </row>
    <row r="44" spans="2:12">
      <c r="B44" s="63"/>
      <c r="C44" s="61"/>
      <c r="D44" s="61"/>
      <c r="E44" s="64"/>
      <c r="F44" s="42"/>
      <c r="G44" s="41"/>
      <c r="H44" s="43"/>
      <c r="I44" s="41"/>
      <c r="J44" s="41"/>
      <c r="K44" s="42"/>
      <c r="L44" s="41"/>
    </row>
    <row r="45" spans="2:12">
      <c r="B45" s="54" t="s">
        <v>110</v>
      </c>
      <c r="C45" s="45"/>
      <c r="D45" s="45"/>
      <c r="E45" s="26"/>
    </row>
    <row r="46" spans="2:12">
      <c r="B46" s="54"/>
      <c r="C46" s="45"/>
      <c r="D46" s="45"/>
      <c r="E46" s="26"/>
    </row>
    <row r="47" spans="2:12">
      <c r="B47" s="89" t="s">
        <v>37</v>
      </c>
      <c r="C47" s="90"/>
      <c r="D47" s="90"/>
      <c r="E47" s="91"/>
    </row>
    <row r="48" spans="2:12">
      <c r="B48" s="5"/>
      <c r="C48" s="45"/>
      <c r="D48" s="45"/>
      <c r="E48" s="26"/>
    </row>
    <row r="49" spans="2:7">
      <c r="B49" s="54" t="s">
        <v>111</v>
      </c>
      <c r="C49" s="45"/>
      <c r="D49" s="45"/>
      <c r="E49" s="26"/>
    </row>
    <row r="50" spans="2:7">
      <c r="B50" s="54"/>
      <c r="C50" s="45"/>
      <c r="D50" s="45"/>
      <c r="E50" s="26"/>
    </row>
    <row r="51" spans="2:7" ht="14" customHeight="1">
      <c r="B51" s="89" t="s">
        <v>39</v>
      </c>
      <c r="C51" s="90"/>
      <c r="D51" s="90"/>
      <c r="E51" s="91"/>
    </row>
    <row r="52" spans="2:7">
      <c r="B52" s="89" t="s">
        <v>40</v>
      </c>
      <c r="C52" s="90"/>
      <c r="D52" s="90"/>
      <c r="E52" s="91"/>
    </row>
    <row r="53" spans="2:7">
      <c r="B53" s="5"/>
      <c r="C53" s="55"/>
      <c r="D53" s="55"/>
      <c r="E53" s="56"/>
    </row>
    <row r="54" spans="2:7" ht="14" customHeight="1">
      <c r="B54" s="65" t="s">
        <v>112</v>
      </c>
      <c r="C54" s="66"/>
      <c r="D54" s="66"/>
      <c r="E54" s="67"/>
    </row>
    <row r="55" spans="2:7" ht="14" customHeight="1">
      <c r="B55" s="65"/>
      <c r="C55" s="66"/>
      <c r="D55" s="66"/>
      <c r="E55" s="67"/>
    </row>
    <row r="56" spans="2:7" ht="14" customHeight="1">
      <c r="B56" s="89" t="s">
        <v>41</v>
      </c>
      <c r="C56" s="90"/>
      <c r="D56" s="90"/>
      <c r="E56" s="91"/>
    </row>
    <row r="57" spans="2:7">
      <c r="B57" s="89" t="s">
        <v>42</v>
      </c>
      <c r="C57" s="90"/>
      <c r="D57" s="90"/>
      <c r="E57" s="91"/>
    </row>
    <row r="58" spans="2:7" ht="14" customHeight="1">
      <c r="B58" s="5"/>
      <c r="C58" s="45"/>
      <c r="D58" s="45"/>
      <c r="E58" s="26"/>
    </row>
    <row r="59" spans="2:7" ht="14" customHeight="1">
      <c r="B59" s="65" t="s">
        <v>113</v>
      </c>
      <c r="C59" s="66"/>
      <c r="D59" s="66"/>
      <c r="E59" s="67"/>
    </row>
    <row r="60" spans="2:7" ht="14" customHeight="1">
      <c r="B60" s="65"/>
      <c r="C60" s="66"/>
      <c r="D60" s="66"/>
      <c r="E60" s="67"/>
    </row>
    <row r="61" spans="2:7" ht="14" customHeight="1">
      <c r="B61" s="89" t="s">
        <v>43</v>
      </c>
      <c r="C61" s="90"/>
      <c r="D61" s="90"/>
      <c r="E61" s="91"/>
    </row>
    <row r="62" spans="2:7">
      <c r="B62" s="89" t="s">
        <v>44</v>
      </c>
      <c r="C62" s="90"/>
      <c r="D62" s="90"/>
      <c r="E62" s="91"/>
    </row>
    <row r="63" spans="2:7">
      <c r="B63" s="68"/>
      <c r="C63" s="69"/>
      <c r="D63" s="69"/>
      <c r="E63" s="70"/>
    </row>
    <row r="64" spans="2:7" ht="14" customHeight="1" thickBot="1">
      <c r="B64" s="92" t="s">
        <v>35</v>
      </c>
      <c r="C64" s="93"/>
      <c r="D64" s="93"/>
      <c r="E64" s="94"/>
      <c r="F64" s="62"/>
      <c r="G64" s="62"/>
    </row>
  </sheetData>
  <mergeCells count="27">
    <mergeCell ref="B2:E2"/>
    <mergeCell ref="H31:I31"/>
    <mergeCell ref="K31:L32"/>
    <mergeCell ref="B10:C10"/>
    <mergeCell ref="B14:C14"/>
    <mergeCell ref="B18:C18"/>
    <mergeCell ref="B26:C26"/>
    <mergeCell ref="B23:C23"/>
    <mergeCell ref="E16:E18"/>
    <mergeCell ref="E19:E21"/>
    <mergeCell ref="E12:E15"/>
    <mergeCell ref="E22:E24"/>
    <mergeCell ref="E25:E27"/>
    <mergeCell ref="E28:E33"/>
    <mergeCell ref="B42:E42"/>
    <mergeCell ref="B47:E47"/>
    <mergeCell ref="B4:C4"/>
    <mergeCell ref="E5:E9"/>
    <mergeCell ref="E34:E39"/>
    <mergeCell ref="B64:E64"/>
    <mergeCell ref="B43:E43"/>
    <mergeCell ref="B52:E52"/>
    <mergeCell ref="B51:E51"/>
    <mergeCell ref="B56:E56"/>
    <mergeCell ref="B57:E57"/>
    <mergeCell ref="B61:E61"/>
    <mergeCell ref="B62:E6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B1:E46"/>
  <sheetViews>
    <sheetView workbookViewId="0">
      <selection activeCell="G2" sqref="G2"/>
    </sheetView>
  </sheetViews>
  <sheetFormatPr defaultRowHeight="14"/>
  <cols>
    <col min="1" max="1" width="2.69921875" customWidth="1"/>
    <col min="2" max="2" width="29" bestFit="1" customWidth="1"/>
    <col min="3" max="3" width="15.8984375" customWidth="1"/>
    <col min="4" max="4" width="2.796875" customWidth="1"/>
    <col min="5" max="5" width="44.8984375" customWidth="1"/>
    <col min="6" max="6" width="2.796875" customWidth="1"/>
  </cols>
  <sheetData>
    <row r="1" spans="2:5" ht="14.55" thickBot="1"/>
    <row r="2" spans="2:5" ht="14.55" thickBot="1">
      <c r="B2" s="104" t="s">
        <v>59</v>
      </c>
      <c r="C2" s="105"/>
      <c r="D2" s="105"/>
      <c r="E2" s="106"/>
    </row>
    <row r="3" spans="2:5" ht="14.55" thickBot="1"/>
    <row r="4" spans="2:5">
      <c r="B4" s="83" t="s">
        <v>14</v>
      </c>
      <c r="C4" s="85"/>
      <c r="E4" s="51" t="s">
        <v>30</v>
      </c>
    </row>
    <row r="5" spans="2:5" ht="14" customHeight="1">
      <c r="B5" s="5" t="s">
        <v>3</v>
      </c>
      <c r="C5" s="13">
        <v>1000000</v>
      </c>
      <c r="E5" s="122" t="s">
        <v>53</v>
      </c>
    </row>
    <row r="6" spans="2:5">
      <c r="B6" s="5" t="s">
        <v>2</v>
      </c>
      <c r="C6" s="7">
        <v>50</v>
      </c>
      <c r="E6" s="122"/>
    </row>
    <row r="7" spans="2:5" ht="14.55" thickBot="1">
      <c r="B7" s="10" t="s">
        <v>4</v>
      </c>
      <c r="C7" s="73">
        <f>C6*C5</f>
        <v>50000000</v>
      </c>
      <c r="E7" s="122"/>
    </row>
    <row r="8" spans="2:5" ht="14.55" thickBot="1">
      <c r="B8" s="71"/>
      <c r="E8" s="123"/>
    </row>
    <row r="9" spans="2:5" ht="14.55" thickBot="1">
      <c r="B9" s="83" t="s">
        <v>52</v>
      </c>
      <c r="C9" s="85"/>
      <c r="E9" s="59"/>
    </row>
    <row r="10" spans="2:5">
      <c r="B10" s="5" t="s">
        <v>47</v>
      </c>
      <c r="C10" s="13">
        <v>100000</v>
      </c>
      <c r="E10" s="51" t="s">
        <v>26</v>
      </c>
    </row>
    <row r="11" spans="2:5" ht="14.55" customHeight="1" thickBot="1">
      <c r="B11" s="72" t="s">
        <v>46</v>
      </c>
      <c r="C11" s="8">
        <v>10</v>
      </c>
      <c r="E11" s="124" t="s">
        <v>67</v>
      </c>
    </row>
    <row r="12" spans="2:5" ht="14.55" thickBot="1">
      <c r="B12" s="71"/>
      <c r="E12" s="125"/>
    </row>
    <row r="13" spans="2:5">
      <c r="B13" s="113" t="s">
        <v>51</v>
      </c>
      <c r="C13" s="115"/>
      <c r="E13" s="124" t="s">
        <v>102</v>
      </c>
    </row>
    <row r="14" spans="2:5">
      <c r="B14" s="5" t="s">
        <v>0</v>
      </c>
      <c r="C14" s="37">
        <v>40000000</v>
      </c>
      <c r="E14" s="125"/>
    </row>
    <row r="15" spans="2:5" ht="14.55" customHeight="1" thickBot="1">
      <c r="B15" s="10" t="s">
        <v>7</v>
      </c>
      <c r="C15" s="8">
        <f>C14/C5</f>
        <v>40</v>
      </c>
      <c r="E15" s="124" t="s">
        <v>103</v>
      </c>
    </row>
    <row r="16" spans="2:5" ht="14.55" thickBot="1">
      <c r="E16" s="122"/>
    </row>
    <row r="17" spans="2:5">
      <c r="B17" s="83" t="s">
        <v>45</v>
      </c>
      <c r="C17" s="85"/>
      <c r="E17" s="122"/>
    </row>
    <row r="18" spans="2:5" ht="14.55" thickBot="1">
      <c r="B18" s="10" t="s">
        <v>48</v>
      </c>
      <c r="C18" s="8">
        <f>(C14+C10*C11)/(C5+C10)</f>
        <v>37.272727272727273</v>
      </c>
      <c r="E18" s="125"/>
    </row>
    <row r="19" spans="2:5" ht="14.55" customHeight="1" thickBot="1">
      <c r="E19" s="124" t="s">
        <v>104</v>
      </c>
    </row>
    <row r="20" spans="2:5">
      <c r="B20" s="83" t="s">
        <v>50</v>
      </c>
      <c r="C20" s="85"/>
      <c r="E20" s="125"/>
    </row>
    <row r="21" spans="2:5">
      <c r="B21" s="5" t="s">
        <v>22</v>
      </c>
      <c r="C21" s="7">
        <f>(C14+C10*(C11-C6))/C5</f>
        <v>36</v>
      </c>
      <c r="E21" s="124" t="s">
        <v>105</v>
      </c>
    </row>
    <row r="22" spans="2:5" ht="14.55" thickBot="1">
      <c r="B22" s="10" t="s">
        <v>6</v>
      </c>
      <c r="C22" s="77">
        <f>C21/C18-1</f>
        <v>-3.4146341463414664E-2</v>
      </c>
      <c r="E22" s="122"/>
    </row>
    <row r="23" spans="2:5" ht="14.55" thickBot="1">
      <c r="B23" s="131"/>
      <c r="C23" s="131"/>
      <c r="E23" s="125"/>
    </row>
    <row r="24" spans="2:5" ht="14.55" customHeight="1">
      <c r="B24" s="83" t="s">
        <v>49</v>
      </c>
      <c r="C24" s="85"/>
      <c r="E24" s="124" t="s">
        <v>106</v>
      </c>
    </row>
    <row r="25" spans="2:5" ht="14.55" thickBot="1">
      <c r="B25" s="10" t="s">
        <v>24</v>
      </c>
      <c r="C25" s="8">
        <f>(C14+C10*C11)/(C5+C10)</f>
        <v>37.272727272727273</v>
      </c>
      <c r="E25" s="122"/>
    </row>
    <row r="26" spans="2:5">
      <c r="E26" s="122"/>
    </row>
    <row r="27" spans="2:5">
      <c r="E27" s="122"/>
    </row>
    <row r="28" spans="2:5">
      <c r="E28" s="125"/>
    </row>
    <row r="29" spans="2:5" ht="14" customHeight="1">
      <c r="E29" s="124" t="s">
        <v>107</v>
      </c>
    </row>
    <row r="30" spans="2:5">
      <c r="E30" s="122"/>
    </row>
    <row r="31" spans="2:5">
      <c r="E31" s="122"/>
    </row>
    <row r="32" spans="2:5">
      <c r="E32" s="125"/>
    </row>
    <row r="33" spans="2:5" ht="14.55" thickBot="1">
      <c r="E33" s="52" t="s">
        <v>27</v>
      </c>
    </row>
    <row r="34" spans="2:5" ht="14.55" thickBot="1">
      <c r="E34" s="59"/>
    </row>
    <row r="35" spans="2:5">
      <c r="B35" s="83" t="s">
        <v>34</v>
      </c>
      <c r="C35" s="84"/>
      <c r="D35" s="84"/>
      <c r="E35" s="85"/>
    </row>
    <row r="36" spans="2:5">
      <c r="B36" s="54" t="s">
        <v>114</v>
      </c>
      <c r="C36" s="60"/>
      <c r="D36" s="60"/>
      <c r="E36" s="26"/>
    </row>
    <row r="37" spans="2:5">
      <c r="B37" s="5"/>
      <c r="C37" s="60"/>
      <c r="D37" s="60"/>
      <c r="E37" s="26"/>
    </row>
    <row r="38" spans="2:5">
      <c r="B38" s="89" t="s">
        <v>54</v>
      </c>
      <c r="C38" s="90"/>
      <c r="D38" s="90"/>
      <c r="E38" s="91"/>
    </row>
    <row r="39" spans="2:5">
      <c r="B39" s="5"/>
      <c r="C39" s="60"/>
      <c r="D39" s="60"/>
      <c r="E39" s="26"/>
    </row>
    <row r="40" spans="2:5">
      <c r="B40" s="5" t="s">
        <v>56</v>
      </c>
      <c r="C40" s="60"/>
      <c r="D40" s="60"/>
      <c r="E40" s="26"/>
    </row>
    <row r="41" spans="2:5">
      <c r="B41" s="5"/>
      <c r="C41" s="60"/>
      <c r="D41" s="60"/>
      <c r="E41" s="26"/>
    </row>
    <row r="42" spans="2:5">
      <c r="B42" s="54" t="s">
        <v>115</v>
      </c>
      <c r="C42" s="60"/>
      <c r="D42" s="60"/>
      <c r="E42" s="26"/>
    </row>
    <row r="43" spans="2:5">
      <c r="B43" s="5"/>
      <c r="C43" s="60"/>
      <c r="D43" s="60"/>
      <c r="E43" s="26"/>
    </row>
    <row r="44" spans="2:5">
      <c r="B44" s="89" t="s">
        <v>55</v>
      </c>
      <c r="C44" s="90"/>
      <c r="D44" s="90"/>
      <c r="E44" s="91"/>
    </row>
    <row r="45" spans="2:5">
      <c r="B45" s="57"/>
      <c r="C45" s="53"/>
      <c r="D45" s="53"/>
      <c r="E45" s="58"/>
    </row>
    <row r="46" spans="2:5" ht="14.55" thickBot="1">
      <c r="B46" s="92" t="s">
        <v>35</v>
      </c>
      <c r="C46" s="93"/>
      <c r="D46" s="93"/>
      <c r="E46" s="94"/>
    </row>
  </sheetData>
  <mergeCells count="20">
    <mergeCell ref="B17:C17"/>
    <mergeCell ref="B13:C13"/>
    <mergeCell ref="B20:C20"/>
    <mergeCell ref="B23:C23"/>
    <mergeCell ref="B38:E38"/>
    <mergeCell ref="B44:E44"/>
    <mergeCell ref="B46:E46"/>
    <mergeCell ref="B2:E2"/>
    <mergeCell ref="E24:E28"/>
    <mergeCell ref="E29:E32"/>
    <mergeCell ref="B35:E35"/>
    <mergeCell ref="E15:E18"/>
    <mergeCell ref="E19:E20"/>
    <mergeCell ref="E21:E23"/>
    <mergeCell ref="E5:E8"/>
    <mergeCell ref="E11:E12"/>
    <mergeCell ref="E13:E14"/>
    <mergeCell ref="B24:C24"/>
    <mergeCell ref="B4:C4"/>
    <mergeCell ref="B9:C9"/>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B1:E49"/>
  <sheetViews>
    <sheetView workbookViewId="0">
      <selection activeCell="G2" sqref="G2"/>
    </sheetView>
  </sheetViews>
  <sheetFormatPr defaultRowHeight="14"/>
  <cols>
    <col min="1" max="1" width="2.59765625" customWidth="1"/>
    <col min="2" max="2" width="29" bestFit="1" customWidth="1"/>
    <col min="3" max="3" width="16.19921875" customWidth="1"/>
    <col min="4" max="4" width="2.796875" customWidth="1"/>
    <col min="5" max="5" width="45.59765625" customWidth="1"/>
    <col min="6" max="6" width="2.59765625" customWidth="1"/>
  </cols>
  <sheetData>
    <row r="1" spans="2:5" ht="14.55" thickBot="1"/>
    <row r="2" spans="2:5" ht="14.55" thickBot="1">
      <c r="B2" s="104" t="s">
        <v>60</v>
      </c>
      <c r="C2" s="105"/>
      <c r="D2" s="105"/>
      <c r="E2" s="106"/>
    </row>
    <row r="3" spans="2:5" ht="14.55" thickBot="1"/>
    <row r="4" spans="2:5">
      <c r="B4" s="83" t="s">
        <v>14</v>
      </c>
      <c r="C4" s="85"/>
      <c r="E4" s="51" t="s">
        <v>30</v>
      </c>
    </row>
    <row r="5" spans="2:5">
      <c r="B5" s="5" t="s">
        <v>3</v>
      </c>
      <c r="C5" s="13">
        <v>1000000</v>
      </c>
      <c r="E5" s="122" t="s">
        <v>81</v>
      </c>
    </row>
    <row r="6" spans="2:5">
      <c r="B6" s="5" t="s">
        <v>2</v>
      </c>
      <c r="C6" s="7">
        <v>50</v>
      </c>
      <c r="E6" s="122"/>
    </row>
    <row r="7" spans="2:5" ht="14.55" thickBot="1">
      <c r="B7" s="10" t="s">
        <v>4</v>
      </c>
      <c r="C7" s="73">
        <f>C6*C5</f>
        <v>50000000</v>
      </c>
      <c r="E7" s="122"/>
    </row>
    <row r="8" spans="2:5" ht="14.55" thickBot="1">
      <c r="E8" s="123"/>
    </row>
    <row r="9" spans="2:5" ht="14.55" thickBot="1">
      <c r="B9" s="83" t="s">
        <v>0</v>
      </c>
      <c r="C9" s="85"/>
    </row>
    <row r="10" spans="2:5">
      <c r="B10" s="5" t="s">
        <v>0</v>
      </c>
      <c r="C10" s="37">
        <v>60000000</v>
      </c>
      <c r="E10" s="51" t="s">
        <v>26</v>
      </c>
    </row>
    <row r="11" spans="2:5" ht="14.55" thickBot="1">
      <c r="B11" s="10" t="s">
        <v>7</v>
      </c>
      <c r="C11" s="8">
        <f>C10/C5</f>
        <v>60</v>
      </c>
      <c r="E11" s="124" t="s">
        <v>67</v>
      </c>
    </row>
    <row r="12" spans="2:5" ht="14.55" thickBot="1">
      <c r="E12" s="125"/>
    </row>
    <row r="13" spans="2:5">
      <c r="B13" s="83" t="s">
        <v>65</v>
      </c>
      <c r="C13" s="85"/>
      <c r="E13" s="124" t="s">
        <v>68</v>
      </c>
    </row>
    <row r="14" spans="2:5">
      <c r="B14" s="5" t="s">
        <v>62</v>
      </c>
      <c r="C14" s="37">
        <v>5000000</v>
      </c>
      <c r="E14" s="122"/>
    </row>
    <row r="15" spans="2:5">
      <c r="B15" s="5" t="s">
        <v>66</v>
      </c>
      <c r="C15" s="37">
        <v>1000000</v>
      </c>
      <c r="E15" s="122"/>
    </row>
    <row r="16" spans="2:5">
      <c r="B16" s="5" t="s">
        <v>63</v>
      </c>
      <c r="C16" s="37">
        <f>C14+C15</f>
        <v>6000000</v>
      </c>
      <c r="E16" s="125"/>
    </row>
    <row r="17" spans="2:5" ht="14.55" customHeight="1" thickBot="1">
      <c r="B17" s="10" t="s">
        <v>25</v>
      </c>
      <c r="C17" s="11">
        <v>8000000</v>
      </c>
      <c r="E17" s="124" t="s">
        <v>70</v>
      </c>
    </row>
    <row r="18" spans="2:5" ht="14.55" thickBot="1">
      <c r="E18" s="122"/>
    </row>
    <row r="19" spans="2:5">
      <c r="B19" s="83" t="s">
        <v>61</v>
      </c>
      <c r="C19" s="85"/>
      <c r="E19" s="122"/>
    </row>
    <row r="20" spans="2:5">
      <c r="B20" s="5" t="s">
        <v>7</v>
      </c>
      <c r="C20" s="7">
        <f>(C10-C15+C17)/(C5*(1+C14/C7))</f>
        <v>60.909090909090907</v>
      </c>
      <c r="E20" s="122"/>
    </row>
    <row r="21" spans="2:5" ht="14.55" thickBot="1">
      <c r="B21" s="10" t="s">
        <v>6</v>
      </c>
      <c r="C21" s="77">
        <f>C20/C11-1</f>
        <v>1.5151515151515138E-2</v>
      </c>
      <c r="E21" s="125"/>
    </row>
    <row r="22" spans="2:5" ht="14.55" customHeight="1" thickBot="1">
      <c r="E22" s="124" t="s">
        <v>71</v>
      </c>
    </row>
    <row r="23" spans="2:5">
      <c r="B23" s="83" t="s">
        <v>13</v>
      </c>
      <c r="C23" s="85"/>
      <c r="E23" s="122"/>
    </row>
    <row r="24" spans="2:5">
      <c r="B24" s="5" t="s">
        <v>24</v>
      </c>
      <c r="C24" s="7">
        <f>C10*C14/(C5*(C17-C15))</f>
        <v>42.857142857142854</v>
      </c>
      <c r="E24" s="125"/>
    </row>
    <row r="25" spans="2:5" ht="14" customHeight="1">
      <c r="B25" s="75" t="s">
        <v>64</v>
      </c>
      <c r="C25" s="37">
        <f>C7*(C17-C15)/C14</f>
        <v>70000000</v>
      </c>
      <c r="E25" s="124" t="s">
        <v>69</v>
      </c>
    </row>
    <row r="26" spans="2:5" ht="14.55" thickBot="1">
      <c r="B26" s="10" t="s">
        <v>19</v>
      </c>
      <c r="C26" s="11">
        <f>C14*C10/C7+C15</f>
        <v>7000000</v>
      </c>
      <c r="E26" s="122"/>
    </row>
    <row r="27" spans="2:5">
      <c r="E27" s="122"/>
    </row>
    <row r="28" spans="2:5">
      <c r="E28" s="122"/>
    </row>
    <row r="29" spans="2:5">
      <c r="E29" s="122"/>
    </row>
    <row r="30" spans="2:5">
      <c r="E30" s="122"/>
    </row>
    <row r="31" spans="2:5">
      <c r="E31" s="122"/>
    </row>
    <row r="32" spans="2:5">
      <c r="E32" s="125"/>
    </row>
    <row r="33" spans="2:5" ht="14.55" thickBot="1">
      <c r="E33" s="52" t="s">
        <v>27</v>
      </c>
    </row>
    <row r="34" spans="2:5" ht="14.55" thickBot="1"/>
    <row r="35" spans="2:5">
      <c r="B35" s="83" t="s">
        <v>34</v>
      </c>
      <c r="C35" s="84"/>
      <c r="D35" s="84"/>
      <c r="E35" s="85"/>
    </row>
    <row r="36" spans="2:5">
      <c r="B36" s="54" t="s">
        <v>77</v>
      </c>
      <c r="C36" s="76"/>
      <c r="D36" s="76"/>
      <c r="E36" s="26"/>
    </row>
    <row r="37" spans="2:5">
      <c r="B37" s="89" t="s">
        <v>73</v>
      </c>
      <c r="C37" s="90"/>
      <c r="D37" s="90"/>
      <c r="E37" s="91"/>
    </row>
    <row r="38" spans="2:5">
      <c r="B38" s="89" t="s">
        <v>72</v>
      </c>
      <c r="C38" s="90"/>
      <c r="D38" s="90"/>
      <c r="E38" s="91"/>
    </row>
    <row r="39" spans="2:5">
      <c r="B39" s="5"/>
      <c r="C39" s="76"/>
      <c r="D39" s="76"/>
      <c r="E39" s="26"/>
    </row>
    <row r="40" spans="2:5">
      <c r="B40" s="65" t="s">
        <v>116</v>
      </c>
      <c r="C40" s="76"/>
      <c r="D40" s="76"/>
      <c r="E40" s="26"/>
    </row>
    <row r="41" spans="2:5">
      <c r="B41" s="89" t="s">
        <v>74</v>
      </c>
      <c r="C41" s="90"/>
      <c r="D41" s="90"/>
      <c r="E41" s="91"/>
    </row>
    <row r="42" spans="2:5">
      <c r="B42" s="5"/>
      <c r="C42" s="76"/>
      <c r="D42" s="76"/>
      <c r="E42" s="26"/>
    </row>
    <row r="43" spans="2:5">
      <c r="B43" s="54" t="s">
        <v>117</v>
      </c>
      <c r="C43" s="76"/>
      <c r="D43" s="76"/>
      <c r="E43" s="26"/>
    </row>
    <row r="44" spans="2:5">
      <c r="B44" s="89" t="s">
        <v>75</v>
      </c>
      <c r="C44" s="90"/>
      <c r="D44" s="90"/>
      <c r="E44" s="91"/>
    </row>
    <row r="45" spans="2:5">
      <c r="B45" s="5"/>
      <c r="C45" s="76"/>
      <c r="D45" s="76"/>
      <c r="E45" s="26"/>
    </row>
    <row r="46" spans="2:5">
      <c r="B46" s="54" t="s">
        <v>78</v>
      </c>
      <c r="C46" s="76"/>
      <c r="D46" s="76"/>
      <c r="E46" s="26"/>
    </row>
    <row r="47" spans="2:5">
      <c r="B47" s="89" t="s">
        <v>76</v>
      </c>
      <c r="C47" s="90"/>
      <c r="D47" s="90"/>
      <c r="E47" s="91"/>
    </row>
    <row r="48" spans="2:5">
      <c r="B48" s="57"/>
      <c r="C48" s="53"/>
      <c r="D48" s="53"/>
      <c r="E48" s="58"/>
    </row>
    <row r="49" spans="2:5" ht="14.55" thickBot="1">
      <c r="B49" s="92" t="s">
        <v>35</v>
      </c>
      <c r="C49" s="93"/>
      <c r="D49" s="93"/>
      <c r="E49" s="94"/>
    </row>
  </sheetData>
  <mergeCells count="19">
    <mergeCell ref="E5:E8"/>
    <mergeCell ref="B2:E2"/>
    <mergeCell ref="B35:E35"/>
    <mergeCell ref="B49:E49"/>
    <mergeCell ref="B4:C4"/>
    <mergeCell ref="B9:C9"/>
    <mergeCell ref="B19:C19"/>
    <mergeCell ref="B13:C13"/>
    <mergeCell ref="B23:C23"/>
    <mergeCell ref="E11:E12"/>
    <mergeCell ref="E13:E16"/>
    <mergeCell ref="E17:E21"/>
    <mergeCell ref="E22:E24"/>
    <mergeCell ref="B37:E37"/>
    <mergeCell ref="B38:E38"/>
    <mergeCell ref="B41:E41"/>
    <mergeCell ref="B47:E47"/>
    <mergeCell ref="B44:E44"/>
    <mergeCell ref="E25:E3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Share Buyback</vt:lpstr>
      <vt:lpstr>Share Buyback or Investment</vt:lpstr>
      <vt:lpstr>Stock Options</vt:lpstr>
      <vt:lpstr>Share Issuance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2015-10-26T10:18:16Z</dcterms:modified>
</cp:coreProperties>
</file>