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vsi\Desktop\GasSystem\Modeling\"/>
    </mc:Choice>
  </mc:AlternateContent>
  <xr:revisionPtr revIDLastSave="0" documentId="13_ncr:1_{A27CE3E9-5A19-47BE-9718-8D9C02C33C4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8" i="1" l="1"/>
  <c r="AB7" i="1"/>
  <c r="AB6" i="1"/>
  <c r="AB5" i="1"/>
  <c r="AB4" i="1"/>
  <c r="AB3" i="1"/>
  <c r="AB2" i="1"/>
  <c r="AB1" i="1"/>
  <c r="P2" i="1"/>
  <c r="P3" i="1"/>
  <c r="P4" i="1"/>
  <c r="P5" i="1"/>
  <c r="P6" i="1"/>
  <c r="P7" i="1"/>
  <c r="P8" i="1"/>
  <c r="P1" i="1"/>
  <c r="O8" i="1"/>
  <c r="O7" i="1"/>
  <c r="O6" i="1"/>
  <c r="O5" i="1"/>
  <c r="O4" i="1"/>
  <c r="O3" i="1"/>
  <c r="O2" i="1"/>
  <c r="O1" i="1"/>
  <c r="B12" i="1"/>
  <c r="C12" i="1" s="1"/>
  <c r="B11" i="1"/>
  <c r="C11" i="1" s="1"/>
  <c r="B10" i="1"/>
  <c r="C10" i="1" s="1"/>
  <c r="B9" i="1"/>
  <c r="C9" i="1" s="1"/>
  <c r="C2" i="1"/>
  <c r="C3" i="1"/>
  <c r="C4" i="1"/>
  <c r="C5" i="1"/>
  <c r="C6" i="1"/>
  <c r="C7" i="1"/>
  <c r="C8" i="1"/>
  <c r="C13" i="1"/>
  <c r="C14" i="1"/>
  <c r="C15" i="1"/>
  <c r="C1" i="1"/>
  <c r="B8" i="1"/>
  <c r="B7" i="1"/>
  <c r="B6" i="1"/>
  <c r="B5" i="1"/>
  <c r="B4" i="1"/>
  <c r="B3" i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Лист1!$A$1:$A$15</c:f>
              <c:numCache>
                <c:formatCode>General</c:formatCode>
                <c:ptCount val="15"/>
                <c:pt idx="0">
                  <c:v>7.0000000000000001E-3</c:v>
                </c:pt>
                <c:pt idx="1">
                  <c:v>4.7E-2</c:v>
                </c:pt>
                <c:pt idx="2">
                  <c:v>7.8E-2</c:v>
                </c:pt>
                <c:pt idx="3">
                  <c:v>0.122</c:v>
                </c:pt>
                <c:pt idx="4">
                  <c:v>0.154</c:v>
                </c:pt>
                <c:pt idx="5">
                  <c:v>0.193</c:v>
                </c:pt>
                <c:pt idx="6">
                  <c:v>0.24</c:v>
                </c:pt>
                <c:pt idx="7">
                  <c:v>0.25600000000000001</c:v>
                </c:pt>
                <c:pt idx="8">
                  <c:v>0.28999999999999998</c:v>
                </c:pt>
                <c:pt idx="9">
                  <c:v>0.36099999999999999</c:v>
                </c:pt>
                <c:pt idx="10">
                  <c:v>0.44700000000000001</c:v>
                </c:pt>
                <c:pt idx="11">
                  <c:v>0.497</c:v>
                </c:pt>
              </c:numCache>
            </c:numRef>
          </c:xVal>
          <c:yVal>
            <c:numRef>
              <c:f>Лист1!$C$1:$C$15</c:f>
              <c:numCache>
                <c:formatCode>General</c:formatCode>
                <c:ptCount val="15"/>
                <c:pt idx="0">
                  <c:v>5.5300000000000002E-2</c:v>
                </c:pt>
                <c:pt idx="1">
                  <c:v>1.66</c:v>
                </c:pt>
                <c:pt idx="2">
                  <c:v>3.52</c:v>
                </c:pt>
                <c:pt idx="3">
                  <c:v>6.58</c:v>
                </c:pt>
                <c:pt idx="4">
                  <c:v>7.93</c:v>
                </c:pt>
                <c:pt idx="5">
                  <c:v>8.6999999999999993</c:v>
                </c:pt>
                <c:pt idx="6">
                  <c:v>8.82</c:v>
                </c:pt>
                <c:pt idx="7">
                  <c:v>8.32</c:v>
                </c:pt>
                <c:pt idx="8">
                  <c:v>7.06</c:v>
                </c:pt>
                <c:pt idx="9">
                  <c:v>5.88</c:v>
                </c:pt>
                <c:pt idx="10">
                  <c:v>4.6399999999999997</c:v>
                </c:pt>
                <c:pt idx="11">
                  <c:v>4.2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DC-4609-BAD6-3854DD37F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502959"/>
        <c:axId val="494501295"/>
      </c:scatterChart>
      <c:valAx>
        <c:axId val="494502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01295"/>
        <c:crosses val="autoZero"/>
        <c:crossBetween val="midCat"/>
      </c:valAx>
      <c:valAx>
        <c:axId val="49450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4502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0.00000000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Лист1!$N$1:$N$8</c:f>
              <c:numCache>
                <c:formatCode>General</c:formatCode>
                <c:ptCount val="8"/>
                <c:pt idx="0">
                  <c:v>1.61</c:v>
                </c:pt>
                <c:pt idx="1">
                  <c:v>1.66</c:v>
                </c:pt>
                <c:pt idx="2">
                  <c:v>1.69</c:v>
                </c:pt>
                <c:pt idx="3">
                  <c:v>1.71</c:v>
                </c:pt>
                <c:pt idx="4">
                  <c:v>1.73</c:v>
                </c:pt>
                <c:pt idx="5">
                  <c:v>1.74</c:v>
                </c:pt>
                <c:pt idx="6">
                  <c:v>1.76</c:v>
                </c:pt>
                <c:pt idx="7">
                  <c:v>1.78</c:v>
                </c:pt>
              </c:numCache>
            </c:numRef>
          </c:xVal>
          <c:yVal>
            <c:numRef>
              <c:f>Лист1!$O$1:$O$8</c:f>
              <c:numCache>
                <c:formatCode>General</c:formatCode>
                <c:ptCount val="8"/>
                <c:pt idx="0">
                  <c:v>6.42E+19</c:v>
                </c:pt>
                <c:pt idx="1">
                  <c:v>6.95E+19</c:v>
                </c:pt>
                <c:pt idx="2">
                  <c:v>7.72E+19</c:v>
                </c:pt>
                <c:pt idx="3">
                  <c:v>7.88E+19</c:v>
                </c:pt>
                <c:pt idx="4">
                  <c:v>7.58E+19</c:v>
                </c:pt>
                <c:pt idx="5">
                  <c:v>6.4800000000000008E+19</c:v>
                </c:pt>
                <c:pt idx="6">
                  <c:v>4.76E+19</c:v>
                </c:pt>
                <c:pt idx="7">
                  <c:v>2.6E+19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74-4E75-96D0-16D6ECF68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614127"/>
        <c:axId val="1285613295"/>
      </c:scatterChart>
      <c:valAx>
        <c:axId val="12856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613295"/>
        <c:crosses val="autoZero"/>
        <c:crossBetween val="midCat"/>
      </c:valAx>
      <c:valAx>
        <c:axId val="128561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56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Лист1!$AA$1:$AA$8</c:f>
              <c:numCache>
                <c:formatCode>0.00</c:formatCode>
                <c:ptCount val="8"/>
                <c:pt idx="0" formatCode="General">
                  <c:v>1.63</c:v>
                </c:pt>
                <c:pt idx="1">
                  <c:v>1.667</c:v>
                </c:pt>
                <c:pt idx="2">
                  <c:v>1.7010000000000001</c:v>
                </c:pt>
                <c:pt idx="3">
                  <c:v>1.7270000000000001</c:v>
                </c:pt>
                <c:pt idx="4">
                  <c:v>1.746</c:v>
                </c:pt>
                <c:pt idx="5">
                  <c:v>1.7649999999999999</c:v>
                </c:pt>
                <c:pt idx="6">
                  <c:v>1.782</c:v>
                </c:pt>
                <c:pt idx="7">
                  <c:v>1.7989999999999999</c:v>
                </c:pt>
              </c:numCache>
            </c:numRef>
          </c:xVal>
          <c:yVal>
            <c:numRef>
              <c:f>Лист1!$AB$1:$AB$8</c:f>
              <c:numCache>
                <c:formatCode>General</c:formatCode>
                <c:ptCount val="8"/>
                <c:pt idx="0">
                  <c:v>6.441E+19</c:v>
                </c:pt>
                <c:pt idx="1">
                  <c:v>6.308E+19</c:v>
                </c:pt>
                <c:pt idx="2">
                  <c:v>6.073E+19</c:v>
                </c:pt>
                <c:pt idx="3">
                  <c:v>5.838E+19</c:v>
                </c:pt>
                <c:pt idx="4">
                  <c:v>5.47E+19</c:v>
                </c:pt>
                <c:pt idx="5">
                  <c:v>4.485E+19</c:v>
                </c:pt>
                <c:pt idx="6">
                  <c:v>2.808E+19</c:v>
                </c:pt>
                <c:pt idx="7">
                  <c:v>1.191E+19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4-4BE3-828C-BBC976058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53472"/>
        <c:axId val="49562208"/>
      </c:scatterChart>
      <c:valAx>
        <c:axId val="49553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62208"/>
        <c:crosses val="autoZero"/>
        <c:crossBetween val="midCat"/>
      </c:valAx>
      <c:valAx>
        <c:axId val="4956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553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449580</xdr:colOff>
      <xdr:row>3</xdr:row>
      <xdr:rowOff>11430</xdr:rowOff>
    </xdr:from>
    <xdr:to>
      <xdr:col>12</xdr:col>
      <xdr:colOff>205740</xdr:colOff>
      <xdr:row>18</xdr:row>
      <xdr:rowOff>11430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399948-7DDA-4C52-BA0A-8D24C34DB7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320040</xdr:colOff>
      <xdr:row>7</xdr:row>
      <xdr:rowOff>41910</xdr:rowOff>
    </xdr:from>
    <xdr:to>
      <xdr:col>25</xdr:col>
      <xdr:colOff>15240</xdr:colOff>
      <xdr:row>22</xdr:row>
      <xdr:rowOff>41910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853320B-9036-47ED-9678-3596F4D43B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381000</xdr:colOff>
      <xdr:row>2</xdr:row>
      <xdr:rowOff>179070</xdr:rowOff>
    </xdr:from>
    <xdr:to>
      <xdr:col>36</xdr:col>
      <xdr:colOff>76200</xdr:colOff>
      <xdr:row>17</xdr:row>
      <xdr:rowOff>179070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B79BCBCF-7C9F-444E-A8C4-FA4BC9FF65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"/>
  <sheetViews>
    <sheetView tabSelected="1" topLeftCell="T1" workbookViewId="0">
      <selection activeCell="AG20" sqref="AG20"/>
    </sheetView>
  </sheetViews>
  <sheetFormatPr defaultRowHeight="14.4" x14ac:dyDescent="0.3"/>
  <cols>
    <col min="16" max="16" width="12" bestFit="1" customWidth="1"/>
    <col min="28" max="28" width="10" bestFit="1" customWidth="1"/>
  </cols>
  <sheetData>
    <row r="1" spans="1:28" x14ac:dyDescent="0.3">
      <c r="A1">
        <v>7.0000000000000001E-3</v>
      </c>
      <c r="B1">
        <f>5.53*10^16</f>
        <v>5.53E+16</v>
      </c>
      <c r="C1">
        <f>B1/(10^18)</f>
        <v>5.5300000000000002E-2</v>
      </c>
      <c r="N1">
        <v>1.61</v>
      </c>
      <c r="O1">
        <f>6.42*10^19</f>
        <v>6.42E+19</v>
      </c>
      <c r="P1">
        <f>(-40000000000000000000)*N1^3 + (200000000000000000000)*N1^2 - (300000000000000000000)*N1 + (200000000000000000000)</f>
        <v>6.8488760000000033E+19</v>
      </c>
      <c r="AA1">
        <v>1.63</v>
      </c>
      <c r="AB1">
        <f>6.441*10^19</f>
        <v>6.441E+19</v>
      </c>
    </row>
    <row r="2" spans="1:28" x14ac:dyDescent="0.3">
      <c r="A2">
        <v>4.7E-2</v>
      </c>
      <c r="B2">
        <f>1.66*10^18</f>
        <v>1.66E+18</v>
      </c>
      <c r="C2">
        <f t="shared" ref="C2:C15" si="0">B2/(10^18)</f>
        <v>1.66</v>
      </c>
      <c r="N2">
        <v>1.66</v>
      </c>
      <c r="O2">
        <f>6.95*10^19</f>
        <v>6.95E+19</v>
      </c>
      <c r="P2">
        <f t="shared" ref="P2:P8" si="1">(-40000000000000000000)*N2^3 + (200000000000000000000)*N2^2 - (300000000000000000000)*N2 + (200000000000000000000)</f>
        <v>7.014816E+19</v>
      </c>
      <c r="AA2" s="1">
        <v>1.667</v>
      </c>
      <c r="AB2">
        <f>6.308*10^19</f>
        <v>6.308E+19</v>
      </c>
    </row>
    <row r="3" spans="1:28" x14ac:dyDescent="0.3">
      <c r="A3">
        <v>7.8E-2</v>
      </c>
      <c r="B3">
        <f>3.52*10^18</f>
        <v>3.52E+18</v>
      </c>
      <c r="C3">
        <f t="shared" si="0"/>
        <v>3.52</v>
      </c>
      <c r="N3">
        <v>1.69</v>
      </c>
      <c r="O3">
        <f>7.72*10^19</f>
        <v>7.72E+19</v>
      </c>
      <c r="P3">
        <f t="shared" si="1"/>
        <v>7.1147639999999967E+19</v>
      </c>
      <c r="AA3" s="1">
        <v>1.7010000000000001</v>
      </c>
      <c r="AB3">
        <f>6.073*10^19</f>
        <v>6.073E+19</v>
      </c>
    </row>
    <row r="4" spans="1:28" x14ac:dyDescent="0.3">
      <c r="A4">
        <v>0.122</v>
      </c>
      <c r="B4">
        <f>6.58*10^18</f>
        <v>6.58E+18</v>
      </c>
      <c r="C4">
        <f t="shared" si="0"/>
        <v>6.58</v>
      </c>
      <c r="N4">
        <v>1.71</v>
      </c>
      <c r="O4">
        <f>7.88*10^19</f>
        <v>7.88E+19</v>
      </c>
      <c r="P4">
        <f t="shared" si="1"/>
        <v>7.1811559999999967E+19</v>
      </c>
      <c r="AA4" s="1">
        <v>1.7270000000000001</v>
      </c>
      <c r="AB4">
        <f>5.838*10^19</f>
        <v>5.838E+19</v>
      </c>
    </row>
    <row r="5" spans="1:28" x14ac:dyDescent="0.3">
      <c r="A5">
        <v>0.154</v>
      </c>
      <c r="B5">
        <f>7.93*10^18</f>
        <v>7.93E+18</v>
      </c>
      <c r="C5">
        <f t="shared" si="0"/>
        <v>7.93</v>
      </c>
      <c r="N5">
        <v>1.73</v>
      </c>
      <c r="O5">
        <f>7.58*10^19</f>
        <v>7.58E+19</v>
      </c>
      <c r="P5">
        <f t="shared" si="1"/>
        <v>7.2471320000000033E+19</v>
      </c>
      <c r="AA5" s="1">
        <v>1.746</v>
      </c>
      <c r="AB5">
        <f>5.47*10^19</f>
        <v>5.47E+19</v>
      </c>
    </row>
    <row r="6" spans="1:28" x14ac:dyDescent="0.3">
      <c r="A6">
        <v>0.193</v>
      </c>
      <c r="B6">
        <f>8.7*10^18</f>
        <v>8.699999999999999E+18</v>
      </c>
      <c r="C6">
        <f t="shared" si="0"/>
        <v>8.6999999999999993</v>
      </c>
      <c r="N6">
        <v>1.74</v>
      </c>
      <c r="O6">
        <f>6.48*10^19</f>
        <v>6.4800000000000008E+19</v>
      </c>
      <c r="P6">
        <f t="shared" si="1"/>
        <v>7.279904E+19</v>
      </c>
      <c r="AA6" s="1">
        <v>1.7649999999999999</v>
      </c>
      <c r="AB6">
        <f>4.485*10^19</f>
        <v>4.485E+19</v>
      </c>
    </row>
    <row r="7" spans="1:28" x14ac:dyDescent="0.3">
      <c r="A7">
        <v>0.24</v>
      </c>
      <c r="B7">
        <f>8.82*10^18</f>
        <v>8.82E+18</v>
      </c>
      <c r="C7">
        <f t="shared" si="0"/>
        <v>8.82</v>
      </c>
      <c r="N7">
        <v>1.76</v>
      </c>
      <c r="O7">
        <f>4.76*10^19</f>
        <v>4.76E+19</v>
      </c>
      <c r="P7">
        <f t="shared" si="1"/>
        <v>7.344896E+19</v>
      </c>
      <c r="AA7" s="1">
        <v>1.782</v>
      </c>
      <c r="AB7">
        <f>2.808*10^19</f>
        <v>2.808E+19</v>
      </c>
    </row>
    <row r="8" spans="1:28" x14ac:dyDescent="0.3">
      <c r="A8">
        <v>0.25600000000000001</v>
      </c>
      <c r="B8">
        <f>8.32*10^18</f>
        <v>8.32E+18</v>
      </c>
      <c r="C8">
        <f t="shared" si="0"/>
        <v>8.32</v>
      </c>
      <c r="N8">
        <v>1.78</v>
      </c>
      <c r="O8">
        <f>2.6*10^19</f>
        <v>2.6E+19</v>
      </c>
      <c r="P8">
        <f t="shared" si="1"/>
        <v>7.408992E+19</v>
      </c>
      <c r="AA8" s="1">
        <v>1.7989999999999999</v>
      </c>
      <c r="AB8">
        <f>1.191*10^19</f>
        <v>1.191E+19</v>
      </c>
    </row>
    <row r="9" spans="1:28" x14ac:dyDescent="0.3">
      <c r="A9">
        <v>0.28999999999999998</v>
      </c>
      <c r="B9">
        <f>7.06*10^18</f>
        <v>7.06E+18</v>
      </c>
      <c r="C9">
        <f t="shared" si="0"/>
        <v>7.06</v>
      </c>
      <c r="AA9" s="1"/>
    </row>
    <row r="10" spans="1:28" x14ac:dyDescent="0.3">
      <c r="A10">
        <v>0.36099999999999999</v>
      </c>
      <c r="B10">
        <f>5.88*10^18</f>
        <v>5.88E+18</v>
      </c>
      <c r="C10">
        <f t="shared" si="0"/>
        <v>5.88</v>
      </c>
      <c r="AA10" s="1"/>
    </row>
    <row r="11" spans="1:28" x14ac:dyDescent="0.3">
      <c r="A11">
        <v>0.44700000000000001</v>
      </c>
      <c r="B11">
        <f>4.64*10^18</f>
        <v>4.64E+18</v>
      </c>
      <c r="C11">
        <f t="shared" si="0"/>
        <v>4.6399999999999997</v>
      </c>
      <c r="AA11" s="1"/>
    </row>
    <row r="12" spans="1:28" x14ac:dyDescent="0.3">
      <c r="A12">
        <v>0.497</v>
      </c>
      <c r="B12">
        <f>4.2*10^18</f>
        <v>4.2E+18</v>
      </c>
      <c r="C12">
        <f t="shared" si="0"/>
        <v>4.2</v>
      </c>
      <c r="AA12" s="1"/>
    </row>
    <row r="13" spans="1:28" x14ac:dyDescent="0.3">
      <c r="C13">
        <f t="shared" si="0"/>
        <v>0</v>
      </c>
      <c r="AA13" s="1"/>
    </row>
    <row r="14" spans="1:28" x14ac:dyDescent="0.3">
      <c r="C14">
        <f t="shared" si="0"/>
        <v>0</v>
      </c>
    </row>
    <row r="15" spans="1:28" x14ac:dyDescent="0.3">
      <c r="C15">
        <f t="shared" si="0"/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Левшин</dc:creator>
  <cp:lastModifiedBy>Андрей Левшин</cp:lastModifiedBy>
  <dcterms:created xsi:type="dcterms:W3CDTF">2015-06-05T18:19:34Z</dcterms:created>
  <dcterms:modified xsi:type="dcterms:W3CDTF">2023-12-01T04:11:05Z</dcterms:modified>
</cp:coreProperties>
</file>