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7BD80CD-2DA1-4FE3-9DAC-98E72C444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cul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26" i="1" s="1"/>
  <c r="I27" i="1" s="1"/>
  <c r="I30" i="1" l="1"/>
  <c r="I22" i="1"/>
  <c r="G9" i="1"/>
  <c r="G30" i="1" s="1"/>
  <c r="E9" i="1"/>
  <c r="E22" i="1" s="1"/>
  <c r="G26" i="1" l="1"/>
  <c r="G27" i="1" s="1"/>
  <c r="G22" i="1"/>
  <c r="E26" i="1"/>
  <c r="E27" i="1" s="1"/>
  <c r="E30" i="1"/>
  <c r="C9" i="1"/>
  <c r="C22" i="1" l="1"/>
  <c r="C30" i="1"/>
  <c r="C26" i="1"/>
  <c r="C27" i="1" s="1"/>
  <c r="N9" i="1" l="1"/>
  <c r="N30" i="1" s="1"/>
  <c r="N22" i="1" l="1"/>
  <c r="N26" i="1"/>
  <c r="N27" i="1" s="1"/>
  <c r="L48" i="1"/>
  <c r="L49" i="1" s="1"/>
  <c r="L43" i="1"/>
  <c r="L44" i="1" s="1"/>
  <c r="P9" i="1"/>
  <c r="P22" i="1" l="1"/>
  <c r="P30" i="1"/>
  <c r="P26" i="1"/>
  <c r="P27" i="1" s="1"/>
  <c r="L9" i="1" l="1"/>
  <c r="L30" i="1" s="1"/>
  <c r="L22" i="1" l="1"/>
  <c r="L39" i="1" s="1"/>
  <c r="L26" i="1" l="1"/>
  <c r="L27" i="1" s="1"/>
</calcChain>
</file>

<file path=xl/sharedStrings.xml><?xml version="1.0" encoding="utf-8"?>
<sst xmlns="http://schemas.openxmlformats.org/spreadsheetml/2006/main" count="153" uniqueCount="76">
  <si>
    <t>Variable</t>
  </si>
  <si>
    <t>Physical Quantity</t>
  </si>
  <si>
    <t>Value</t>
  </si>
  <si>
    <t>Unit</t>
  </si>
  <si>
    <t>HyFiVe</t>
  </si>
  <si>
    <t>Zur Plausibilisierung:</t>
  </si>
  <si>
    <t>Case</t>
  </si>
  <si>
    <t xml:space="preserve">  </t>
  </si>
  <si>
    <t>Cast Acryl</t>
  </si>
  <si>
    <t>Alu</t>
  </si>
  <si>
    <t>Steel</t>
  </si>
  <si>
    <t>POM</t>
  </si>
  <si>
    <t>Blue Rob Arclic Cylinder</t>
  </si>
  <si>
    <t>Blue Rob End Cap</t>
  </si>
  <si>
    <t>Modul Meeresforsch.-tech.</t>
  </si>
  <si>
    <t>Design Definitions</t>
  </si>
  <si>
    <t>D_o</t>
  </si>
  <si>
    <t>Outer Diameter</t>
  </si>
  <si>
    <t>m</t>
  </si>
  <si>
    <t>Working depth</t>
  </si>
  <si>
    <t>s</t>
  </si>
  <si>
    <t>Safety factor</t>
  </si>
  <si>
    <t>p_e</t>
  </si>
  <si>
    <t>Design pressure</t>
  </si>
  <si>
    <t>Pa</t>
  </si>
  <si>
    <t>Material constants</t>
  </si>
  <si>
    <t>Material</t>
  </si>
  <si>
    <t xml:space="preserve"> Cast Acryl</t>
  </si>
  <si>
    <t>Aluminium 6061-T6</t>
  </si>
  <si>
    <t>Stainless steel 316</t>
  </si>
  <si>
    <t>Aluminium</t>
  </si>
  <si>
    <t>E</t>
  </si>
  <si>
    <t>Modulus of elasticity</t>
  </si>
  <si>
    <t>my</t>
  </si>
  <si>
    <t>Possion`s ratio (Querkontraktionszahl)</t>
  </si>
  <si>
    <t>Sy</t>
  </si>
  <si>
    <t>tensile yield strength/ Streckgrenze</t>
  </si>
  <si>
    <t>Source</t>
  </si>
  <si>
    <t>http://www.matweb.com/search/datasheet.aspx?bassnum=O1303&amp;ckck=1</t>
  </si>
  <si>
    <t>http://asm.matweb.com/search/SpecificMaterial.asp?bassnum=ma6061t6</t>
  </si>
  <si>
    <t>http://www.matweb.com/search/DataSheet.aspx?MatGUID=dfced4f11d63459e8ef8733d1c7c1ad2&amp;ckck=1</t>
  </si>
  <si>
    <t>https://polymerdatabase.com/Commercial%20Polymers/Polyacetal.html, https://polymerdatabase.com/polymer%20physics/Poisson%20Table2.html, https://www.azom.com/article.aspx?ArticleID=762, https://designerdata.nl/materials/plastics/thermo-plastics/polyoxymethylene-(hom.)</t>
  </si>
  <si>
    <t xml:space="preserve"> </t>
  </si>
  <si>
    <t>Calculation of min. wall thickness</t>
  </si>
  <si>
    <t>Failure Mode: Elastic buckling</t>
  </si>
  <si>
    <t>t_min_el</t>
  </si>
  <si>
    <t>min. wall thickness</t>
  </si>
  <si>
    <t>mm</t>
  </si>
  <si>
    <t>t_chosen</t>
  </si>
  <si>
    <t>wall thickness chosen</t>
  </si>
  <si>
    <t>Checking Failure Mode: Inelastic buckling</t>
  </si>
  <si>
    <t>sigma_max</t>
  </si>
  <si>
    <t>max stress at tube inner surface</t>
  </si>
  <si>
    <t>Is Inelastic buckling a problem?</t>
  </si>
  <si>
    <t>Endcaps</t>
  </si>
  <si>
    <t>t_cap_min</t>
  </si>
  <si>
    <t>Minimum thickness of end caps</t>
  </si>
  <si>
    <t>t_cap_chosen</t>
  </si>
  <si>
    <t>Chosen thickness of end caps</t>
  </si>
  <si>
    <t xml:space="preserve">Zur Plausibilisierung: </t>
  </si>
  <si>
    <t>Design using the given diagramms</t>
  </si>
  <si>
    <t>t/D_o</t>
  </si>
  <si>
    <t>Inelastic Yielding</t>
  </si>
  <si>
    <t>P_collapse_IY/Sy (read from diagramm)</t>
  </si>
  <si>
    <t>P_collapse_IY</t>
  </si>
  <si>
    <t>pa</t>
  </si>
  <si>
    <t>Depth</t>
  </si>
  <si>
    <t>Elastic Buckling</t>
  </si>
  <si>
    <t>P_collapse_EB/E*10^3 (read from diagramm)</t>
  </si>
  <si>
    <t>P_collapse_EB</t>
  </si>
  <si>
    <t>Diagramme liefern gleiche Werte</t>
  </si>
  <si>
    <t>Englisch-Deutsch</t>
  </si>
  <si>
    <t>(tensile) yield strength</t>
  </si>
  <si>
    <t>Streckgrenze</t>
  </si>
  <si>
    <t>ultimate tensile strength</t>
  </si>
  <si>
    <t>Zugfestigkeit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</si>
</sst>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bassnum=O1303&amp;ckck=1" TargetMode="External"/><Relationship Id="rId2" Type="http://schemas.openxmlformats.org/officeDocument/2006/relationships/hyperlink" Target="http://www.matweb.com/search/datasheet.aspx?bassnum=O1303&amp;ckck=1" TargetMode="External"/><Relationship Id="rId1" Type="http://schemas.openxmlformats.org/officeDocument/2006/relationships/hyperlink" Target="http://asm.matweb.com/search/SpecificMaterial.asp?bassnum=ma6061t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sm.matweb.com/search/SpecificMaterial.asp?bassnum=ma6061t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zoomScale="115" zoomScaleNormal="115" workbookViewId="0">
      <pane ySplit="3" topLeftCell="A13" activePane="bottomLeft" state="frozen"/>
      <selection pane="bottomLeft" activeCell="I24" sqref="I24"/>
    </sheetView>
  </sheetViews>
  <sheetFormatPr baseColWidth="10" defaultColWidth="8.85546875" defaultRowHeight="15" x14ac:dyDescent="0.25"/>
  <cols>
    <col min="1" max="1" width="10.7109375" customWidth="1"/>
    <col min="2" max="2" width="31.7109375" customWidth="1"/>
    <col min="3" max="3" width="12.5703125" style="6" customWidth="1"/>
    <col min="4" max="4" width="9.140625" style="2" customWidth="1"/>
    <col min="5" max="5" width="12.5703125" style="6" customWidth="1"/>
    <col min="6" max="6" width="9.140625" style="2" customWidth="1"/>
    <col min="7" max="7" width="12.5703125" style="6" customWidth="1"/>
    <col min="8" max="8" width="9.140625" style="2" customWidth="1"/>
    <col min="9" max="9" width="12.5703125" style="6" customWidth="1"/>
    <col min="10" max="10" width="9.140625" style="2" customWidth="1"/>
    <col min="11" max="11" width="9.140625" style="20" customWidth="1"/>
    <col min="12" max="12" width="12.5703125" style="6" customWidth="1"/>
    <col min="13" max="13" width="9.140625" style="2" customWidth="1"/>
    <col min="14" max="14" width="12.5703125" style="6" customWidth="1"/>
    <col min="15" max="15" width="9.140625" style="2" customWidth="1"/>
    <col min="16" max="16" width="12.5703125" style="6" customWidth="1"/>
    <col min="17" max="17" width="9.140625" style="2" customWidth="1"/>
    <col min="18" max="18" width="8.85546875" style="4"/>
  </cols>
  <sheetData>
    <row r="1" spans="1:18" s="9" customFormat="1" x14ac:dyDescent="0.25">
      <c r="A1" s="9" t="s">
        <v>0</v>
      </c>
      <c r="B1" s="9" t="s">
        <v>1</v>
      </c>
      <c r="C1" s="15" t="s">
        <v>2</v>
      </c>
      <c r="D1" s="10" t="s">
        <v>3</v>
      </c>
      <c r="E1" s="15" t="s">
        <v>2</v>
      </c>
      <c r="F1" s="10" t="s">
        <v>3</v>
      </c>
      <c r="G1" s="15" t="s">
        <v>2</v>
      </c>
      <c r="H1" s="10" t="s">
        <v>3</v>
      </c>
      <c r="I1" s="15" t="s">
        <v>2</v>
      </c>
      <c r="J1" s="10" t="s">
        <v>3</v>
      </c>
      <c r="K1" s="18"/>
      <c r="L1" s="15" t="s">
        <v>2</v>
      </c>
      <c r="M1" s="10" t="s">
        <v>3</v>
      </c>
      <c r="N1" s="15" t="s">
        <v>2</v>
      </c>
      <c r="O1" s="10" t="s">
        <v>3</v>
      </c>
      <c r="P1" s="15" t="s">
        <v>2</v>
      </c>
      <c r="Q1" s="10" t="s">
        <v>3</v>
      </c>
      <c r="R1" s="11"/>
    </row>
    <row r="2" spans="1:18" s="1" customFormat="1" x14ac:dyDescent="0.25">
      <c r="C2" s="16" t="s">
        <v>4</v>
      </c>
      <c r="D2" s="3"/>
      <c r="E2" s="16"/>
      <c r="F2" s="3"/>
      <c r="G2" s="16"/>
      <c r="H2" s="3"/>
      <c r="I2" s="16"/>
      <c r="J2" s="3"/>
      <c r="K2" s="19"/>
      <c r="L2" s="16" t="s">
        <v>5</v>
      </c>
      <c r="M2" s="3"/>
      <c r="N2" s="16"/>
      <c r="O2" s="3"/>
      <c r="P2" s="7"/>
      <c r="Q2" s="3"/>
      <c r="R2" s="5"/>
    </row>
    <row r="3" spans="1:18" s="1" customFormat="1" x14ac:dyDescent="0.25">
      <c r="A3" s="1" t="s">
        <v>6</v>
      </c>
      <c r="B3" s="1" t="s">
        <v>7</v>
      </c>
      <c r="C3" s="16" t="s">
        <v>8</v>
      </c>
      <c r="D3" s="3"/>
      <c r="E3" s="16" t="s">
        <v>9</v>
      </c>
      <c r="F3" s="3"/>
      <c r="G3" s="16" t="s">
        <v>10</v>
      </c>
      <c r="H3" s="3"/>
      <c r="I3" s="16" t="s">
        <v>11</v>
      </c>
      <c r="J3" s="3"/>
      <c r="K3" s="19"/>
      <c r="L3" s="16" t="s">
        <v>12</v>
      </c>
      <c r="M3" s="3"/>
      <c r="N3" s="16" t="s">
        <v>13</v>
      </c>
      <c r="O3" s="3"/>
      <c r="P3" s="16" t="s">
        <v>14</v>
      </c>
      <c r="Q3" s="3"/>
      <c r="R3" s="5"/>
    </row>
    <row r="4" spans="1:18" s="1" customFormat="1" x14ac:dyDescent="0.25">
      <c r="C4" s="16"/>
      <c r="D4" s="3"/>
      <c r="E4" s="16"/>
      <c r="F4" s="3"/>
      <c r="G4" s="16"/>
      <c r="H4" s="3"/>
      <c r="I4" s="16"/>
      <c r="J4" s="3"/>
      <c r="K4" s="19"/>
      <c r="L4" s="16"/>
      <c r="M4" s="3"/>
      <c r="N4" s="16"/>
      <c r="O4" s="3"/>
      <c r="P4" s="16"/>
      <c r="Q4" s="3"/>
      <c r="R4" s="5"/>
    </row>
    <row r="5" spans="1:18" s="1" customFormat="1" x14ac:dyDescent="0.25">
      <c r="A5" s="1" t="s">
        <v>15</v>
      </c>
      <c r="C5" s="7"/>
      <c r="D5" s="3"/>
      <c r="E5" s="7"/>
      <c r="F5" s="3"/>
      <c r="G5" s="7"/>
      <c r="H5" s="3"/>
      <c r="I5" s="7"/>
      <c r="J5" s="3"/>
      <c r="K5" s="19"/>
      <c r="L5" s="7"/>
      <c r="M5" s="3"/>
      <c r="N5" s="7"/>
      <c r="O5" s="3"/>
      <c r="P5" s="7"/>
      <c r="Q5" s="3"/>
      <c r="R5" s="5"/>
    </row>
    <row r="6" spans="1:18" x14ac:dyDescent="0.25">
      <c r="A6" t="s">
        <v>16</v>
      </c>
      <c r="B6" t="s">
        <v>17</v>
      </c>
      <c r="C6" s="6">
        <v>0.08</v>
      </c>
      <c r="D6" s="2" t="s">
        <v>18</v>
      </c>
      <c r="E6" s="6">
        <v>0.08</v>
      </c>
      <c r="F6" s="2" t="s">
        <v>18</v>
      </c>
      <c r="G6" s="6">
        <v>0.08</v>
      </c>
      <c r="H6" s="2" t="s">
        <v>18</v>
      </c>
      <c r="I6" s="6">
        <v>0.08</v>
      </c>
      <c r="J6" s="2" t="s">
        <v>18</v>
      </c>
      <c r="L6" s="6">
        <v>7.6200000000000004E-2</v>
      </c>
      <c r="M6" s="2" t="s">
        <v>18</v>
      </c>
      <c r="N6" s="6">
        <v>7.6200000000000004E-2</v>
      </c>
      <c r="O6" s="2" t="s">
        <v>18</v>
      </c>
      <c r="P6" s="6">
        <v>0.08</v>
      </c>
      <c r="Q6" s="2" t="s">
        <v>18</v>
      </c>
    </row>
    <row r="7" spans="1:18" x14ac:dyDescent="0.25">
      <c r="B7" t="s">
        <v>19</v>
      </c>
      <c r="C7" s="6">
        <v>300</v>
      </c>
      <c r="D7" s="2" t="s">
        <v>18</v>
      </c>
      <c r="E7" s="6">
        <v>300</v>
      </c>
      <c r="F7" s="2" t="s">
        <v>18</v>
      </c>
      <c r="G7" s="6">
        <v>300</v>
      </c>
      <c r="H7" s="2" t="s">
        <v>18</v>
      </c>
      <c r="I7" s="6">
        <v>300</v>
      </c>
      <c r="J7" s="2" t="s">
        <v>18</v>
      </c>
      <c r="L7" s="6">
        <v>120</v>
      </c>
      <c r="M7" s="2" t="s">
        <v>18</v>
      </c>
      <c r="N7" s="6">
        <v>400</v>
      </c>
      <c r="O7" s="2" t="s">
        <v>18</v>
      </c>
      <c r="P7" s="6">
        <v>500</v>
      </c>
      <c r="Q7" s="2" t="s">
        <v>18</v>
      </c>
    </row>
    <row r="8" spans="1:18" x14ac:dyDescent="0.25">
      <c r="A8" t="s">
        <v>20</v>
      </c>
      <c r="B8" t="s">
        <v>21</v>
      </c>
      <c r="C8" s="6">
        <v>1.5</v>
      </c>
      <c r="D8" s="2">
        <v>1</v>
      </c>
      <c r="E8" s="6">
        <v>1.5</v>
      </c>
      <c r="F8" s="2">
        <v>1</v>
      </c>
      <c r="G8" s="6">
        <v>1.5</v>
      </c>
      <c r="H8" s="2">
        <v>1</v>
      </c>
      <c r="I8" s="6">
        <v>1.5</v>
      </c>
      <c r="J8" s="2">
        <v>1</v>
      </c>
      <c r="L8" s="6">
        <v>1.5</v>
      </c>
      <c r="M8" s="2">
        <v>1</v>
      </c>
      <c r="N8" s="6">
        <v>1.5</v>
      </c>
      <c r="O8" s="2">
        <v>1</v>
      </c>
      <c r="P8" s="6">
        <v>1.5</v>
      </c>
      <c r="Q8" s="2">
        <v>1</v>
      </c>
    </row>
    <row r="9" spans="1:18" x14ac:dyDescent="0.25">
      <c r="A9" t="s">
        <v>22</v>
      </c>
      <c r="B9" t="s">
        <v>23</v>
      </c>
      <c r="C9" s="6">
        <f>C7*C8/10*100000</f>
        <v>4500000</v>
      </c>
      <c r="D9" s="2" t="s">
        <v>24</v>
      </c>
      <c r="E9" s="6">
        <f>E7*E8/10*100000</f>
        <v>4500000</v>
      </c>
      <c r="F9" s="2" t="s">
        <v>24</v>
      </c>
      <c r="G9" s="6">
        <f>G7*G8/10*100000</f>
        <v>4500000</v>
      </c>
      <c r="H9" s="2" t="s">
        <v>24</v>
      </c>
      <c r="I9" s="6">
        <f>I7*I8/10*100000</f>
        <v>4500000</v>
      </c>
      <c r="J9" s="2" t="s">
        <v>24</v>
      </c>
      <c r="L9" s="6">
        <f>L7*L8/10*100000</f>
        <v>1800000</v>
      </c>
      <c r="M9" s="2" t="s">
        <v>24</v>
      </c>
      <c r="N9" s="6">
        <f>N7*N8/10*100000</f>
        <v>6000000</v>
      </c>
      <c r="O9" s="2" t="s">
        <v>24</v>
      </c>
      <c r="P9" s="6">
        <f>P7*P8/10*100000</f>
        <v>7500000</v>
      </c>
      <c r="Q9" s="2" t="s">
        <v>24</v>
      </c>
    </row>
    <row r="11" spans="1:18" x14ac:dyDescent="0.25">
      <c r="A11" s="1" t="s">
        <v>25</v>
      </c>
    </row>
    <row r="12" spans="1:18" x14ac:dyDescent="0.25">
      <c r="B12" t="s">
        <v>26</v>
      </c>
      <c r="C12" s="7" t="s">
        <v>27</v>
      </c>
      <c r="E12" s="16" t="s">
        <v>28</v>
      </c>
      <c r="G12" s="16" t="s">
        <v>29</v>
      </c>
      <c r="I12" s="16" t="s">
        <v>11</v>
      </c>
      <c r="L12" s="7" t="s">
        <v>27</v>
      </c>
      <c r="N12" s="16" t="s">
        <v>28</v>
      </c>
      <c r="P12" s="7" t="s">
        <v>30</v>
      </c>
    </row>
    <row r="13" spans="1:18" x14ac:dyDescent="0.25">
      <c r="A13" t="s">
        <v>31</v>
      </c>
      <c r="B13" t="s">
        <v>32</v>
      </c>
      <c r="C13" s="8">
        <v>3000000000</v>
      </c>
      <c r="D13" s="2" t="s">
        <v>24</v>
      </c>
      <c r="E13" s="8">
        <v>69000000000</v>
      </c>
      <c r="F13" s="2" t="s">
        <v>24</v>
      </c>
      <c r="G13" s="8">
        <v>193000000000</v>
      </c>
      <c r="H13" s="2" t="s">
        <v>24</v>
      </c>
      <c r="I13" s="8">
        <v>2940000000</v>
      </c>
      <c r="J13" s="2" t="s">
        <v>24</v>
      </c>
      <c r="L13" s="8">
        <v>3000000000</v>
      </c>
      <c r="M13" s="2" t="s">
        <v>24</v>
      </c>
      <c r="N13" s="8">
        <v>69000000000</v>
      </c>
      <c r="O13" s="2" t="s">
        <v>24</v>
      </c>
      <c r="P13" s="8">
        <v>70000000000</v>
      </c>
      <c r="Q13" s="2" t="s">
        <v>24</v>
      </c>
    </row>
    <row r="14" spans="1:18" x14ac:dyDescent="0.25">
      <c r="A14" t="s">
        <v>33</v>
      </c>
      <c r="B14" t="s">
        <v>34</v>
      </c>
      <c r="C14" s="6">
        <v>0.37</v>
      </c>
      <c r="D14" s="2">
        <v>1</v>
      </c>
      <c r="E14" s="6">
        <v>0.33</v>
      </c>
      <c r="F14" s="2">
        <v>1</v>
      </c>
      <c r="G14" s="6">
        <v>0.28999999999999998</v>
      </c>
      <c r="H14" s="2">
        <v>1</v>
      </c>
      <c r="I14" s="6">
        <v>0.44</v>
      </c>
      <c r="J14" s="2">
        <v>1</v>
      </c>
      <c r="L14" s="6">
        <v>0.37</v>
      </c>
      <c r="M14" s="2">
        <v>1</v>
      </c>
      <c r="N14" s="6">
        <v>0.33</v>
      </c>
      <c r="O14" s="2">
        <v>1</v>
      </c>
      <c r="P14" s="6">
        <v>0.34</v>
      </c>
      <c r="Q14" s="2">
        <v>1</v>
      </c>
    </row>
    <row r="15" spans="1:18" x14ac:dyDescent="0.25">
      <c r="A15" t="s">
        <v>35</v>
      </c>
      <c r="B15" t="s">
        <v>36</v>
      </c>
      <c r="C15" s="8">
        <v>64800000</v>
      </c>
      <c r="D15" s="2" t="s">
        <v>24</v>
      </c>
      <c r="E15" s="8">
        <v>275000000</v>
      </c>
      <c r="F15" s="2" t="s">
        <v>24</v>
      </c>
      <c r="G15" s="8">
        <v>240000000</v>
      </c>
      <c r="H15" s="2" t="s">
        <v>24</v>
      </c>
      <c r="I15" s="8">
        <v>67000000</v>
      </c>
      <c r="J15" s="2" t="s">
        <v>24</v>
      </c>
      <c r="L15" s="8">
        <v>64800000</v>
      </c>
      <c r="M15" s="2" t="s">
        <v>24</v>
      </c>
      <c r="N15" s="8">
        <v>275000000</v>
      </c>
      <c r="O15" s="2" t="s">
        <v>24</v>
      </c>
      <c r="P15" s="8">
        <v>20000000</v>
      </c>
      <c r="Q15" s="2" t="s">
        <v>24</v>
      </c>
    </row>
    <row r="16" spans="1:18" x14ac:dyDescent="0.25">
      <c r="B16" t="s">
        <v>37</v>
      </c>
      <c r="C16" s="17" t="s">
        <v>38</v>
      </c>
      <c r="E16" s="17" t="s">
        <v>39</v>
      </c>
      <c r="G16" s="17" t="s">
        <v>40</v>
      </c>
      <c r="I16" s="17" t="s">
        <v>41</v>
      </c>
      <c r="K16" s="20" t="s">
        <v>42</v>
      </c>
      <c r="L16" s="17" t="s">
        <v>38</v>
      </c>
      <c r="N16" s="17" t="s">
        <v>39</v>
      </c>
      <c r="P16" s="6" t="s">
        <v>42</v>
      </c>
    </row>
    <row r="18" spans="1:17" x14ac:dyDescent="0.25">
      <c r="C18" s="8"/>
      <c r="L18" s="8"/>
    </row>
    <row r="20" spans="1:17" x14ac:dyDescent="0.25">
      <c r="A20" s="1" t="s">
        <v>43</v>
      </c>
    </row>
    <row r="21" spans="1:17" x14ac:dyDescent="0.25">
      <c r="A21" t="s">
        <v>44</v>
      </c>
    </row>
    <row r="22" spans="1:17" x14ac:dyDescent="0.25">
      <c r="A22" t="s">
        <v>45</v>
      </c>
      <c r="B22" t="s">
        <v>46</v>
      </c>
      <c r="C22" s="14">
        <f>C6*(C9*(1-C14^2)/(2*C13))^(1/3)*1000</f>
        <v>6.9203933530732069</v>
      </c>
      <c r="D22" s="3" t="s">
        <v>47</v>
      </c>
      <c r="E22" s="14">
        <f>E6*(E9*(1-E14^2)/(2*E13))^(1/3)*1000</f>
        <v>2.4594798982077051</v>
      </c>
      <c r="F22" s="3" t="s">
        <v>47</v>
      </c>
      <c r="G22" s="14">
        <f>G6*(G9*(1-G14^2)/(2*G13))^(1/3)*1000</f>
        <v>1.7616288322368174</v>
      </c>
      <c r="H22" s="3" t="s">
        <v>47</v>
      </c>
      <c r="I22" s="14">
        <f>I6*(I9*(1-I14^2)/(2*I13))^(1/3)*1000</f>
        <v>6.8111203774578453</v>
      </c>
      <c r="J22" s="3" t="s">
        <v>47</v>
      </c>
      <c r="K22" s="19"/>
      <c r="L22" s="14">
        <f>L6*(L9*(1-L14^2)/(2*L13))^(1/3)*1000</f>
        <v>4.8567874217314699</v>
      </c>
      <c r="M22" s="3" t="s">
        <v>47</v>
      </c>
      <c r="N22" s="14">
        <f>N6*(N9*(1-N14^2)/(2*N13))^(1/3)*1000</f>
        <v>2.5784250228451921</v>
      </c>
      <c r="O22" s="3" t="s">
        <v>47</v>
      </c>
      <c r="P22" s="14">
        <f>P6*(P9*(1-P14^2)/(2*P13))^(1/3)*1000</f>
        <v>2.89479162530179</v>
      </c>
      <c r="Q22" s="3" t="s">
        <v>47</v>
      </c>
    </row>
    <row r="23" spans="1:17" x14ac:dyDescent="0.25">
      <c r="A23" t="s">
        <v>48</v>
      </c>
      <c r="B23" t="s">
        <v>49</v>
      </c>
      <c r="C23" s="6">
        <v>7.0000000000000001E-3</v>
      </c>
      <c r="D23" s="2" t="s">
        <v>18</v>
      </c>
      <c r="E23" s="6">
        <v>3.0000000000000001E-3</v>
      </c>
      <c r="F23" s="2" t="s">
        <v>18</v>
      </c>
      <c r="G23" s="6">
        <v>3.0000000000000001E-3</v>
      </c>
      <c r="H23" s="2" t="s">
        <v>18</v>
      </c>
      <c r="I23" s="6">
        <v>7.0000000000000001E-3</v>
      </c>
      <c r="J23" s="2" t="s">
        <v>18</v>
      </c>
      <c r="L23" s="6">
        <v>7.0000000000000001E-3</v>
      </c>
      <c r="M23" s="2" t="s">
        <v>18</v>
      </c>
      <c r="N23" s="6">
        <v>3.0000000000000001E-3</v>
      </c>
      <c r="O23" s="2" t="s">
        <v>18</v>
      </c>
      <c r="P23" s="6">
        <v>3.5000000000000001E-3</v>
      </c>
      <c r="Q23" s="2" t="s">
        <v>18</v>
      </c>
    </row>
    <row r="25" spans="1:17" x14ac:dyDescent="0.25">
      <c r="A25" s="1" t="s">
        <v>50</v>
      </c>
    </row>
    <row r="26" spans="1:17" x14ac:dyDescent="0.25">
      <c r="A26" t="s">
        <v>51</v>
      </c>
      <c r="B26" t="s">
        <v>52</v>
      </c>
      <c r="C26" s="8">
        <f>((2*(C6/2)^2)/((C6/2)^2-(C6/2-C23)^2))*C9</f>
        <v>28180039.138943251</v>
      </c>
      <c r="E26" s="8">
        <f>((2*(E6/2)^2)/((E6/2)^2-(E6/2-E23)^2))*E9</f>
        <v>62337662.337662257</v>
      </c>
      <c r="G26" s="8">
        <f>((2*(G6/2)^2)/((G6/2)^2-(G6/2-G23)^2))*G9</f>
        <v>62337662.337662257</v>
      </c>
      <c r="I26" s="8">
        <f>((2*(I6/2)^2)/((I6/2)^2-(I6/2-I23)^2))*I9</f>
        <v>28180039.138943251</v>
      </c>
      <c r="L26" s="8">
        <f>((2*(L6/2)^2)/((L6/2)^2-(L6/2-L23)^2))*L9</f>
        <v>10788183.319570605</v>
      </c>
      <c r="N26" s="8">
        <f>((2*(N6/2)^2)/((N6/2)^2-(N6/2-N23)^2))*N9</f>
        <v>79322950.819672093</v>
      </c>
      <c r="P26" s="8">
        <f>((2*(P6/2)^2)/((P6/2)^2-(P6/2-P23)^2))*P9</f>
        <v>89635854.34173663</v>
      </c>
    </row>
    <row r="27" spans="1:17" x14ac:dyDescent="0.25">
      <c r="B27" t="s">
        <v>53</v>
      </c>
      <c r="C27" s="6" t="str">
        <f>IF(C26&lt;C15,"no problem","problem")</f>
        <v>no problem</v>
      </c>
      <c r="E27" s="6" t="str">
        <f>IF(E26&lt;E15,"no problem","problem")</f>
        <v>no problem</v>
      </c>
      <c r="G27" s="6" t="str">
        <f>IF(G26&lt;G15,"no problem","problem")</f>
        <v>no problem</v>
      </c>
      <c r="I27" s="6" t="str">
        <f>IF(I26&lt;I15,"no problem","problem")</f>
        <v>no problem</v>
      </c>
      <c r="L27" s="6" t="str">
        <f>IF(L26&lt;L15,"no problem","problem")</f>
        <v>no problem</v>
      </c>
      <c r="N27" s="6" t="str">
        <f>IF(N26&lt;N15,"no problem","problem")</f>
        <v>no problem</v>
      </c>
      <c r="P27" s="6" t="str">
        <f>IF(P26&lt;P15,"no problem","problem")</f>
        <v>problem</v>
      </c>
    </row>
    <row r="29" spans="1:17" x14ac:dyDescent="0.25">
      <c r="A29" s="1" t="s">
        <v>54</v>
      </c>
    </row>
    <row r="30" spans="1:17" x14ac:dyDescent="0.25">
      <c r="A30" t="s">
        <v>55</v>
      </c>
      <c r="B30" t="s">
        <v>56</v>
      </c>
      <c r="C30" s="14">
        <f>((3*(3/C14+1)*(C6/2-C23)^2*C9)/(8*C15/C14))^(1/2)*1000</f>
        <v>9.7760469388193929</v>
      </c>
      <c r="D30" s="3" t="s">
        <v>47</v>
      </c>
      <c r="E30" s="14">
        <f>((3*(3/E14+1)*(E6/2-E23)^2*E9)/(8*E15/E14))^(1/2)*1000</f>
        <v>5.28907084983227</v>
      </c>
      <c r="F30" s="3" t="s">
        <v>47</v>
      </c>
      <c r="G30" s="14">
        <f>((3*(3/G14+1)*(G6/2-G23)^2*G9)/(8*G15/G14))^(1/2)*1000</f>
        <v>5.6275056919118258</v>
      </c>
      <c r="H30" s="3" t="s">
        <v>47</v>
      </c>
      <c r="I30" s="14">
        <f>((3*(3/I14+1)*(I6/2-I23)^2*I9)/(8*I15/I14))^(1/2)*1000</f>
        <v>9.7135426311805109</v>
      </c>
      <c r="J30" s="3" t="s">
        <v>47</v>
      </c>
      <c r="K30" s="19"/>
      <c r="L30" s="14">
        <f>((3*(3/L14+1)*(L6/2-L23)^2*L9)/(8*L15/L14))^(1/2)*1000</f>
        <v>5.8269289545751866</v>
      </c>
      <c r="M30" s="3" t="s">
        <v>47</v>
      </c>
      <c r="N30" s="14">
        <f>((3*(3/N14+1)*(N6/2-N23)^2*N9)/(8*N15/N14))^(1/2)*1000</f>
        <v>5.7936752113443033</v>
      </c>
      <c r="O30" s="3" t="s">
        <v>47</v>
      </c>
      <c r="P30" s="14">
        <f>((3*(3/P14+1)*(P6/2-P23)^2*P9)/(8*P15/P14))^(1/2)*1000</f>
        <v>25.014819045417859</v>
      </c>
      <c r="Q30" s="3" t="s">
        <v>47</v>
      </c>
    </row>
    <row r="31" spans="1:17" x14ac:dyDescent="0.25">
      <c r="A31" t="s">
        <v>57</v>
      </c>
      <c r="B31" t="s">
        <v>58</v>
      </c>
      <c r="C31" s="6">
        <v>12</v>
      </c>
      <c r="D31" s="2" t="s">
        <v>47</v>
      </c>
    </row>
    <row r="37" spans="2:13" x14ac:dyDescent="0.25">
      <c r="B37" t="s">
        <v>59</v>
      </c>
    </row>
    <row r="38" spans="2:13" x14ac:dyDescent="0.25">
      <c r="B38" s="1" t="s">
        <v>60</v>
      </c>
    </row>
    <row r="39" spans="2:13" x14ac:dyDescent="0.25">
      <c r="B39" t="s">
        <v>61</v>
      </c>
      <c r="L39" s="6">
        <f>L23/L6</f>
        <v>9.1863517060367453E-2</v>
      </c>
    </row>
    <row r="41" spans="2:13" x14ac:dyDescent="0.25">
      <c r="B41" s="1" t="s">
        <v>62</v>
      </c>
    </row>
    <row r="42" spans="2:13" x14ac:dyDescent="0.25">
      <c r="B42" t="s">
        <v>63</v>
      </c>
      <c r="L42" s="6">
        <v>0.17</v>
      </c>
    </row>
    <row r="43" spans="2:13" x14ac:dyDescent="0.25">
      <c r="B43" t="s">
        <v>64</v>
      </c>
      <c r="C43" s="8"/>
      <c r="L43" s="8">
        <f>L42*L15</f>
        <v>11016000</v>
      </c>
      <c r="M43" s="2" t="s">
        <v>65</v>
      </c>
    </row>
    <row r="44" spans="2:13" x14ac:dyDescent="0.25">
      <c r="B44" t="s">
        <v>66</v>
      </c>
      <c r="C44" s="12"/>
      <c r="L44" s="12">
        <f>L43/100000*10</f>
        <v>1101.5999999999999</v>
      </c>
      <c r="M44" s="2" t="s">
        <v>18</v>
      </c>
    </row>
    <row r="46" spans="2:13" x14ac:dyDescent="0.25">
      <c r="B46" s="1" t="s">
        <v>67</v>
      </c>
    </row>
    <row r="47" spans="2:13" x14ac:dyDescent="0.25">
      <c r="B47" t="s">
        <v>68</v>
      </c>
      <c r="L47" s="6">
        <v>1.425</v>
      </c>
    </row>
    <row r="48" spans="2:13" x14ac:dyDescent="0.25">
      <c r="B48" t="s">
        <v>69</v>
      </c>
      <c r="C48" s="8"/>
      <c r="L48" s="8">
        <f>L47*L13/1000</f>
        <v>4275000</v>
      </c>
      <c r="M48" s="2" t="s">
        <v>65</v>
      </c>
    </row>
    <row r="49" spans="2:12" x14ac:dyDescent="0.25">
      <c r="B49" t="s">
        <v>66</v>
      </c>
      <c r="C49" s="12"/>
      <c r="L49" s="12">
        <f>L48/100000*10</f>
        <v>427.5</v>
      </c>
    </row>
    <row r="51" spans="2:12" x14ac:dyDescent="0.25">
      <c r="B51" t="s">
        <v>70</v>
      </c>
      <c r="C51" s="13"/>
      <c r="L51" s="13"/>
    </row>
    <row r="56" spans="2:12" x14ac:dyDescent="0.25">
      <c r="B56" s="1" t="s">
        <v>71</v>
      </c>
    </row>
    <row r="57" spans="2:12" x14ac:dyDescent="0.25">
      <c r="B57" t="s">
        <v>72</v>
      </c>
      <c r="C57" s="6" t="s">
        <v>73</v>
      </c>
      <c r="L57" s="6" t="s">
        <v>73</v>
      </c>
    </row>
    <row r="58" spans="2:12" x14ac:dyDescent="0.25">
      <c r="B58" t="s">
        <v>74</v>
      </c>
      <c r="C58" s="6" t="s">
        <v>75</v>
      </c>
      <c r="L58" s="6" t="s">
        <v>75</v>
      </c>
    </row>
  </sheetData>
  <hyperlinks>
    <hyperlink ref="N16" r:id="rId1" xr:uid="{00000000-0004-0000-0000-000000000000}"/>
    <hyperlink ref="L16" r:id="rId2" xr:uid="{00000000-0004-0000-0000-000001000000}"/>
    <hyperlink ref="C16" r:id="rId3" xr:uid="{00000000-0004-0000-0000-000002000000}"/>
    <hyperlink ref="E16" r:id="rId4" xr:uid="{00000000-0004-0000-0000-000003000000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820fc-5121-4f5f-9ab1-5352abfc7c61">
      <Terms xmlns="http://schemas.microsoft.com/office/infopath/2007/PartnerControls"/>
    </lcf76f155ced4ddcb4097134ff3c332f>
    <TaxCatchAll xmlns="917dc638-023b-4dc9-9342-0cbbf014282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52CD3A1E761C4597F2DC2AD9FB2167" ma:contentTypeVersion="18" ma:contentTypeDescription="Ein neues Dokument erstellen." ma:contentTypeScope="" ma:versionID="b138f856ca402a1d488ab3c0d9a037dc">
  <xsd:schema xmlns:xsd="http://www.w3.org/2001/XMLSchema" xmlns:xs="http://www.w3.org/2001/XMLSchema" xmlns:p="http://schemas.microsoft.com/office/2006/metadata/properties" xmlns:ns2="9da820fc-5121-4f5f-9ab1-5352abfc7c61" xmlns:ns3="917dc638-023b-4dc9-9342-0cbbf014282b" targetNamespace="http://schemas.microsoft.com/office/2006/metadata/properties" ma:root="true" ma:fieldsID="740dd32c4f36f3af123dfef93d619638" ns2:_="" ns3:_="">
    <xsd:import namespace="9da820fc-5121-4f5f-9ab1-5352abfc7c61"/>
    <xsd:import namespace="917dc638-023b-4dc9-9342-0cbbf0142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20fc-5121-4f5f-9ab1-5352abfc7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34384e2a-95b7-4b27-9132-2168c85eb3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dc638-023b-4dc9-9342-0cbbf0142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adc20ee-2368-492e-a6e9-37fccf22c0a0}" ma:internalName="TaxCatchAll" ma:showField="CatchAllData" ma:web="917dc638-023b-4dc9-9342-0cbbf01428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F85AE-89B6-4A3B-A282-86A65058ABA3}">
  <ds:schemaRefs>
    <ds:schemaRef ds:uri="http://schemas.microsoft.com/office/2006/metadata/properties"/>
    <ds:schemaRef ds:uri="http://schemas.microsoft.com/office/infopath/2007/PartnerControls"/>
    <ds:schemaRef ds:uri="9da820fc-5121-4f5f-9ab1-5352abfc7c61"/>
    <ds:schemaRef ds:uri="917dc638-023b-4dc9-9342-0cbbf014282b"/>
  </ds:schemaRefs>
</ds:datastoreItem>
</file>

<file path=customXml/itemProps2.xml><?xml version="1.0" encoding="utf-8"?>
<ds:datastoreItem xmlns:ds="http://schemas.openxmlformats.org/officeDocument/2006/customXml" ds:itemID="{06E65928-3D14-4804-9FCD-E2C36CE1CF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7ECD29-466D-46AA-B6D4-6AB97C7E3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20fc-5121-4f5f-9ab1-5352abfc7c61"/>
    <ds:schemaRef ds:uri="917dc638-023b-4dc9-9342-0cbbf01428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2024-06-11T13:45:03Z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0x0101002F52CD3A1E761C4597F2DC2AD9FB2167</vt:lpwstr>
  </property>
  <property fmtid="{D5CDD505-2E9C-101B-9397-08002B2CF9AE}" pid="3" name="MediaServiceImageTags">
    <vt:lpwstr/>
  </property>
</Properties>
</file>