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8_{3C718BCB-44D7-4995-A6C6-C0000CE81446}" xr6:coauthVersionLast="47" xr6:coauthVersionMax="47" xr10:uidLastSave="{00000000-0000-0000-0000-000000000000}"/>
  <bookViews>
    <workbookView visibility="veryHidden" xWindow="-120" yWindow="-120" windowWidth="29040" windowHeight="15720" xr2:uid="{1FEFAC05-BB0D-4C48-8269-BA7EBBC335E9}"/>
  </bookViews>
  <sheets>
    <sheet name="Sheet1" sheetId="1" r:id="rId1"/>
    <sheet name="Sheet2" sheetId="2" r:id="rId2"/>
  </sheets>
  <definedNames>
    <definedName name="dfi">Sheet1!$L$26</definedName>
    <definedName name="E">Sheet1!$L$22</definedName>
    <definedName name="E_hole">Sheet1!$L$24</definedName>
    <definedName name="Family">Sheet1!$A$2</definedName>
    <definedName name="i">Sheet1!$L$15</definedName>
    <definedName name="N">Sheet1!$L$19</definedName>
    <definedName name="R_">Sheet1!$L$20</definedName>
    <definedName name="REN">Sheet1!$L$25</definedName>
    <definedName name="Rr">Sheet1!$L$18</definedName>
    <definedName name="thickness">Sheet1!$L$28</definedName>
    <definedName name="withdrawal">Sheet1!$L$27</definedName>
    <definedName name="z">Sheet1!$L$21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1" i="1"/>
  <c r="L18" i="1"/>
  <c r="L15" i="1"/>
  <c r="DT3" i="1"/>
  <c r="DS3" i="1"/>
  <c r="DR3" i="1"/>
  <c r="L32" i="1" s="1"/>
  <c r="DQ3" i="1"/>
  <c r="DP3" i="1"/>
  <c r="DO3" i="1"/>
  <c r="DN3" i="1"/>
  <c r="DM3" i="1"/>
  <c r="DL3" i="1"/>
  <c r="DK3" i="1"/>
  <c r="DJ3" i="1"/>
  <c r="DI3" i="1"/>
  <c r="DH3" i="1"/>
  <c r="DG3" i="1"/>
  <c r="DF3" i="1"/>
  <c r="L33" i="1" l="1"/>
  <c r="L26" i="1"/>
  <c r="AR7" i="1" l="1"/>
  <c r="AF7" i="1"/>
  <c r="T7" i="1"/>
  <c r="H7" i="1"/>
  <c r="BC7" i="1"/>
  <c r="AQ7" i="1"/>
  <c r="AE7" i="1"/>
  <c r="S7" i="1"/>
  <c r="G7" i="1"/>
  <c r="BB7" i="1"/>
  <c r="AP7" i="1"/>
  <c r="AD7" i="1"/>
  <c r="R7" i="1"/>
  <c r="F7" i="1"/>
  <c r="AZ7" i="1"/>
  <c r="BA7" i="1"/>
  <c r="AO7" i="1"/>
  <c r="AC7" i="1"/>
  <c r="Q7" i="1"/>
  <c r="E7" i="1"/>
  <c r="AN7" i="1"/>
  <c r="AB7" i="1"/>
  <c r="P7" i="1"/>
  <c r="AX7" i="1"/>
  <c r="AL7" i="1"/>
  <c r="Z7" i="1"/>
  <c r="N7" i="1"/>
  <c r="B7" i="1"/>
  <c r="AW7" i="1"/>
  <c r="AK7" i="1"/>
  <c r="Y7" i="1"/>
  <c r="M7" i="1"/>
  <c r="AG7" i="1"/>
  <c r="C7" i="1"/>
  <c r="AA7" i="1"/>
  <c r="AY7" i="1"/>
  <c r="L7" i="1"/>
  <c r="K7" i="1"/>
  <c r="D7" i="1"/>
  <c r="X7" i="1"/>
  <c r="W7" i="1"/>
  <c r="V7" i="1"/>
  <c r="AM7" i="1"/>
  <c r="AV7" i="1"/>
  <c r="AS7" i="1"/>
  <c r="J7" i="1"/>
  <c r="AH7" i="1"/>
  <c r="AU7" i="1"/>
  <c r="U7" i="1"/>
  <c r="O7" i="1"/>
  <c r="AT7" i="1"/>
  <c r="AJ7" i="1"/>
  <c r="AI7" i="1"/>
  <c r="I7" i="1"/>
  <c r="AH8" i="1" l="1"/>
  <c r="AH10" i="1" s="1"/>
  <c r="CJ3" i="1" s="1"/>
  <c r="AE8" i="1"/>
  <c r="AE9" i="1" s="1"/>
  <c r="AE3" i="1" s="1"/>
  <c r="AU8" i="1"/>
  <c r="AU10" i="1" s="1"/>
  <c r="CW3" i="1" s="1"/>
  <c r="P8" i="1"/>
  <c r="P9" i="1" s="1"/>
  <c r="P3" i="1" s="1"/>
  <c r="AS9" i="1"/>
  <c r="AS3" i="1" s="1"/>
  <c r="AS8" i="1"/>
  <c r="AS10" i="1" s="1"/>
  <c r="CU3" i="1" s="1"/>
  <c r="G8" i="1"/>
  <c r="G9" i="1" s="1"/>
  <c r="G3" i="1" s="1"/>
  <c r="Q8" i="1"/>
  <c r="Q9" i="1" s="1"/>
  <c r="Q3" i="1" s="1"/>
  <c r="AK8" i="1"/>
  <c r="AK10" i="1" s="1"/>
  <c r="CM3" i="1" s="1"/>
  <c r="AC8" i="1"/>
  <c r="AC9" i="1" s="1"/>
  <c r="AC3" i="1" s="1"/>
  <c r="AQ8" i="1"/>
  <c r="AQ9" i="1" s="1"/>
  <c r="AQ3" i="1" s="1"/>
  <c r="AY8" i="1"/>
  <c r="AY9" i="1" s="1"/>
  <c r="AY3" i="1" s="1"/>
  <c r="BB8" i="1"/>
  <c r="BB9" i="1" s="1"/>
  <c r="BB3" i="1" s="1"/>
  <c r="M8" i="1"/>
  <c r="M10" i="1" s="1"/>
  <c r="BO3" i="1" s="1"/>
  <c r="AI8" i="1"/>
  <c r="AI10" i="1" s="1"/>
  <c r="CK3" i="1" s="1"/>
  <c r="AW8" i="1"/>
  <c r="AW10" i="1" s="1"/>
  <c r="CY3" i="1" s="1"/>
  <c r="AO8" i="1"/>
  <c r="AO9" i="1" s="1"/>
  <c r="AO3" i="1" s="1"/>
  <c r="BC8" i="1"/>
  <c r="BC9" i="1" s="1"/>
  <c r="BC3" i="1" s="1"/>
  <c r="AD8" i="1"/>
  <c r="AD9" i="1" s="1"/>
  <c r="AD3" i="1" s="1"/>
  <c r="AD10" i="1"/>
  <c r="CF3" i="1" s="1"/>
  <c r="C8" i="1"/>
  <c r="C9" i="1" s="1"/>
  <c r="C3" i="1" s="1"/>
  <c r="C10" i="1"/>
  <c r="BE3" i="1" s="1"/>
  <c r="AN8" i="1"/>
  <c r="AN9" i="1" s="1"/>
  <c r="AN3" i="1" s="1"/>
  <c r="AM8" i="1"/>
  <c r="AM9" i="1" s="1"/>
  <c r="AM3" i="1" s="1"/>
  <c r="X8" i="1"/>
  <c r="X10" i="1" s="1"/>
  <c r="BZ3" i="1" s="1"/>
  <c r="BA8" i="1"/>
  <c r="BA9" i="1" s="1"/>
  <c r="BA3" i="1" s="1"/>
  <c r="H8" i="1"/>
  <c r="H9" i="1" s="1"/>
  <c r="H3" i="1" s="1"/>
  <c r="AX8" i="1"/>
  <c r="AX10" i="1" s="1"/>
  <c r="CZ3" i="1" s="1"/>
  <c r="J8" i="1"/>
  <c r="J10" i="1" s="1"/>
  <c r="BL3" i="1" s="1"/>
  <c r="J9" i="1"/>
  <c r="J3" i="1" s="1"/>
  <c r="E8" i="1"/>
  <c r="E9" i="1" s="1"/>
  <c r="E3" i="1" s="1"/>
  <c r="E10" i="1"/>
  <c r="BG3" i="1" s="1"/>
  <c r="I8" i="1"/>
  <c r="I10" i="1" s="1"/>
  <c r="BK3" i="1" s="1"/>
  <c r="B8" i="1"/>
  <c r="B10" i="1" s="1"/>
  <c r="BD3" i="1" s="1"/>
  <c r="AT8" i="1"/>
  <c r="AT10" i="1" s="1"/>
  <c r="CV3" i="1" s="1"/>
  <c r="AT9" i="1"/>
  <c r="AT3" i="1" s="1"/>
  <c r="D8" i="1"/>
  <c r="D9" i="1" s="1"/>
  <c r="D3" i="1" s="1"/>
  <c r="D10" i="1"/>
  <c r="BF3" i="1" s="1"/>
  <c r="N8" i="1"/>
  <c r="N10" i="1" s="1"/>
  <c r="BP3" i="1" s="1"/>
  <c r="AZ8" i="1"/>
  <c r="AZ9" i="1" s="1"/>
  <c r="AZ3" i="1" s="1"/>
  <c r="T8" i="1"/>
  <c r="T9" i="1" s="1"/>
  <c r="T3" i="1" s="1"/>
  <c r="AA8" i="1"/>
  <c r="AA9" i="1" s="1"/>
  <c r="AA3" i="1" s="1"/>
  <c r="AB9" i="1"/>
  <c r="AB3" i="1" s="1"/>
  <c r="AB8" i="1"/>
  <c r="AB10" i="1"/>
  <c r="CD3" i="1" s="1"/>
  <c r="S8" i="1"/>
  <c r="S9" i="1" s="1"/>
  <c r="S3" i="1" s="1"/>
  <c r="V8" i="1"/>
  <c r="V10" i="1" s="1"/>
  <c r="BX3" i="1" s="1"/>
  <c r="V9" i="1"/>
  <c r="V3" i="1" s="1"/>
  <c r="O8" i="1"/>
  <c r="O9" i="1" s="1"/>
  <c r="O3" i="1" s="1"/>
  <c r="K8" i="1"/>
  <c r="K10" i="1" s="1"/>
  <c r="BM3" i="1" s="1"/>
  <c r="Z8" i="1"/>
  <c r="Z10" i="1" s="1"/>
  <c r="CB3" i="1" s="1"/>
  <c r="F8" i="1"/>
  <c r="F9" i="1" s="1"/>
  <c r="F3" i="1" s="1"/>
  <c r="F10" i="1"/>
  <c r="BH3" i="1" s="1"/>
  <c r="AF8" i="1"/>
  <c r="AF9" i="1" s="1"/>
  <c r="AF3" i="1" s="1"/>
  <c r="AP8" i="1"/>
  <c r="AP9" i="1" s="1"/>
  <c r="AP3" i="1" s="1"/>
  <c r="AG8" i="1"/>
  <c r="AG10" i="1" s="1"/>
  <c r="CI3" i="1" s="1"/>
  <c r="AG9" i="1"/>
  <c r="AG3" i="1" s="1"/>
  <c r="AV8" i="1"/>
  <c r="AV10" i="1" s="1"/>
  <c r="CX3" i="1" s="1"/>
  <c r="Y8" i="1"/>
  <c r="Y9" i="1" s="1"/>
  <c r="Y3" i="1" s="1"/>
  <c r="W8" i="1"/>
  <c r="W10" i="1" s="1"/>
  <c r="BY3" i="1" s="1"/>
  <c r="AJ8" i="1"/>
  <c r="AJ10" i="1" s="1"/>
  <c r="CL3" i="1" s="1"/>
  <c r="U8" i="1"/>
  <c r="U10" i="1" s="1"/>
  <c r="BW3" i="1" s="1"/>
  <c r="L8" i="1"/>
  <c r="L10" i="1" s="1"/>
  <c r="BN3" i="1" s="1"/>
  <c r="AL8" i="1"/>
  <c r="AL10" i="1" s="1"/>
  <c r="CN3" i="1" s="1"/>
  <c r="R8" i="1"/>
  <c r="R9" i="1" s="1"/>
  <c r="R3" i="1" s="1"/>
  <c r="AR8" i="1"/>
  <c r="AR9" i="1" s="1"/>
  <c r="AR3" i="1" s="1"/>
  <c r="AL9" i="1" l="1"/>
  <c r="AL3" i="1" s="1"/>
  <c r="W9" i="1"/>
  <c r="W3" i="1" s="1"/>
  <c r="AP10" i="1"/>
  <c r="CR3" i="1" s="1"/>
  <c r="K9" i="1"/>
  <c r="K3" i="1" s="1"/>
  <c r="N9" i="1"/>
  <c r="N3" i="1" s="1"/>
  <c r="I9" i="1"/>
  <c r="I3" i="1" s="1"/>
  <c r="H10" i="1"/>
  <c r="BJ3" i="1" s="1"/>
  <c r="AN10" i="1"/>
  <c r="CP3" i="1" s="1"/>
  <c r="AO10" i="1"/>
  <c r="CQ3" i="1" s="1"/>
  <c r="BB10" i="1"/>
  <c r="DD3" i="1" s="1"/>
  <c r="AK9" i="1"/>
  <c r="AK3" i="1" s="1"/>
  <c r="P10" i="1"/>
  <c r="BR3" i="1" s="1"/>
  <c r="L9" i="1"/>
  <c r="L3" i="1" s="1"/>
  <c r="AW9" i="1"/>
  <c r="AW3" i="1" s="1"/>
  <c r="AY10" i="1"/>
  <c r="DA3" i="1" s="1"/>
  <c r="Q10" i="1"/>
  <c r="BS3" i="1" s="1"/>
  <c r="AU9" i="1"/>
  <c r="AU3" i="1" s="1"/>
  <c r="AF10" i="1"/>
  <c r="CH3" i="1" s="1"/>
  <c r="O10" i="1"/>
  <c r="BQ3" i="1" s="1"/>
  <c r="AA10" i="1"/>
  <c r="CC3" i="1" s="1"/>
  <c r="BA10" i="1"/>
  <c r="DC3" i="1" s="1"/>
  <c r="Y10" i="1"/>
  <c r="CA3" i="1" s="1"/>
  <c r="AR10" i="1"/>
  <c r="CT3" i="1" s="1"/>
  <c r="U9" i="1"/>
  <c r="U3" i="1" s="1"/>
  <c r="AV9" i="1"/>
  <c r="AV3" i="1" s="1"/>
  <c r="X9" i="1"/>
  <c r="X3" i="1" s="1"/>
  <c r="AI9" i="1"/>
  <c r="AI3" i="1" s="1"/>
  <c r="AQ10" i="1"/>
  <c r="CS3" i="1" s="1"/>
  <c r="G10" i="1"/>
  <c r="BI3" i="1" s="1"/>
  <c r="AE10" i="1"/>
  <c r="CG3" i="1" s="1"/>
  <c r="T10" i="1"/>
  <c r="BV3" i="1" s="1"/>
  <c r="AC10" i="1"/>
  <c r="CE3" i="1" s="1"/>
  <c r="AH9" i="1"/>
  <c r="AH3" i="1" s="1"/>
  <c r="R10" i="1"/>
  <c r="BT3" i="1" s="1"/>
  <c r="AJ9" i="1"/>
  <c r="AJ3" i="1" s="1"/>
  <c r="AZ10" i="1"/>
  <c r="DB3" i="1" s="1"/>
  <c r="AM10" i="1"/>
  <c r="CO3" i="1" s="1"/>
  <c r="M9" i="1"/>
  <c r="M3" i="1" s="1"/>
  <c r="Z9" i="1"/>
  <c r="Z3" i="1" s="1"/>
  <c r="S10" i="1"/>
  <c r="BU3" i="1" s="1"/>
  <c r="B9" i="1"/>
  <c r="B3" i="1" s="1"/>
  <c r="AX9" i="1"/>
  <c r="AX3" i="1" s="1"/>
  <c r="BC10" i="1"/>
  <c r="DE3" i="1" s="1"/>
</calcChain>
</file>

<file path=xl/sharedStrings.xml><?xml version="1.0" encoding="utf-8"?>
<sst xmlns="http://schemas.openxmlformats.org/spreadsheetml/2006/main" count="182" uniqueCount="179">
  <si>
    <t>Tabela konfiguracji dla: Cycloidal wheel</t>
  </si>
  <si>
    <t>Domyślna</t>
  </si>
  <si>
    <t>D1@driver</t>
  </si>
  <si>
    <t>D2@driver</t>
  </si>
  <si>
    <t>D3@driver</t>
  </si>
  <si>
    <t>D4@driver</t>
  </si>
  <si>
    <t>D5@driver</t>
  </si>
  <si>
    <t>D6@driver</t>
  </si>
  <si>
    <t>D7@driver</t>
  </si>
  <si>
    <t>D8@driver</t>
  </si>
  <si>
    <t>D9@driver</t>
  </si>
  <si>
    <t>D10@driver</t>
  </si>
  <si>
    <t>D11@driver</t>
  </si>
  <si>
    <t>D12@driver</t>
  </si>
  <si>
    <t>D13@driver</t>
  </si>
  <si>
    <t>D14@driver</t>
  </si>
  <si>
    <t>D15@driver</t>
  </si>
  <si>
    <t>D16@driver</t>
  </si>
  <si>
    <t>D17@driver</t>
  </si>
  <si>
    <t>D18@driver</t>
  </si>
  <si>
    <t>D19@driver</t>
  </si>
  <si>
    <t>D20@driver</t>
  </si>
  <si>
    <t>D21@driver</t>
  </si>
  <si>
    <t>D22@driver</t>
  </si>
  <si>
    <t>D23@driver</t>
  </si>
  <si>
    <t>D24@driver</t>
  </si>
  <si>
    <t>D25@driver</t>
  </si>
  <si>
    <t>D26@driver</t>
  </si>
  <si>
    <t>D27@driver</t>
  </si>
  <si>
    <t>D28@driver</t>
  </si>
  <si>
    <t>D29@driver</t>
  </si>
  <si>
    <t>D30@driver</t>
  </si>
  <si>
    <t>D31@driver</t>
  </si>
  <si>
    <t>D32@driver</t>
  </si>
  <si>
    <t>D33@driver</t>
  </si>
  <si>
    <t>D34@driver</t>
  </si>
  <si>
    <t>D35@driver</t>
  </si>
  <si>
    <t>D36@driver</t>
  </si>
  <si>
    <t>D37@driver</t>
  </si>
  <si>
    <t>D38@driver</t>
  </si>
  <si>
    <t>D39@driver</t>
  </si>
  <si>
    <t>D40@driver</t>
  </si>
  <si>
    <t>D41@driver</t>
  </si>
  <si>
    <t>D42@driver</t>
  </si>
  <si>
    <t>D43@driver</t>
  </si>
  <si>
    <t>D44@driver</t>
  </si>
  <si>
    <t>D45@driver</t>
  </si>
  <si>
    <t>D46@driver</t>
  </si>
  <si>
    <t>D47@driver</t>
  </si>
  <si>
    <t>D48@driver</t>
  </si>
  <si>
    <t>D49@driver</t>
  </si>
  <si>
    <t>D50@driver</t>
  </si>
  <si>
    <t>D51@driver</t>
  </si>
  <si>
    <t>D52@driver</t>
  </si>
  <si>
    <t>D53@driver</t>
  </si>
  <si>
    <t>D54@driver</t>
  </si>
  <si>
    <t>D55@driver</t>
  </si>
  <si>
    <t>D56@driver</t>
  </si>
  <si>
    <t>D57@driver</t>
  </si>
  <si>
    <t>D58@driver</t>
  </si>
  <si>
    <t>D59@driver</t>
  </si>
  <si>
    <t>D60@driver</t>
  </si>
  <si>
    <t>D61@driver</t>
  </si>
  <si>
    <t>D62@driver</t>
  </si>
  <si>
    <t>D63@driver</t>
  </si>
  <si>
    <t>D64@driver</t>
  </si>
  <si>
    <t>D65@driver</t>
  </si>
  <si>
    <t>D66@driver</t>
  </si>
  <si>
    <t>D67@driver</t>
  </si>
  <si>
    <t>D68@driver</t>
  </si>
  <si>
    <t>D69@driver</t>
  </si>
  <si>
    <t>D70@driver</t>
  </si>
  <si>
    <t>D71@driver</t>
  </si>
  <si>
    <t>D72@driver</t>
  </si>
  <si>
    <t>D73@driver</t>
  </si>
  <si>
    <t>D74@driver</t>
  </si>
  <si>
    <t>D75@driver</t>
  </si>
  <si>
    <t>D76@driver</t>
  </si>
  <si>
    <t>D77@driver</t>
  </si>
  <si>
    <t>D78@driver</t>
  </si>
  <si>
    <t>D79@driver</t>
  </si>
  <si>
    <t>D80@driver</t>
  </si>
  <si>
    <t>D81@driver</t>
  </si>
  <si>
    <t>D82@driver</t>
  </si>
  <si>
    <t>D83@driver</t>
  </si>
  <si>
    <t>D84@driver</t>
  </si>
  <si>
    <t>D85@driver</t>
  </si>
  <si>
    <t>D86@driver</t>
  </si>
  <si>
    <t>D87@driver</t>
  </si>
  <si>
    <t>D88@driver</t>
  </si>
  <si>
    <t>D89@driver</t>
  </si>
  <si>
    <t>D90@driver</t>
  </si>
  <si>
    <t>D91@driver</t>
  </si>
  <si>
    <t>D92@driver</t>
  </si>
  <si>
    <t>D93@driver</t>
  </si>
  <si>
    <t>D94@driver</t>
  </si>
  <si>
    <t>D95@driver</t>
  </si>
  <si>
    <t>D96@driver</t>
  </si>
  <si>
    <t>D97@driver</t>
  </si>
  <si>
    <t>D98@driver</t>
  </si>
  <si>
    <t>D99@driver</t>
  </si>
  <si>
    <t>D100@driver</t>
  </si>
  <si>
    <t>D101@driver</t>
  </si>
  <si>
    <t>D102@driver</t>
  </si>
  <si>
    <t>D103@driver</t>
  </si>
  <si>
    <t>D104@driver</t>
  </si>
  <si>
    <t>D105@driver</t>
  </si>
  <si>
    <t>D106@driver</t>
  </si>
  <si>
    <t>D107@driver</t>
  </si>
  <si>
    <t>D108@driver</t>
  </si>
  <si>
    <t>eccentrity_hole@driver</t>
  </si>
  <si>
    <t>eccentrity@driver</t>
  </si>
  <si>
    <t>i</t>
  </si>
  <si>
    <t>Rr</t>
  </si>
  <si>
    <t>Symbol</t>
  </si>
  <si>
    <t>Value</t>
  </si>
  <si>
    <t>Description</t>
  </si>
  <si>
    <t>This color if constant</t>
  </si>
  <si>
    <t>N</t>
  </si>
  <si>
    <t>R</t>
  </si>
  <si>
    <t xml:space="preserve">Rollers distribution radius </t>
  </si>
  <si>
    <t>Nunber of teeth</t>
  </si>
  <si>
    <t>Number of rollers</t>
  </si>
  <si>
    <t>E</t>
  </si>
  <si>
    <t>Eccentrity of wheel</t>
  </si>
  <si>
    <t>Ci; Ci,x; Ci,y</t>
  </si>
  <si>
    <t>calculated</t>
  </si>
  <si>
    <t>Point of curve, dimension for x and y cartesian axis. In file with some distance</t>
  </si>
  <si>
    <t>E hole</t>
  </si>
  <si>
    <t>Eccentrity hole diameter</t>
  </si>
  <si>
    <t>REN</t>
  </si>
  <si>
    <t>ψ-angle increments</t>
  </si>
  <si>
    <t>Must be bigger then 1 to propper work of gear.</t>
  </si>
  <si>
    <t>dfi</t>
  </si>
  <si>
    <t>Increment of ψ-angle</t>
  </si>
  <si>
    <t>psi</t>
  </si>
  <si>
    <t>fi</t>
  </si>
  <si>
    <t>φ</t>
  </si>
  <si>
    <t>φ - angle of Ci point - center of wheel point line to x-axis</t>
  </si>
  <si>
    <t>You can change values in this color</t>
  </si>
  <si>
    <t>ψ</t>
  </si>
  <si>
    <t>Cx</t>
  </si>
  <si>
    <t>Cy</t>
  </si>
  <si>
    <t>RR</t>
  </si>
  <si>
    <t>Nominal roller radius</t>
  </si>
  <si>
    <t>dr</t>
  </si>
  <si>
    <t>Radius of rollers modified with dr for calculations</t>
  </si>
  <si>
    <t>Roller - wheel teeth lose to make it fit. It will never be perfect.</t>
  </si>
  <si>
    <t>D109@driver</t>
  </si>
  <si>
    <t>D110@driver</t>
  </si>
  <si>
    <t>withdrawal</t>
  </si>
  <si>
    <t>No</t>
  </si>
  <si>
    <t>thickness</t>
  </si>
  <si>
    <t>thickness of the wheel</t>
  </si>
  <si>
    <t>D1@1</t>
  </si>
  <si>
    <t>D1@3</t>
  </si>
  <si>
    <t xml:space="preserve"> Leave if do not really need to change. Withdrawal from "0" point of sketch in driver sketch cycloidal_wheel.sldprt. To make all values possitive.</t>
  </si>
  <si>
    <t>D1@4</t>
  </si>
  <si>
    <t>D2@4</t>
  </si>
  <si>
    <t>W</t>
  </si>
  <si>
    <t>Wheel inner shafts distribution radius</t>
  </si>
  <si>
    <t>wD</t>
  </si>
  <si>
    <t>Wheel inner shafts diameter</t>
  </si>
  <si>
    <t>L</t>
  </si>
  <si>
    <t xml:space="preserve">inner holes </t>
  </si>
  <si>
    <t>N@ROLLERS</t>
  </si>
  <si>
    <t>Rr@ROLLERS</t>
  </si>
  <si>
    <t>R@ROLLERS</t>
  </si>
  <si>
    <t>outer ok</t>
  </si>
  <si>
    <t>D1@6</t>
  </si>
  <si>
    <t>WD@INNER_SHAFTS</t>
  </si>
  <si>
    <t>W@INNER_SHAFTS</t>
  </si>
  <si>
    <t>L@INNER_SHAFTS</t>
  </si>
  <si>
    <t>z (Ratio)</t>
  </si>
  <si>
    <t>ψ-angle of contact between roller and tooth</t>
  </si>
  <si>
    <t>EASY CYCLOIDAL GEAR WHEEL GENERATOR by kowalski.szymon.87@gmail.com</t>
  </si>
  <si>
    <t>Wheel inner shafts number</t>
  </si>
  <si>
    <t>space between inner holes. Must be bigger than 0</t>
  </si>
  <si>
    <t>inner holes to teeth profile distance  Must be bigger than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</si>
</sst>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22"/>
      <color theme="4" tint="-0.249977111117893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49" fontId="0" fillId="2" borderId="0" xfId="0" applyNumberFormat="1" applyFill="1"/>
    <xf numFmtId="49" fontId="0" fillId="0" borderId="0" xfId="0" applyNumberFormat="1" applyAlignment="1">
      <alignment horizontal="left"/>
    </xf>
    <xf numFmtId="0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3" borderId="0" xfId="0" applyNumberFormat="1" applyFill="1"/>
    <xf numFmtId="0" fontId="2" fillId="0" borderId="0" xfId="0" applyFont="1"/>
    <xf numFmtId="164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49" fontId="3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Sheet1!$B$9:$BC$9</c:f>
              <c:numCache>
                <c:formatCode>0.000</c:formatCode>
                <c:ptCount val="54"/>
                <c:pt idx="0">
                  <c:v>30.192453216896684</c:v>
                </c:pt>
                <c:pt idx="1">
                  <c:v>30.039859874793795</c:v>
                </c:pt>
                <c:pt idx="2">
                  <c:v>29.98</c:v>
                </c:pt>
                <c:pt idx="3">
                  <c:v>30.039859874793795</c:v>
                </c:pt>
                <c:pt idx="4">
                  <c:v>30.192453216896684</c:v>
                </c:pt>
                <c:pt idx="5">
                  <c:v>30.382919079173014</c:v>
                </c:pt>
                <c:pt idx="6">
                  <c:v>30.568103078381625</c:v>
                </c:pt>
                <c:pt idx="7">
                  <c:v>30.728417694420635</c:v>
                </c:pt>
                <c:pt idx="8">
                  <c:v>30.860464893596131</c:v>
                </c:pt>
                <c:pt idx="9">
                  <c:v>30.967972197880798</c:v>
                </c:pt>
                <c:pt idx="10">
                  <c:v>31.056511531448518</c:v>
                </c:pt>
                <c:pt idx="11">
                  <c:v>31.131246262210546</c:v>
                </c:pt>
                <c:pt idx="12">
                  <c:v>31.196222702921428</c:v>
                </c:pt>
                <c:pt idx="13">
                  <c:v>31.254303155394073</c:v>
                </c:pt>
                <c:pt idx="14">
                  <c:v>31.30732079257244</c:v>
                </c:pt>
                <c:pt idx="15">
                  <c:v>31.356286032317875</c:v>
                </c:pt>
                <c:pt idx="16">
                  <c:v>31.401583292930116</c:v>
                </c:pt>
                <c:pt idx="17">
                  <c:v>31.443140675565342</c:v>
                </c:pt>
                <c:pt idx="18">
                  <c:v>31.480571036575601</c:v>
                </c:pt>
                <c:pt idx="19">
                  <c:v>31.513287808937143</c:v>
                </c:pt>
                <c:pt idx="20">
                  <c:v>31.540599737343946</c:v>
                </c:pt>
                <c:pt idx="21">
                  <c:v>31.561788160933634</c:v>
                </c:pt>
                <c:pt idx="22">
                  <c:v>31.576169652049089</c:v>
                </c:pt>
                <c:pt idx="23">
                  <c:v>31.583146056544564</c:v>
                </c:pt>
                <c:pt idx="24">
                  <c:v>31.582243375729838</c:v>
                </c:pt>
                <c:pt idx="25">
                  <c:v>31.573140482478081</c:v>
                </c:pt>
                <c:pt idx="26">
                  <c:v>31.555688345686093</c:v>
                </c:pt>
                <c:pt idx="27">
                  <c:v>31.52992021453397</c:v>
                </c:pt>
                <c:pt idx="28">
                  <c:v>31.49605305572361</c:v>
                </c:pt>
                <c:pt idx="29">
                  <c:v>31.45448041569777</c:v>
                </c:pt>
                <c:pt idx="30">
                  <c:v>31.405756770998803</c:v>
                </c:pt>
                <c:pt idx="31">
                  <c:v>31.350573309310999</c:v>
                </c:pt>
                <c:pt idx="32">
                  <c:v>31.289724925443213</c:v>
                </c:pt>
                <c:pt idx="33">
                  <c:v>31.224067989953681</c:v>
                </c:pt>
                <c:pt idx="34">
                  <c:v>31.154468114471399</c:v>
                </c:pt>
                <c:pt idx="35">
                  <c:v>31.0817366457484</c:v>
                </c:pt>
                <c:pt idx="36">
                  <c:v>31.006553901897227</c:v>
                </c:pt>
                <c:pt idx="37">
                  <c:v>30.929376131510015</c:v>
                </c:pt>
                <c:pt idx="38">
                  <c:v>30.8503217287201</c:v>
                </c:pt>
                <c:pt idx="39">
                  <c:v>30.769030296055305</c:v>
                </c:pt>
                <c:pt idx="40">
                  <c:v>30.684485773418626</c:v>
                </c:pt>
                <c:pt idx="41">
                  <c:v>30.594792591748369</c:v>
                </c:pt>
                <c:pt idx="42">
                  <c:v>30.496893641456815</c:v>
                </c:pt>
                <c:pt idx="43">
                  <c:v>30.386226677976424</c:v>
                </c:pt>
                <c:pt idx="44">
                  <c:v>30.256347785887098</c:v>
                </c:pt>
                <c:pt idx="45">
                  <c:v>30.098647900311072</c:v>
                </c:pt>
                <c:pt idx="46">
                  <c:v>29.902545703519522</c:v>
                </c:pt>
                <c:pt idx="47">
                  <c:v>29.657126494945352</c:v>
                </c:pt>
                <c:pt idx="48">
                  <c:v>29.356186360157569</c:v>
                </c:pt>
                <c:pt idx="49">
                  <c:v>29.00895067727355</c:v>
                </c:pt>
                <c:pt idx="50">
                  <c:v>28.653608987021901</c:v>
                </c:pt>
                <c:pt idx="51">
                  <c:v>28.355600906185028</c:v>
                </c:pt>
                <c:pt idx="52">
                  <c:v>28.170825828680176</c:v>
                </c:pt>
                <c:pt idx="53">
                  <c:v>28.104134966287805</c:v>
                </c:pt>
              </c:numCache>
            </c:numRef>
          </c:xVal>
          <c:yVal>
            <c:numRef>
              <c:f>Sheet1!$B$10:$BC$10</c:f>
              <c:numCache>
                <c:formatCode>0.000</c:formatCode>
                <c:ptCount val="54"/>
                <c:pt idx="0">
                  <c:v>1.3933125810183689</c:v>
                </c:pt>
                <c:pt idx="1">
                  <c:v>0.74343077850459172</c:v>
                </c:pt>
                <c:pt idx="2">
                  <c:v>0</c:v>
                </c:pt>
                <c:pt idx="3">
                  <c:v>-0.74343077850459172</c:v>
                </c:pt>
                <c:pt idx="4">
                  <c:v>-1.3933125810183689</c:v>
                </c:pt>
                <c:pt idx="5">
                  <c:v>-1.907910854914395</c:v>
                </c:pt>
                <c:pt idx="6">
                  <c:v>-2.2953149851315255</c:v>
                </c:pt>
                <c:pt idx="7">
                  <c:v>-2.5841694167620703</c:v>
                </c:pt>
                <c:pt idx="8">
                  <c:v>-2.8034789193846077</c:v>
                </c:pt>
                <c:pt idx="9">
                  <c:v>-2.9760003704114522</c:v>
                </c:pt>
                <c:pt idx="10">
                  <c:v>-3.1180913443982465</c:v>
                </c:pt>
                <c:pt idx="11">
                  <c:v>-3.2412254125559308</c:v>
                </c:pt>
                <c:pt idx="12">
                  <c:v>-3.3534618521538362</c:v>
                </c:pt>
                <c:pt idx="13">
                  <c:v>-3.4605137312375662</c:v>
                </c:pt>
                <c:pt idx="14">
                  <c:v>-3.5664563968151048</c:v>
                </c:pt>
                <c:pt idx="15">
                  <c:v>-3.6741845207791903</c:v>
                </c:pt>
                <c:pt idx="16">
                  <c:v>-3.7857075632706079</c:v>
                </c:pt>
                <c:pt idx="17">
                  <c:v>-3.9023449001397541</c:v>
                </c:pt>
                <c:pt idx="18">
                  <c:v>-4.0248596154918639</c:v>
                </c:pt>
                <c:pt idx="19">
                  <c:v>-4.1535551795253012</c:v>
                </c:pt>
                <c:pt idx="20">
                  <c:v>-4.2883499261820948</c:v>
                </c:pt>
                <c:pt idx="21">
                  <c:v>-4.4288384808621801</c:v>
                </c:pt>
                <c:pt idx="22">
                  <c:v>-4.5743457147518605</c:v>
                </c:pt>
                <c:pt idx="23">
                  <c:v>-4.7239765661662654</c:v>
                </c:pt>
                <c:pt idx="24">
                  <c:v>-4.8766636521621987</c:v>
                </c:pt>
                <c:pt idx="25">
                  <c:v>-5.0312136843369615</c:v>
                </c:pt>
                <c:pt idx="26">
                  <c:v>-5.1863531147035111</c:v>
                </c:pt>
                <c:pt idx="27">
                  <c:v>-5.3407730587983204</c:v>
                </c:pt>
                <c:pt idx="28">
                  <c:v>-5.4931733064594637</c:v>
                </c:pt>
                <c:pt idx="29">
                  <c:v>-5.6423050962028132</c:v>
                </c:pt>
                <c:pt idx="30">
                  <c:v>-5.787012274704197</c:v>
                </c:pt>
                <c:pt idx="31">
                  <c:v>-5.9262704790256482</c:v>
                </c:pt>
                <c:pt idx="32">
                  <c:v>-6.059224067099116</c:v>
                </c:pt>
                <c:pt idx="33">
                  <c:v>-6.185220694484288</c:v>
                </c:pt>
                <c:pt idx="34">
                  <c:v>-6.3038437213063094</c:v>
                </c:pt>
                <c:pt idx="35">
                  <c:v>-6.4149430860796359</c:v>
                </c:pt>
                <c:pt idx="36">
                  <c:v>-6.5186659978695385</c:v>
                </c:pt>
                <c:pt idx="37">
                  <c:v>-6.6154899420232249</c:v>
                </c:pt>
                <c:pt idx="38">
                  <c:v>-6.7062623619813033</c:v>
                </c:pt>
                <c:pt idx="39">
                  <c:v>-6.7922544916877774</c:v>
                </c:pt>
                <c:pt idx="40">
                  <c:v>-6.8752420927724316</c:v>
                </c:pt>
                <c:pt idx="41">
                  <c:v>-6.957634913677242</c:v>
                </c:pt>
                <c:pt idx="42">
                  <c:v>-7.0426922575864008</c:v>
                </c:pt>
                <c:pt idx="43">
                  <c:v>-7.1348882548810906</c:v>
                </c:pt>
                <c:pt idx="44">
                  <c:v>-7.2405316733546607</c:v>
                </c:pt>
                <c:pt idx="45">
                  <c:v>-7.3687978716622053</c:v>
                </c:pt>
                <c:pt idx="46">
                  <c:v>-7.5333489250291441</c:v>
                </c:pt>
                <c:pt idx="47">
                  <c:v>-7.7544983560733325</c:v>
                </c:pt>
                <c:pt idx="48">
                  <c:v>-8.0607827156904932</c:v>
                </c:pt>
                <c:pt idx="49">
                  <c:v>-8.4856544713080027</c:v>
                </c:pt>
                <c:pt idx="50">
                  <c:v>-9.0507769080080465</c:v>
                </c:pt>
                <c:pt idx="51">
                  <c:v>-9.7344900867564093</c:v>
                </c:pt>
                <c:pt idx="52">
                  <c:v>-10.457076204649178</c:v>
                </c:pt>
                <c:pt idx="53">
                  <c:v>-11.121292595719177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A-453C-8193-C6B58B8B5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84592"/>
        <c:axId val="611584920"/>
      </c:scatterChart>
      <c:valAx>
        <c:axId val="6115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4920"/>
        <c:crosses val="autoZero"/>
        <c:crossBetween val="midCat"/>
      </c:valAx>
      <c:valAx>
        <c:axId val="6115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11</xdr:row>
      <xdr:rowOff>30480</xdr:rowOff>
    </xdr:from>
    <xdr:to>
      <xdr:col>9</xdr:col>
      <xdr:colOff>609600</xdr:colOff>
      <xdr:row>33</xdr:row>
      <xdr:rowOff>45720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CD9576D-CC1D-4CDD-8967-E5537940A9B0}"/>
            </a:ext>
          </a:extLst>
        </xdr:cNvPr>
        <xdr:cNvGrpSpPr/>
      </xdr:nvGrpSpPr>
      <xdr:grpSpPr>
        <a:xfrm>
          <a:off x="3002280" y="840105"/>
          <a:ext cx="4417695" cy="4206240"/>
          <a:chOff x="0" y="2545080"/>
          <a:chExt cx="4692757" cy="3760922"/>
        </a:xfrm>
      </xdr:grpSpPr>
      <xdr:pic>
        <xdr:nvPicPr>
          <xdr:cNvPr id="3" name="Obraz 1">
            <a:extLst>
              <a:ext uri="{FF2B5EF4-FFF2-40B4-BE49-F238E27FC236}">
                <a16:creationId xmlns:a16="http://schemas.microsoft.com/office/drawing/2014/main" id="{76F4FA22-1275-4942-8E5B-1E3B0299E32C}"/>
              </a:ext>
            </a:extLst>
          </xdr:cNvPr>
          <xdr:cNvPicPr/>
        </xdr:nvPicPr>
        <xdr:blipFill rotWithShape="1">
          <a:blip xmlns:r="http://schemas.openxmlformats.org/officeDocument/2006/relationships" r:embed="rId1"/>
          <a:srcRect l="42164" t="29100" r="32041" b="41006"/>
          <a:stretch/>
        </xdr:blipFill>
        <xdr:spPr bwMode="auto">
          <a:xfrm>
            <a:off x="0" y="2545080"/>
            <a:ext cx="4692757" cy="3760922"/>
          </a:xfrm>
          <a:prstGeom prst="rect">
            <a:avLst/>
          </a:prstGeom>
          <a:solidFill>
            <a:srgbClr val="FFFFFF">
              <a:shade val="85000"/>
            </a:srgbClr>
          </a:solidFill>
          <a:ln w="88900" cap="sq">
            <a:noFill/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6B6EF65-4B54-45A4-A86D-25A2C014EA90}"/>
              </a:ext>
            </a:extLst>
          </xdr:cNvPr>
          <xdr:cNvSpPr txBox="1"/>
        </xdr:nvSpPr>
        <xdr:spPr>
          <a:xfrm>
            <a:off x="3620921" y="3845774"/>
            <a:ext cx="226017" cy="29911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l-GR" sz="1100"/>
              <a:t>φ</a:t>
            </a:r>
            <a:endParaRPr lang="pl-PL" sz="1100"/>
          </a:p>
        </xdr:txBody>
      </xdr:sp>
    </xdr:grpSp>
    <xdr:clientData/>
  </xdr:twoCellAnchor>
  <xdr:twoCellAnchor>
    <xdr:from>
      <xdr:col>0</xdr:col>
      <xdr:colOff>0</xdr:colOff>
      <xdr:row>11</xdr:row>
      <xdr:rowOff>30480</xdr:rowOff>
    </xdr:from>
    <xdr:to>
      <xdr:col>4</xdr:col>
      <xdr:colOff>7620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27A8D7-8FAE-48B0-9364-7900447A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DD81-05F4-480A-8A27-1F47694E7534}">
  <dimension ref="A1:DT33"/>
  <sheetViews>
    <sheetView tabSelected="1" topLeftCell="A9" zoomScaleNormal="100" workbookViewId="0">
      <selection activeCell="I38" sqref="I38"/>
    </sheetView>
  </sheetViews>
  <sheetFormatPr defaultRowHeight="15"/>
  <cols>
    <col min="1" max="1" width="9.42578125" style="1" bestFit="1" customWidth="1"/>
    <col min="2" max="7" width="11.7109375" style="1" bestFit="1" customWidth="1"/>
    <col min="8" max="8" width="10.7109375" style="1" bestFit="1" customWidth="1"/>
    <col min="9" max="11" width="11.7109375" style="1" bestFit="1" customWidth="1"/>
    <col min="12" max="12" width="10.7109375" style="1" bestFit="1" customWidth="1"/>
    <col min="13" max="23" width="11.7109375" style="1" bestFit="1" customWidth="1"/>
    <col min="24" max="24" width="10.7109375" style="1" bestFit="1" customWidth="1"/>
    <col min="25" max="29" width="11.7109375" style="1" bestFit="1" customWidth="1"/>
    <col min="30" max="30" width="10.7109375" style="1" bestFit="1" customWidth="1"/>
    <col min="31" max="35" width="11.7109375" style="1" bestFit="1" customWidth="1"/>
    <col min="36" max="36" width="10.7109375" style="1" bestFit="1" customWidth="1"/>
    <col min="37" max="61" width="11.7109375" style="1" bestFit="1" customWidth="1"/>
    <col min="62" max="62" width="10.7109375" style="1" bestFit="1" customWidth="1"/>
    <col min="63" max="64" width="11.7109375" style="1" bestFit="1" customWidth="1"/>
    <col min="65" max="65" width="10.7109375" style="1" bestFit="1" customWidth="1"/>
    <col min="66" max="78" width="11.7109375" style="1" bestFit="1" customWidth="1"/>
    <col min="79" max="79" width="9.7109375" style="1" bestFit="1" customWidth="1"/>
    <col min="80" max="80" width="11.7109375" style="1" bestFit="1" customWidth="1"/>
    <col min="81" max="81" width="10.7109375" style="1" bestFit="1" customWidth="1"/>
    <col min="82" max="104" width="11.7109375" style="1" bestFit="1" customWidth="1"/>
    <col min="105" max="105" width="9.7109375" style="1" bestFit="1" customWidth="1"/>
    <col min="106" max="106" width="11.7109375" style="1" bestFit="1" customWidth="1"/>
    <col min="107" max="107" width="10.7109375" style="1" bestFit="1" customWidth="1"/>
    <col min="108" max="109" width="11.7109375" style="1" bestFit="1" customWidth="1"/>
    <col min="110" max="110" width="6.28515625" style="1" customWidth="1"/>
    <col min="111" max="111" width="6.5703125" style="1" customWidth="1"/>
  </cols>
  <sheetData>
    <row r="1" spans="1:124" ht="15.6" hidden="1" customHeight="1">
      <c r="A1" s="1" t="s">
        <v>0</v>
      </c>
    </row>
    <row r="2" spans="1:124" s="3" customFormat="1" ht="84.6" hidden="1" customHeight="1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148</v>
      </c>
      <c r="DI2" s="2" t="s">
        <v>149</v>
      </c>
      <c r="DJ2" s="3" t="s">
        <v>155</v>
      </c>
      <c r="DK2" s="3" t="s">
        <v>154</v>
      </c>
      <c r="DL2" s="3" t="s">
        <v>157</v>
      </c>
      <c r="DM2" s="3" t="s">
        <v>158</v>
      </c>
      <c r="DN2" s="3" t="s">
        <v>169</v>
      </c>
      <c r="DO2" s="3" t="s">
        <v>165</v>
      </c>
      <c r="DP2" s="3" t="s">
        <v>166</v>
      </c>
      <c r="DQ2" s="3" t="s">
        <v>167</v>
      </c>
      <c r="DR2" s="3" t="s">
        <v>170</v>
      </c>
      <c r="DS2" s="3" t="s">
        <v>171</v>
      </c>
      <c r="DT2" s="3" t="s">
        <v>172</v>
      </c>
    </row>
    <row r="3" spans="1:124" ht="17.45" hidden="1" customHeight="1">
      <c r="A3" s="1" t="s">
        <v>1</v>
      </c>
      <c r="B3" s="7">
        <f t="shared" ref="B3:AG3" si="0">B9+withdrawal</f>
        <v>1030.1924532168966</v>
      </c>
      <c r="C3" s="7">
        <f t="shared" si="0"/>
        <v>1030.0398598747938</v>
      </c>
      <c r="D3" s="7">
        <f t="shared" si="0"/>
        <v>1029.98</v>
      </c>
      <c r="E3" s="7">
        <f t="shared" si="0"/>
        <v>1030.0398598747938</v>
      </c>
      <c r="F3" s="7">
        <f t="shared" si="0"/>
        <v>1030.1924532168966</v>
      </c>
      <c r="G3" s="7">
        <f t="shared" si="0"/>
        <v>1030.382919079173</v>
      </c>
      <c r="H3" s="7">
        <f t="shared" si="0"/>
        <v>1030.5681030783817</v>
      </c>
      <c r="I3" s="7">
        <f t="shared" si="0"/>
        <v>1030.7284176944206</v>
      </c>
      <c r="J3" s="7">
        <f t="shared" si="0"/>
        <v>1030.8604648935961</v>
      </c>
      <c r="K3" s="7">
        <f t="shared" si="0"/>
        <v>1030.9679721978807</v>
      </c>
      <c r="L3" s="7">
        <f t="shared" si="0"/>
        <v>1031.0565115314485</v>
      </c>
      <c r="M3" s="7">
        <f t="shared" si="0"/>
        <v>1031.1312462622107</v>
      </c>
      <c r="N3" s="7">
        <f t="shared" si="0"/>
        <v>1031.1962227029214</v>
      </c>
      <c r="O3" s="7">
        <f t="shared" si="0"/>
        <v>1031.2543031553942</v>
      </c>
      <c r="P3" s="7">
        <f t="shared" si="0"/>
        <v>1031.3073207925725</v>
      </c>
      <c r="Q3" s="7">
        <f t="shared" si="0"/>
        <v>1031.3562860323179</v>
      </c>
      <c r="R3" s="7">
        <f t="shared" si="0"/>
        <v>1031.4015832929301</v>
      </c>
      <c r="S3" s="7">
        <f t="shared" si="0"/>
        <v>1031.4431406755652</v>
      </c>
      <c r="T3" s="7">
        <f t="shared" si="0"/>
        <v>1031.4805710365756</v>
      </c>
      <c r="U3" s="7">
        <f t="shared" si="0"/>
        <v>1031.5132878089371</v>
      </c>
      <c r="V3" s="7">
        <f t="shared" si="0"/>
        <v>1031.5405997373439</v>
      </c>
      <c r="W3" s="7">
        <f t="shared" si="0"/>
        <v>1031.5617881609337</v>
      </c>
      <c r="X3" s="7">
        <f t="shared" si="0"/>
        <v>1031.576169652049</v>
      </c>
      <c r="Y3" s="7">
        <f t="shared" si="0"/>
        <v>1031.5831460565446</v>
      </c>
      <c r="Z3" s="7">
        <f t="shared" si="0"/>
        <v>1031.5822433757298</v>
      </c>
      <c r="AA3" s="7">
        <f t="shared" si="0"/>
        <v>1031.573140482478</v>
      </c>
      <c r="AB3" s="7">
        <f t="shared" si="0"/>
        <v>1031.5556883456861</v>
      </c>
      <c r="AC3" s="7">
        <f t="shared" si="0"/>
        <v>1031.5299202145341</v>
      </c>
      <c r="AD3" s="7">
        <f t="shared" si="0"/>
        <v>1031.4960530557237</v>
      </c>
      <c r="AE3" s="7">
        <f t="shared" si="0"/>
        <v>1031.4544804156978</v>
      </c>
      <c r="AF3" s="7">
        <f t="shared" si="0"/>
        <v>1031.4057567709988</v>
      </c>
      <c r="AG3" s="7">
        <f t="shared" si="0"/>
        <v>1031.3505733093109</v>
      </c>
      <c r="AH3" s="7">
        <f t="shared" ref="AH3:BC3" si="1">AH9+withdrawal</f>
        <v>1031.2897249254431</v>
      </c>
      <c r="AI3" s="7">
        <f t="shared" si="1"/>
        <v>1031.2240679899537</v>
      </c>
      <c r="AJ3" s="7">
        <f t="shared" si="1"/>
        <v>1031.1544681144715</v>
      </c>
      <c r="AK3" s="7">
        <f t="shared" si="1"/>
        <v>1031.0817366457484</v>
      </c>
      <c r="AL3" s="7">
        <f t="shared" si="1"/>
        <v>1031.0065539018972</v>
      </c>
      <c r="AM3" s="7">
        <f t="shared" si="1"/>
        <v>1030.92937613151</v>
      </c>
      <c r="AN3" s="7">
        <f t="shared" si="1"/>
        <v>1030.85032172872</v>
      </c>
      <c r="AO3" s="7">
        <f t="shared" si="1"/>
        <v>1030.7690302960552</v>
      </c>
      <c r="AP3" s="7">
        <f t="shared" si="1"/>
        <v>1030.6844857734186</v>
      </c>
      <c r="AQ3" s="7">
        <f t="shared" si="1"/>
        <v>1030.5947925917483</v>
      </c>
      <c r="AR3" s="7">
        <f t="shared" si="1"/>
        <v>1030.4968936414568</v>
      </c>
      <c r="AS3" s="7">
        <f t="shared" si="1"/>
        <v>1030.3862266779765</v>
      </c>
      <c r="AT3" s="7">
        <f t="shared" si="1"/>
        <v>1030.2563477858871</v>
      </c>
      <c r="AU3" s="7">
        <f t="shared" si="1"/>
        <v>1030.0986479003111</v>
      </c>
      <c r="AV3" s="7">
        <f t="shared" si="1"/>
        <v>1029.9025457035195</v>
      </c>
      <c r="AW3" s="7">
        <f t="shared" si="1"/>
        <v>1029.6571264949453</v>
      </c>
      <c r="AX3" s="7">
        <f t="shared" si="1"/>
        <v>1029.3561863601576</v>
      </c>
      <c r="AY3" s="7">
        <f t="shared" si="1"/>
        <v>1029.0089506772736</v>
      </c>
      <c r="AZ3" s="7">
        <f t="shared" si="1"/>
        <v>1028.6536089870219</v>
      </c>
      <c r="BA3" s="7">
        <f t="shared" si="1"/>
        <v>1028.3556009061849</v>
      </c>
      <c r="BB3" s="7">
        <f t="shared" si="1"/>
        <v>1028.1708258286801</v>
      </c>
      <c r="BC3" s="7">
        <f t="shared" si="1"/>
        <v>1028.1041349662878</v>
      </c>
      <c r="BD3" s="7">
        <f t="shared" ref="BD3:CI3" si="2">B10+withdrawal</f>
        <v>1001.3933125810183</v>
      </c>
      <c r="BE3" s="7">
        <f t="shared" si="2"/>
        <v>1000.7434307785046</v>
      </c>
      <c r="BF3" s="7">
        <f t="shared" si="2"/>
        <v>1000</v>
      </c>
      <c r="BG3" s="7">
        <f t="shared" si="2"/>
        <v>999.2565692214954</v>
      </c>
      <c r="BH3" s="7">
        <f t="shared" si="2"/>
        <v>998.60668741898166</v>
      </c>
      <c r="BI3" s="7">
        <f t="shared" si="2"/>
        <v>998.09208914508565</v>
      </c>
      <c r="BJ3" s="7">
        <f t="shared" si="2"/>
        <v>997.70468501486846</v>
      </c>
      <c r="BK3" s="7">
        <f t="shared" si="2"/>
        <v>997.41583058323795</v>
      </c>
      <c r="BL3" s="7">
        <f t="shared" si="2"/>
        <v>997.19652108061541</v>
      </c>
      <c r="BM3" s="7">
        <f t="shared" si="2"/>
        <v>997.0239996295885</v>
      </c>
      <c r="BN3" s="7">
        <f t="shared" si="2"/>
        <v>996.88190865560171</v>
      </c>
      <c r="BO3" s="7">
        <f t="shared" si="2"/>
        <v>996.75877458744412</v>
      </c>
      <c r="BP3" s="7">
        <f t="shared" si="2"/>
        <v>996.64653814784617</v>
      </c>
      <c r="BQ3" s="7">
        <f t="shared" si="2"/>
        <v>996.5394862687624</v>
      </c>
      <c r="BR3" s="7">
        <f t="shared" si="2"/>
        <v>996.43354360318494</v>
      </c>
      <c r="BS3" s="7">
        <f t="shared" si="2"/>
        <v>996.32581547922086</v>
      </c>
      <c r="BT3" s="7">
        <f t="shared" si="2"/>
        <v>996.21429243672935</v>
      </c>
      <c r="BU3" s="7">
        <f t="shared" si="2"/>
        <v>996.09765509986028</v>
      </c>
      <c r="BV3" s="7">
        <f t="shared" si="2"/>
        <v>995.97514038450811</v>
      </c>
      <c r="BW3" s="7">
        <f t="shared" si="2"/>
        <v>995.84644482047474</v>
      </c>
      <c r="BX3" s="7">
        <f t="shared" si="2"/>
        <v>995.71165007381785</v>
      </c>
      <c r="BY3" s="7">
        <f t="shared" si="2"/>
        <v>995.57116151913783</v>
      </c>
      <c r="BZ3" s="7">
        <f t="shared" si="2"/>
        <v>995.42565428524813</v>
      </c>
      <c r="CA3" s="7">
        <f t="shared" si="2"/>
        <v>995.27602343383376</v>
      </c>
      <c r="CB3" s="7">
        <f t="shared" si="2"/>
        <v>995.12333634783784</v>
      </c>
      <c r="CC3" s="7">
        <f t="shared" si="2"/>
        <v>994.96878631566301</v>
      </c>
      <c r="CD3" s="7">
        <f t="shared" si="2"/>
        <v>994.81364688529652</v>
      </c>
      <c r="CE3" s="7">
        <f t="shared" si="2"/>
        <v>994.65922694120172</v>
      </c>
      <c r="CF3" s="7">
        <f t="shared" si="2"/>
        <v>994.50682669354057</v>
      </c>
      <c r="CG3" s="7">
        <f t="shared" si="2"/>
        <v>994.35769490379721</v>
      </c>
      <c r="CH3" s="7">
        <f t="shared" si="2"/>
        <v>994.21298772529576</v>
      </c>
      <c r="CI3" s="7">
        <f t="shared" si="2"/>
        <v>994.07372952097433</v>
      </c>
      <c r="CJ3" s="7">
        <f t="shared" ref="CJ3:DE3" si="3">AH10+withdrawal</f>
        <v>993.94077593290092</v>
      </c>
      <c r="CK3" s="7">
        <f t="shared" si="3"/>
        <v>993.81477930551569</v>
      </c>
      <c r="CL3" s="7">
        <f t="shared" si="3"/>
        <v>993.69615627869371</v>
      </c>
      <c r="CM3" s="7">
        <f t="shared" si="3"/>
        <v>993.58505691392031</v>
      </c>
      <c r="CN3" s="7">
        <f t="shared" si="3"/>
        <v>993.48133400213044</v>
      </c>
      <c r="CO3" s="7">
        <f t="shared" si="3"/>
        <v>993.38451005797674</v>
      </c>
      <c r="CP3" s="7">
        <f t="shared" si="3"/>
        <v>993.29373763801868</v>
      </c>
      <c r="CQ3" s="7">
        <f t="shared" si="3"/>
        <v>993.2077455083122</v>
      </c>
      <c r="CR3" s="7">
        <f t="shared" si="3"/>
        <v>993.1247579072276</v>
      </c>
      <c r="CS3" s="7">
        <f t="shared" si="3"/>
        <v>993.04236508632277</v>
      </c>
      <c r="CT3" s="7">
        <f t="shared" si="3"/>
        <v>992.9573077424136</v>
      </c>
      <c r="CU3" s="7">
        <f t="shared" si="3"/>
        <v>992.86511174511895</v>
      </c>
      <c r="CV3" s="7">
        <f t="shared" si="3"/>
        <v>992.75946832664533</v>
      </c>
      <c r="CW3" s="7">
        <f t="shared" si="3"/>
        <v>992.6312021283378</v>
      </c>
      <c r="CX3" s="7">
        <f t="shared" si="3"/>
        <v>992.46665107497086</v>
      </c>
      <c r="CY3" s="7">
        <f t="shared" si="3"/>
        <v>992.24550164392667</v>
      </c>
      <c r="CZ3" s="7">
        <f t="shared" si="3"/>
        <v>991.93921728430951</v>
      </c>
      <c r="DA3" s="7">
        <f t="shared" si="3"/>
        <v>991.51434552869205</v>
      </c>
      <c r="DB3" s="7">
        <f t="shared" si="3"/>
        <v>990.94922309199194</v>
      </c>
      <c r="DC3" s="7">
        <f t="shared" si="3"/>
        <v>990.26550991324359</v>
      </c>
      <c r="DD3" s="7">
        <f t="shared" si="3"/>
        <v>989.54292379535082</v>
      </c>
      <c r="DE3" s="7">
        <f t="shared" si="3"/>
        <v>988.87870740428082</v>
      </c>
      <c r="DF3" s="7">
        <f>$L$24</f>
        <v>20</v>
      </c>
      <c r="DG3" s="7">
        <f>$L$22</f>
        <v>1</v>
      </c>
      <c r="DH3">
        <f>withdrawal</f>
        <v>1000</v>
      </c>
      <c r="DI3">
        <f>withdrawal</f>
        <v>1000</v>
      </c>
      <c r="DJ3">
        <f>z</f>
        <v>19</v>
      </c>
      <c r="DK3">
        <f>thickness</f>
        <v>15</v>
      </c>
      <c r="DL3">
        <f>L29</f>
        <v>20</v>
      </c>
      <c r="DM3">
        <f>L30+E*2</f>
        <v>10</v>
      </c>
      <c r="DN3">
        <f>L31</f>
        <v>6</v>
      </c>
      <c r="DO3">
        <f>N</f>
        <v>20</v>
      </c>
      <c r="DP3">
        <f>L16</f>
        <v>4</v>
      </c>
      <c r="DQ3">
        <f>R_</f>
        <v>35</v>
      </c>
      <c r="DR3" s="8">
        <f>L30</f>
        <v>8</v>
      </c>
      <c r="DS3" s="8">
        <f>L29</f>
        <v>20</v>
      </c>
      <c r="DT3" s="8">
        <f>L31</f>
        <v>6</v>
      </c>
    </row>
    <row r="4" spans="1:124" ht="17.45" hidden="1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</row>
    <row r="5" spans="1:124" ht="17.45" hidden="1" customHeight="1">
      <c r="A5" s="1" t="s">
        <v>151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  <c r="S5" s="7">
        <v>18</v>
      </c>
      <c r="T5" s="7">
        <v>19</v>
      </c>
      <c r="U5" s="7">
        <v>20</v>
      </c>
      <c r="V5" s="7">
        <v>21</v>
      </c>
      <c r="W5" s="7">
        <v>22</v>
      </c>
      <c r="X5" s="7">
        <v>23</v>
      </c>
      <c r="Y5" s="7">
        <v>24</v>
      </c>
      <c r="Z5" s="7">
        <v>25</v>
      </c>
      <c r="AA5" s="7">
        <v>26</v>
      </c>
      <c r="AB5" s="7">
        <v>27</v>
      </c>
      <c r="AC5" s="7">
        <v>28</v>
      </c>
      <c r="AD5" s="7">
        <v>29</v>
      </c>
      <c r="AE5" s="7">
        <v>30</v>
      </c>
      <c r="AF5" s="7">
        <v>31</v>
      </c>
      <c r="AG5" s="7">
        <v>32</v>
      </c>
      <c r="AH5" s="7">
        <v>33</v>
      </c>
      <c r="AI5" s="7">
        <v>34</v>
      </c>
      <c r="AJ5" s="7">
        <v>35</v>
      </c>
      <c r="AK5" s="7">
        <v>36</v>
      </c>
      <c r="AL5" s="7">
        <v>37</v>
      </c>
      <c r="AM5" s="7">
        <v>38</v>
      </c>
      <c r="AN5" s="7">
        <v>39</v>
      </c>
      <c r="AO5" s="7">
        <v>40</v>
      </c>
      <c r="AP5" s="7">
        <v>41</v>
      </c>
      <c r="AQ5" s="7">
        <v>42</v>
      </c>
      <c r="AR5" s="7">
        <v>43</v>
      </c>
      <c r="AS5" s="7">
        <v>44</v>
      </c>
      <c r="AT5" s="7">
        <v>45</v>
      </c>
      <c r="AU5" s="7">
        <v>46</v>
      </c>
      <c r="AV5" s="7">
        <v>47</v>
      </c>
      <c r="AW5" s="7">
        <v>48</v>
      </c>
      <c r="AX5" s="7">
        <v>49</v>
      </c>
      <c r="AY5" s="7">
        <v>50</v>
      </c>
      <c r="AZ5" s="7">
        <v>51</v>
      </c>
      <c r="BA5" s="7">
        <v>52</v>
      </c>
      <c r="BB5" s="7">
        <v>53</v>
      </c>
      <c r="BC5" s="7">
        <v>54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24" ht="17.45" hidden="1" customHeight="1">
      <c r="A6" s="1" t="s">
        <v>112</v>
      </c>
      <c r="B6" s="7">
        <v>-2</v>
      </c>
      <c r="C6" s="7">
        <v>-1</v>
      </c>
      <c r="D6" s="7">
        <v>0</v>
      </c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7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7">
        <v>31</v>
      </c>
      <c r="AJ6" s="7">
        <v>32</v>
      </c>
      <c r="AK6" s="7">
        <v>33</v>
      </c>
      <c r="AL6" s="7">
        <v>34</v>
      </c>
      <c r="AM6" s="7">
        <v>35</v>
      </c>
      <c r="AN6" s="7">
        <v>36</v>
      </c>
      <c r="AO6" s="7">
        <v>37</v>
      </c>
      <c r="AP6" s="7">
        <v>38</v>
      </c>
      <c r="AQ6" s="7">
        <v>39</v>
      </c>
      <c r="AR6" s="7">
        <v>40</v>
      </c>
      <c r="AS6" s="7">
        <v>41</v>
      </c>
      <c r="AT6" s="7">
        <v>42</v>
      </c>
      <c r="AU6" s="7">
        <v>43</v>
      </c>
      <c r="AV6" s="7">
        <v>44</v>
      </c>
      <c r="AW6" s="7">
        <v>45</v>
      </c>
      <c r="AX6" s="7">
        <v>46</v>
      </c>
      <c r="AY6" s="7">
        <v>47</v>
      </c>
      <c r="AZ6" s="7">
        <v>48</v>
      </c>
      <c r="BA6" s="7">
        <v>49</v>
      </c>
      <c r="BB6" s="7">
        <v>50</v>
      </c>
      <c r="BC6" s="7">
        <v>51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24" ht="17.45" hidden="1" customHeight="1">
      <c r="A7" s="12" t="s">
        <v>137</v>
      </c>
      <c r="B7" s="7">
        <f t="shared" ref="B7:AG7" si="4">RADIANS(B6*dfi)</f>
        <v>-1.3497712797378273E-2</v>
      </c>
      <c r="C7" s="7">
        <f t="shared" si="4"/>
        <v>-6.7488563986891365E-3</v>
      </c>
      <c r="D7" s="7">
        <f t="shared" si="4"/>
        <v>0</v>
      </c>
      <c r="E7" s="7">
        <f t="shared" si="4"/>
        <v>6.7488563986891365E-3</v>
      </c>
      <c r="F7" s="7">
        <f t="shared" si="4"/>
        <v>1.3497712797378273E-2</v>
      </c>
      <c r="G7" s="7">
        <f t="shared" si="4"/>
        <v>2.0246569196067411E-2</v>
      </c>
      <c r="H7" s="7">
        <f t="shared" si="4"/>
        <v>2.6995425594756546E-2</v>
      </c>
      <c r="I7" s="7">
        <f t="shared" si="4"/>
        <v>3.3744281993445681E-2</v>
      </c>
      <c r="J7" s="7">
        <f t="shared" si="4"/>
        <v>4.0493138392134823E-2</v>
      </c>
      <c r="K7" s="7">
        <f t="shared" si="4"/>
        <v>4.7241994790823957E-2</v>
      </c>
      <c r="L7" s="7">
        <f t="shared" si="4"/>
        <v>5.3990851189513092E-2</v>
      </c>
      <c r="M7" s="7">
        <f t="shared" si="4"/>
        <v>6.0739707588202227E-2</v>
      </c>
      <c r="N7" s="7">
        <f t="shared" si="4"/>
        <v>6.7488563986891362E-2</v>
      </c>
      <c r="O7" s="7">
        <f t="shared" si="4"/>
        <v>7.423742038558051E-2</v>
      </c>
      <c r="P7" s="7">
        <f t="shared" si="4"/>
        <v>8.0986276784269645E-2</v>
      </c>
      <c r="Q7" s="7">
        <f t="shared" si="4"/>
        <v>8.773513318295878E-2</v>
      </c>
      <c r="R7" s="7">
        <f t="shared" si="4"/>
        <v>9.4483989581647915E-2</v>
      </c>
      <c r="S7" s="7">
        <f t="shared" si="4"/>
        <v>0.10123284598033705</v>
      </c>
      <c r="T7" s="7">
        <f t="shared" si="4"/>
        <v>0.10798170237902618</v>
      </c>
      <c r="U7" s="7">
        <f t="shared" si="4"/>
        <v>0.11473055877771532</v>
      </c>
      <c r="V7" s="7">
        <f t="shared" si="4"/>
        <v>0.12147941517640445</v>
      </c>
      <c r="W7" s="7">
        <f t="shared" si="4"/>
        <v>0.12822827157509359</v>
      </c>
      <c r="X7" s="7">
        <f t="shared" si="4"/>
        <v>0.13497712797378272</v>
      </c>
      <c r="Y7" s="7">
        <f t="shared" si="4"/>
        <v>0.14172598437247186</v>
      </c>
      <c r="Z7" s="7">
        <f t="shared" si="4"/>
        <v>0.14847484077116102</v>
      </c>
      <c r="AA7" s="7">
        <f t="shared" si="4"/>
        <v>0.15522369716985013</v>
      </c>
      <c r="AB7" s="7">
        <f t="shared" si="4"/>
        <v>0.16197255356853929</v>
      </c>
      <c r="AC7" s="7">
        <f t="shared" si="4"/>
        <v>0.1687214099672284</v>
      </c>
      <c r="AD7" s="7">
        <f t="shared" si="4"/>
        <v>0.17547026636591756</v>
      </c>
      <c r="AE7" s="7">
        <f t="shared" si="4"/>
        <v>0.18221912276460667</v>
      </c>
      <c r="AF7" s="7">
        <f t="shared" si="4"/>
        <v>0.18896797916329583</v>
      </c>
      <c r="AG7" s="7">
        <f t="shared" si="4"/>
        <v>0.19571683556198494</v>
      </c>
      <c r="AH7" s="7">
        <f t="shared" ref="AH7:BC7" si="5">RADIANS(AH6*dfi)</f>
        <v>0.2024656919606741</v>
      </c>
      <c r="AI7" s="7">
        <f t="shared" si="5"/>
        <v>0.20921454835936321</v>
      </c>
      <c r="AJ7" s="7">
        <f t="shared" si="5"/>
        <v>0.21596340475805237</v>
      </c>
      <c r="AK7" s="7">
        <f t="shared" si="5"/>
        <v>0.2227122611567415</v>
      </c>
      <c r="AL7" s="7">
        <f t="shared" si="5"/>
        <v>0.22946111755543064</v>
      </c>
      <c r="AM7" s="7">
        <f t="shared" si="5"/>
        <v>0.23620997395411977</v>
      </c>
      <c r="AN7" s="7">
        <f t="shared" si="5"/>
        <v>0.24295883035280891</v>
      </c>
      <c r="AO7" s="7">
        <f t="shared" si="5"/>
        <v>0.24970768675149804</v>
      </c>
      <c r="AP7" s="7">
        <f t="shared" si="5"/>
        <v>0.25645654315018718</v>
      </c>
      <c r="AQ7" s="7">
        <f t="shared" si="5"/>
        <v>0.26320539954887634</v>
      </c>
      <c r="AR7" s="7">
        <f t="shared" si="5"/>
        <v>0.26995425594756545</v>
      </c>
      <c r="AS7" s="7">
        <f t="shared" si="5"/>
        <v>0.27670311234625461</v>
      </c>
      <c r="AT7" s="7">
        <f t="shared" si="5"/>
        <v>0.28345196874494372</v>
      </c>
      <c r="AU7" s="7">
        <f t="shared" si="5"/>
        <v>0.29020082514363282</v>
      </c>
      <c r="AV7" s="7">
        <f t="shared" si="5"/>
        <v>0.29694968154232204</v>
      </c>
      <c r="AW7" s="7">
        <f t="shared" si="5"/>
        <v>0.30369853794101115</v>
      </c>
      <c r="AX7" s="7">
        <f t="shared" si="5"/>
        <v>0.31044739433970026</v>
      </c>
      <c r="AY7" s="7">
        <f t="shared" si="5"/>
        <v>0.31719625073838936</v>
      </c>
      <c r="AZ7" s="7">
        <f t="shared" si="5"/>
        <v>0.32394510713707858</v>
      </c>
      <c r="BA7" s="7">
        <f t="shared" si="5"/>
        <v>0.33069396353576769</v>
      </c>
      <c r="BB7" s="7">
        <f t="shared" si="5"/>
        <v>0.33744281993445679</v>
      </c>
      <c r="BC7" s="7">
        <f t="shared" si="5"/>
        <v>0.34419167633314596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</row>
    <row r="8" spans="1:124" ht="17.45" hidden="1" customHeight="1">
      <c r="A8" s="12" t="s">
        <v>140</v>
      </c>
      <c r="B8" s="7">
        <f t="shared" ref="B8:AG8" si="6">ATAN((SIN(-z*B7))/(REN-COS(-z*B7)))</f>
        <v>0.31339436640288965</v>
      </c>
      <c r="C8" s="7">
        <f t="shared" si="6"/>
        <v>0.16708425733719176</v>
      </c>
      <c r="D8" s="7">
        <f t="shared" si="6"/>
        <v>0</v>
      </c>
      <c r="E8" s="7">
        <f t="shared" si="6"/>
        <v>-0.16708425733719176</v>
      </c>
      <c r="F8" s="7">
        <f t="shared" si="6"/>
        <v>-0.31339436640288965</v>
      </c>
      <c r="G8" s="7">
        <f t="shared" si="6"/>
        <v>-0.42777301442163201</v>
      </c>
      <c r="H8" s="7">
        <f t="shared" si="6"/>
        <v>-0.50932317866529475</v>
      </c>
      <c r="I8" s="7">
        <f t="shared" si="6"/>
        <v>-0.56256482881916636</v>
      </c>
      <c r="J8" s="7">
        <f t="shared" si="6"/>
        <v>-0.59329561560555011</v>
      </c>
      <c r="K8" s="7">
        <f t="shared" si="6"/>
        <v>-0.60670777151586963</v>
      </c>
      <c r="L8" s="7">
        <f t="shared" si="6"/>
        <v>-0.60691087467232818</v>
      </c>
      <c r="M8" s="7">
        <f t="shared" si="6"/>
        <v>-0.59700650012413858</v>
      </c>
      <c r="N8" s="7">
        <f t="shared" si="6"/>
        <v>-0.57930098322686263</v>
      </c>
      <c r="O8" s="7">
        <f t="shared" si="6"/>
        <v>-0.55551047990423164</v>
      </c>
      <c r="P8" s="7">
        <f t="shared" si="6"/>
        <v>-0.52692260876783403</v>
      </c>
      <c r="Q8" s="7">
        <f t="shared" si="6"/>
        <v>-0.49451513730846169</v>
      </c>
      <c r="R8" s="7">
        <f t="shared" si="6"/>
        <v>-0.45904088370103413</v>
      </c>
      <c r="S8" s="7">
        <f t="shared" si="6"/>
        <v>-0.42108807218921851</v>
      </c>
      <c r="T8" s="7">
        <f t="shared" si="6"/>
        <v>-0.38112339317738309</v>
      </c>
      <c r="U8" s="7">
        <f t="shared" si="6"/>
        <v>-0.33952299856503004</v>
      </c>
      <c r="V8" s="7">
        <f t="shared" si="6"/>
        <v>-0.29659508336807067</v>
      </c>
      <c r="W8" s="7">
        <f t="shared" si="6"/>
        <v>-0.25259657539285185</v>
      </c>
      <c r="X8" s="7">
        <f t="shared" si="6"/>
        <v>-0.20774567634690469</v>
      </c>
      <c r="Y8" s="7">
        <f t="shared" si="6"/>
        <v>-0.16223146921073295</v>
      </c>
      <c r="Z8" s="7">
        <f t="shared" si="6"/>
        <v>-0.11622144974912192</v>
      </c>
      <c r="AA8" s="7">
        <f t="shared" si="6"/>
        <v>-6.9867599672051917E-2</v>
      </c>
      <c r="AB8" s="7">
        <f t="shared" si="6"/>
        <v>-2.331145806700205E-2</v>
      </c>
      <c r="AC8" s="7">
        <f t="shared" si="6"/>
        <v>2.3311458067001963E-2</v>
      </c>
      <c r="AD8" s="7">
        <f t="shared" si="6"/>
        <v>6.9867599672051819E-2</v>
      </c>
      <c r="AE8" s="7">
        <f t="shared" si="6"/>
        <v>0.11622144974912184</v>
      </c>
      <c r="AF8" s="7">
        <f t="shared" si="6"/>
        <v>0.16223146921073286</v>
      </c>
      <c r="AG8" s="7">
        <f t="shared" si="6"/>
        <v>0.20774567634690433</v>
      </c>
      <c r="AH8" s="7">
        <f t="shared" ref="AH8:BC8" si="7">ATAN((SIN(-z*AH7))/(REN-COS(-z*AH7)))</f>
        <v>0.25259657539285163</v>
      </c>
      <c r="AI8" s="7">
        <f t="shared" si="7"/>
        <v>0.29659508336807033</v>
      </c>
      <c r="AJ8" s="7">
        <f t="shared" si="7"/>
        <v>0.33952299856502982</v>
      </c>
      <c r="AK8" s="7">
        <f t="shared" si="7"/>
        <v>0.38112339317738309</v>
      </c>
      <c r="AL8" s="7">
        <f t="shared" si="7"/>
        <v>0.42108807218921834</v>
      </c>
      <c r="AM8" s="7">
        <f t="shared" si="7"/>
        <v>0.45904088370103413</v>
      </c>
      <c r="AN8" s="7">
        <f t="shared" si="7"/>
        <v>0.49451513730846142</v>
      </c>
      <c r="AO8" s="7">
        <f t="shared" si="7"/>
        <v>0.52692260876783392</v>
      </c>
      <c r="AP8" s="7">
        <f t="shared" si="7"/>
        <v>0.55551047990423164</v>
      </c>
      <c r="AQ8" s="7">
        <f t="shared" si="7"/>
        <v>0.57930098322686252</v>
      </c>
      <c r="AR8" s="7">
        <f t="shared" si="7"/>
        <v>0.59700650012413836</v>
      </c>
      <c r="AS8" s="7">
        <f t="shared" si="7"/>
        <v>0.60691087467232818</v>
      </c>
      <c r="AT8" s="7">
        <f t="shared" si="7"/>
        <v>0.60670777151586963</v>
      </c>
      <c r="AU8" s="7">
        <f t="shared" si="7"/>
        <v>0.59329561560555033</v>
      </c>
      <c r="AV8" s="7">
        <f t="shared" si="7"/>
        <v>0.56256482881916625</v>
      </c>
      <c r="AW8" s="7">
        <f t="shared" si="7"/>
        <v>0.50932317866529475</v>
      </c>
      <c r="AX8" s="7">
        <f t="shared" si="7"/>
        <v>0.4277730144216324</v>
      </c>
      <c r="AY8" s="7">
        <f t="shared" si="7"/>
        <v>0.31339436640289065</v>
      </c>
      <c r="AZ8" s="7">
        <f t="shared" si="7"/>
        <v>0.16708425733719146</v>
      </c>
      <c r="BA8" s="7">
        <f t="shared" si="7"/>
        <v>3.2670625464229869E-16</v>
      </c>
      <c r="BB8" s="7">
        <f t="shared" si="7"/>
        <v>-0.16708425733719079</v>
      </c>
      <c r="BC8" s="7">
        <f t="shared" si="7"/>
        <v>-0.31339436640288926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</row>
    <row r="9" spans="1:124" ht="3.6" customHeight="1">
      <c r="A9" t="s">
        <v>141</v>
      </c>
      <c r="B9" s="7">
        <f t="shared" ref="B9:AG9" si="8">R_*COS(B7)-Rr*COS(B7+B8)-E*COS(N*B7)</f>
        <v>30.192453216896684</v>
      </c>
      <c r="C9" s="7">
        <f t="shared" si="8"/>
        <v>30.039859874793795</v>
      </c>
      <c r="D9" s="7">
        <f t="shared" si="8"/>
        <v>29.98</v>
      </c>
      <c r="E9" s="7">
        <f t="shared" si="8"/>
        <v>30.039859874793795</v>
      </c>
      <c r="F9" s="7">
        <f t="shared" si="8"/>
        <v>30.192453216896684</v>
      </c>
      <c r="G9" s="7">
        <f t="shared" si="8"/>
        <v>30.382919079173014</v>
      </c>
      <c r="H9" s="7">
        <f t="shared" si="8"/>
        <v>30.568103078381625</v>
      </c>
      <c r="I9" s="7">
        <f t="shared" si="8"/>
        <v>30.728417694420635</v>
      </c>
      <c r="J9" s="7">
        <f t="shared" si="8"/>
        <v>30.860464893596131</v>
      </c>
      <c r="K9" s="7">
        <f t="shared" si="8"/>
        <v>30.967972197880798</v>
      </c>
      <c r="L9" s="7">
        <f t="shared" si="8"/>
        <v>31.056511531448518</v>
      </c>
      <c r="M9" s="7">
        <f t="shared" si="8"/>
        <v>31.131246262210546</v>
      </c>
      <c r="N9" s="7">
        <f t="shared" si="8"/>
        <v>31.196222702921428</v>
      </c>
      <c r="O9" s="7">
        <f t="shared" si="8"/>
        <v>31.254303155394073</v>
      </c>
      <c r="P9" s="7">
        <f t="shared" si="8"/>
        <v>31.30732079257244</v>
      </c>
      <c r="Q9" s="7">
        <f t="shared" si="8"/>
        <v>31.356286032317875</v>
      </c>
      <c r="R9" s="7">
        <f t="shared" si="8"/>
        <v>31.401583292930116</v>
      </c>
      <c r="S9" s="7">
        <f t="shared" si="8"/>
        <v>31.443140675565342</v>
      </c>
      <c r="T9" s="7">
        <f t="shared" si="8"/>
        <v>31.480571036575601</v>
      </c>
      <c r="U9" s="7">
        <f t="shared" si="8"/>
        <v>31.513287808937143</v>
      </c>
      <c r="V9" s="7">
        <f t="shared" si="8"/>
        <v>31.540599737343946</v>
      </c>
      <c r="W9" s="7">
        <f t="shared" si="8"/>
        <v>31.561788160933634</v>
      </c>
      <c r="X9" s="7">
        <f t="shared" si="8"/>
        <v>31.576169652049089</v>
      </c>
      <c r="Y9" s="7">
        <f t="shared" si="8"/>
        <v>31.583146056544564</v>
      </c>
      <c r="Z9" s="7">
        <f t="shared" si="8"/>
        <v>31.582243375729838</v>
      </c>
      <c r="AA9" s="7">
        <f t="shared" si="8"/>
        <v>31.573140482478081</v>
      </c>
      <c r="AB9" s="7">
        <f t="shared" si="8"/>
        <v>31.555688345686093</v>
      </c>
      <c r="AC9" s="7">
        <f t="shared" si="8"/>
        <v>31.52992021453397</v>
      </c>
      <c r="AD9" s="7">
        <f t="shared" si="8"/>
        <v>31.49605305572361</v>
      </c>
      <c r="AE9" s="7">
        <f t="shared" si="8"/>
        <v>31.45448041569777</v>
      </c>
      <c r="AF9" s="7">
        <f t="shared" si="8"/>
        <v>31.405756770998803</v>
      </c>
      <c r="AG9" s="7">
        <f t="shared" si="8"/>
        <v>31.350573309310999</v>
      </c>
      <c r="AH9" s="7">
        <f t="shared" ref="AH9:BC9" si="9">R_*COS(AH7)-Rr*COS(AH7+AH8)-E*COS(N*AH7)</f>
        <v>31.289724925443213</v>
      </c>
      <c r="AI9" s="7">
        <f t="shared" si="9"/>
        <v>31.224067989953681</v>
      </c>
      <c r="AJ9" s="7">
        <f t="shared" si="9"/>
        <v>31.154468114471399</v>
      </c>
      <c r="AK9" s="7">
        <f t="shared" si="9"/>
        <v>31.0817366457484</v>
      </c>
      <c r="AL9" s="7">
        <f t="shared" si="9"/>
        <v>31.006553901897227</v>
      </c>
      <c r="AM9" s="7">
        <f t="shared" si="9"/>
        <v>30.929376131510015</v>
      </c>
      <c r="AN9" s="7">
        <f t="shared" si="9"/>
        <v>30.8503217287201</v>
      </c>
      <c r="AO9" s="7">
        <f t="shared" si="9"/>
        <v>30.769030296055305</v>
      </c>
      <c r="AP9" s="7">
        <f t="shared" si="9"/>
        <v>30.684485773418626</v>
      </c>
      <c r="AQ9" s="7">
        <f t="shared" si="9"/>
        <v>30.594792591748369</v>
      </c>
      <c r="AR9" s="7">
        <f t="shared" si="9"/>
        <v>30.496893641456815</v>
      </c>
      <c r="AS9" s="7">
        <f t="shared" si="9"/>
        <v>30.386226677976424</v>
      </c>
      <c r="AT9" s="7">
        <f t="shared" si="9"/>
        <v>30.256347785887098</v>
      </c>
      <c r="AU9" s="7">
        <f t="shared" si="9"/>
        <v>30.098647900311072</v>
      </c>
      <c r="AV9" s="7">
        <f t="shared" si="9"/>
        <v>29.902545703519522</v>
      </c>
      <c r="AW9" s="7">
        <f t="shared" si="9"/>
        <v>29.657126494945352</v>
      </c>
      <c r="AX9" s="7">
        <f t="shared" si="9"/>
        <v>29.356186360157569</v>
      </c>
      <c r="AY9" s="7">
        <f t="shared" si="9"/>
        <v>29.00895067727355</v>
      </c>
      <c r="AZ9" s="7">
        <f t="shared" si="9"/>
        <v>28.653608987021901</v>
      </c>
      <c r="BA9" s="7">
        <f t="shared" si="9"/>
        <v>28.355600906185028</v>
      </c>
      <c r="BB9" s="7">
        <f t="shared" si="9"/>
        <v>28.170825828680176</v>
      </c>
      <c r="BC9" s="7">
        <f t="shared" si="9"/>
        <v>28.104134966287805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</row>
    <row r="10" spans="1:124" ht="3.6" customHeight="1">
      <c r="A10" t="s">
        <v>142</v>
      </c>
      <c r="B10" s="7">
        <f t="shared" ref="B10:AG10" si="10">-R_*SIN(B7)+Rr*SIN(B7+B8)+E*SIN(N*B7)</f>
        <v>1.3933125810183689</v>
      </c>
      <c r="C10" s="7">
        <f t="shared" si="10"/>
        <v>0.74343077850459172</v>
      </c>
      <c r="D10" s="7">
        <f t="shared" si="10"/>
        <v>0</v>
      </c>
      <c r="E10" s="7">
        <f t="shared" si="10"/>
        <v>-0.74343077850459172</v>
      </c>
      <c r="F10" s="7">
        <f t="shared" si="10"/>
        <v>-1.3933125810183689</v>
      </c>
      <c r="G10" s="7">
        <f t="shared" si="10"/>
        <v>-1.907910854914395</v>
      </c>
      <c r="H10" s="7">
        <f t="shared" si="10"/>
        <v>-2.2953149851315255</v>
      </c>
      <c r="I10" s="7">
        <f t="shared" si="10"/>
        <v>-2.5841694167620703</v>
      </c>
      <c r="J10" s="7">
        <f t="shared" si="10"/>
        <v>-2.8034789193846077</v>
      </c>
      <c r="K10" s="7">
        <f t="shared" si="10"/>
        <v>-2.9760003704114522</v>
      </c>
      <c r="L10" s="7">
        <f t="shared" si="10"/>
        <v>-3.1180913443982465</v>
      </c>
      <c r="M10" s="7">
        <f t="shared" si="10"/>
        <v>-3.2412254125559308</v>
      </c>
      <c r="N10" s="7">
        <f t="shared" si="10"/>
        <v>-3.3534618521538362</v>
      </c>
      <c r="O10" s="7">
        <f t="shared" si="10"/>
        <v>-3.4605137312375662</v>
      </c>
      <c r="P10" s="7">
        <f t="shared" si="10"/>
        <v>-3.5664563968151048</v>
      </c>
      <c r="Q10" s="7">
        <f t="shared" si="10"/>
        <v>-3.6741845207791903</v>
      </c>
      <c r="R10" s="7">
        <f t="shared" si="10"/>
        <v>-3.7857075632706079</v>
      </c>
      <c r="S10" s="7">
        <f t="shared" si="10"/>
        <v>-3.9023449001397541</v>
      </c>
      <c r="T10" s="7">
        <f t="shared" si="10"/>
        <v>-4.0248596154918639</v>
      </c>
      <c r="U10" s="7">
        <f t="shared" si="10"/>
        <v>-4.1535551795253012</v>
      </c>
      <c r="V10" s="7">
        <f t="shared" si="10"/>
        <v>-4.2883499261820948</v>
      </c>
      <c r="W10" s="7">
        <f t="shared" si="10"/>
        <v>-4.4288384808621801</v>
      </c>
      <c r="X10" s="7">
        <f t="shared" si="10"/>
        <v>-4.5743457147518605</v>
      </c>
      <c r="Y10" s="7">
        <f t="shared" si="10"/>
        <v>-4.7239765661662654</v>
      </c>
      <c r="Z10" s="7">
        <f t="shared" si="10"/>
        <v>-4.8766636521621987</v>
      </c>
      <c r="AA10" s="7">
        <f t="shared" si="10"/>
        <v>-5.0312136843369615</v>
      </c>
      <c r="AB10" s="7">
        <f t="shared" si="10"/>
        <v>-5.1863531147035111</v>
      </c>
      <c r="AC10" s="7">
        <f t="shared" si="10"/>
        <v>-5.3407730587983204</v>
      </c>
      <c r="AD10" s="7">
        <f t="shared" si="10"/>
        <v>-5.4931733064594637</v>
      </c>
      <c r="AE10" s="7">
        <f t="shared" si="10"/>
        <v>-5.6423050962028132</v>
      </c>
      <c r="AF10" s="7">
        <f t="shared" si="10"/>
        <v>-5.787012274704197</v>
      </c>
      <c r="AG10" s="7">
        <f t="shared" si="10"/>
        <v>-5.9262704790256482</v>
      </c>
      <c r="AH10" s="7">
        <f t="shared" ref="AH10:BC10" si="11">-R_*SIN(AH7)+Rr*SIN(AH7+AH8)+E*SIN(N*AH7)</f>
        <v>-6.059224067099116</v>
      </c>
      <c r="AI10" s="7">
        <f t="shared" si="11"/>
        <v>-6.185220694484288</v>
      </c>
      <c r="AJ10" s="7">
        <f t="shared" si="11"/>
        <v>-6.3038437213063094</v>
      </c>
      <c r="AK10" s="7">
        <f t="shared" si="11"/>
        <v>-6.4149430860796359</v>
      </c>
      <c r="AL10" s="7">
        <f t="shared" si="11"/>
        <v>-6.5186659978695385</v>
      </c>
      <c r="AM10" s="7">
        <f t="shared" si="11"/>
        <v>-6.6154899420232249</v>
      </c>
      <c r="AN10" s="7">
        <f t="shared" si="11"/>
        <v>-6.7062623619813033</v>
      </c>
      <c r="AO10" s="7">
        <f t="shared" si="11"/>
        <v>-6.7922544916877774</v>
      </c>
      <c r="AP10" s="7">
        <f t="shared" si="11"/>
        <v>-6.8752420927724316</v>
      </c>
      <c r="AQ10" s="7">
        <f t="shared" si="11"/>
        <v>-6.957634913677242</v>
      </c>
      <c r="AR10" s="7">
        <f t="shared" si="11"/>
        <v>-7.0426922575864008</v>
      </c>
      <c r="AS10" s="7">
        <f t="shared" si="11"/>
        <v>-7.1348882548810906</v>
      </c>
      <c r="AT10" s="7">
        <f t="shared" si="11"/>
        <v>-7.2405316733546607</v>
      </c>
      <c r="AU10" s="7">
        <f t="shared" si="11"/>
        <v>-7.3687978716622053</v>
      </c>
      <c r="AV10" s="7">
        <f t="shared" si="11"/>
        <v>-7.5333489250291441</v>
      </c>
      <c r="AW10" s="7">
        <f t="shared" si="11"/>
        <v>-7.7544983560733325</v>
      </c>
      <c r="AX10" s="7">
        <f t="shared" si="11"/>
        <v>-8.0607827156904932</v>
      </c>
      <c r="AY10" s="7">
        <f t="shared" si="11"/>
        <v>-8.4856544713080027</v>
      </c>
      <c r="AZ10" s="7">
        <f t="shared" si="11"/>
        <v>-9.0507769080080465</v>
      </c>
      <c r="BA10" s="7">
        <f t="shared" si="11"/>
        <v>-9.7344900867564093</v>
      </c>
      <c r="BB10" s="7">
        <f t="shared" si="11"/>
        <v>-10.457076204649178</v>
      </c>
      <c r="BC10" s="7">
        <f t="shared" si="11"/>
        <v>-11.121292595719177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</row>
    <row r="11" spans="1:124" ht="58.15" customHeight="1">
      <c r="A11" s="16" t="s">
        <v>175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24">
      <c r="K12" s="1" t="s">
        <v>114</v>
      </c>
      <c r="L12" s="1" t="s">
        <v>115</v>
      </c>
      <c r="M12" s="5" t="s">
        <v>116</v>
      </c>
      <c r="N12" s="18" t="s">
        <v>117</v>
      </c>
      <c r="O12" s="18"/>
      <c r="P12" s="18"/>
      <c r="Q12" s="19" t="s">
        <v>139</v>
      </c>
      <c r="R12" s="19"/>
      <c r="S12" s="19"/>
      <c r="T12" s="5"/>
      <c r="U12" s="5"/>
    </row>
    <row r="13" spans="1:124">
      <c r="K13" s="1" t="s">
        <v>135</v>
      </c>
      <c r="L13" s="4" t="s">
        <v>126</v>
      </c>
      <c r="M13" s="17" t="s">
        <v>174</v>
      </c>
      <c r="N13" s="17"/>
      <c r="O13" s="17"/>
      <c r="P13" s="17"/>
      <c r="Q13" s="17"/>
      <c r="R13" s="17"/>
      <c r="S13" s="17"/>
      <c r="T13" s="17"/>
      <c r="U13" s="17"/>
    </row>
    <row r="14" spans="1:124">
      <c r="K14" s="1" t="s">
        <v>136</v>
      </c>
      <c r="L14" s="4" t="s">
        <v>126</v>
      </c>
      <c r="M14" s="10" t="s">
        <v>138</v>
      </c>
      <c r="N14" s="5"/>
      <c r="O14" s="5"/>
      <c r="P14" s="5"/>
      <c r="Q14" s="5"/>
      <c r="R14" s="5"/>
      <c r="S14" s="5"/>
      <c r="T14" s="5"/>
      <c r="U14" s="5"/>
    </row>
    <row r="15" spans="1:124">
      <c r="K15" s="1" t="s">
        <v>112</v>
      </c>
      <c r="L15" s="13">
        <f>BC5-5</f>
        <v>49</v>
      </c>
      <c r="M15" s="17" t="s">
        <v>131</v>
      </c>
      <c r="N15" s="17"/>
      <c r="O15" s="17"/>
      <c r="P15" s="17"/>
      <c r="Q15" s="17"/>
      <c r="R15" s="17"/>
      <c r="S15" s="17"/>
      <c r="T15" s="17"/>
      <c r="U15" s="17"/>
    </row>
    <row r="16" spans="1:124">
      <c r="K16" s="1" t="s">
        <v>143</v>
      </c>
      <c r="L16" s="11">
        <v>4</v>
      </c>
      <c r="M16" s="5" t="s">
        <v>144</v>
      </c>
      <c r="N16" s="5"/>
      <c r="O16" s="5"/>
      <c r="P16" s="5"/>
      <c r="Q16" s="5"/>
      <c r="R16" s="5"/>
      <c r="S16" s="5"/>
      <c r="T16" s="5"/>
      <c r="U16" s="5"/>
    </row>
    <row r="17" spans="9:21">
      <c r="K17" s="1" t="s">
        <v>145</v>
      </c>
      <c r="L17" s="11">
        <v>0.02</v>
      </c>
      <c r="M17" s="5" t="s">
        <v>147</v>
      </c>
      <c r="N17" s="5"/>
      <c r="O17" s="5"/>
      <c r="P17" s="5"/>
      <c r="Q17" s="5"/>
      <c r="R17" s="5"/>
      <c r="S17" s="5"/>
      <c r="T17" s="5"/>
      <c r="U17" s="5"/>
    </row>
    <row r="18" spans="9:21">
      <c r="K18" s="1" t="s">
        <v>113</v>
      </c>
      <c r="L18" s="6">
        <f>L16+L17</f>
        <v>4.0199999999999996</v>
      </c>
      <c r="M18" s="17" t="s">
        <v>146</v>
      </c>
      <c r="N18" s="17"/>
      <c r="O18" s="17"/>
      <c r="P18" s="17"/>
      <c r="Q18" s="17"/>
      <c r="R18" s="17"/>
      <c r="S18" s="17"/>
      <c r="T18" s="17"/>
      <c r="U18" s="17"/>
    </row>
    <row r="19" spans="9:21">
      <c r="K19" s="1" t="s">
        <v>118</v>
      </c>
      <c r="L19" s="11">
        <v>20</v>
      </c>
      <c r="M19" s="17" t="s">
        <v>122</v>
      </c>
      <c r="N19" s="17"/>
      <c r="O19" s="17"/>
      <c r="P19" s="17"/>
      <c r="Q19" s="17"/>
      <c r="R19" s="17"/>
      <c r="S19" s="17"/>
      <c r="T19" s="17"/>
      <c r="U19" s="17"/>
    </row>
    <row r="20" spans="9:21">
      <c r="K20" s="1" t="s">
        <v>119</v>
      </c>
      <c r="L20" s="11">
        <v>35</v>
      </c>
      <c r="M20" s="17" t="s">
        <v>120</v>
      </c>
      <c r="N20" s="17"/>
      <c r="O20" s="17"/>
      <c r="P20" s="17"/>
      <c r="Q20" s="17"/>
      <c r="R20" s="17"/>
      <c r="S20" s="17"/>
      <c r="T20" s="17"/>
      <c r="U20" s="17"/>
    </row>
    <row r="21" spans="9:21">
      <c r="K21" s="1" t="s">
        <v>173</v>
      </c>
      <c r="L21" s="6">
        <f>N-1</f>
        <v>19</v>
      </c>
      <c r="M21" s="17" t="s">
        <v>121</v>
      </c>
      <c r="N21" s="17"/>
      <c r="O21" s="17"/>
      <c r="P21" s="17"/>
      <c r="Q21" s="17"/>
      <c r="R21" s="17"/>
      <c r="S21" s="17"/>
      <c r="T21" s="17"/>
      <c r="U21" s="17"/>
    </row>
    <row r="22" spans="9:21">
      <c r="K22" s="1" t="s">
        <v>123</v>
      </c>
      <c r="L22" s="11">
        <v>1</v>
      </c>
      <c r="M22" s="17" t="s">
        <v>124</v>
      </c>
      <c r="N22" s="17"/>
      <c r="O22" s="17"/>
      <c r="P22" s="17"/>
      <c r="Q22" s="17"/>
      <c r="R22" s="17"/>
      <c r="S22" s="17"/>
      <c r="T22" s="17"/>
      <c r="U22" s="17"/>
    </row>
    <row r="23" spans="9:21">
      <c r="K23" s="1" t="s">
        <v>125</v>
      </c>
      <c r="L23" s="4" t="s">
        <v>126</v>
      </c>
      <c r="M23" s="17" t="s">
        <v>127</v>
      </c>
      <c r="N23" s="17"/>
      <c r="O23" s="17"/>
      <c r="P23" s="17"/>
      <c r="Q23" s="17"/>
      <c r="R23" s="17"/>
      <c r="S23" s="17"/>
      <c r="T23" s="17"/>
      <c r="U23" s="17"/>
    </row>
    <row r="24" spans="9:21">
      <c r="K24" s="1" t="s">
        <v>128</v>
      </c>
      <c r="L24" s="11">
        <v>20</v>
      </c>
      <c r="M24" s="17" t="s">
        <v>129</v>
      </c>
      <c r="N24" s="17"/>
      <c r="O24" s="17"/>
      <c r="P24" s="17"/>
      <c r="Q24" s="17"/>
      <c r="R24" s="17"/>
      <c r="S24" s="17"/>
      <c r="T24" s="17"/>
      <c r="U24" s="17"/>
    </row>
    <row r="25" spans="9:21">
      <c r="K25" s="1" t="s">
        <v>130</v>
      </c>
      <c r="L25" s="8">
        <f>R_/(E*N)</f>
        <v>1.75</v>
      </c>
      <c r="M25" s="17" t="s">
        <v>132</v>
      </c>
      <c r="N25" s="17"/>
      <c r="O25" s="17"/>
      <c r="P25" s="17"/>
      <c r="Q25" s="17"/>
      <c r="R25" s="17"/>
      <c r="S25" s="17"/>
      <c r="T25" s="17"/>
      <c r="U25" s="17"/>
    </row>
    <row r="26" spans="9:21">
      <c r="K26" s="1" t="s">
        <v>133</v>
      </c>
      <c r="L26" s="9">
        <f>360/z/i</f>
        <v>0.38668098818474755</v>
      </c>
      <c r="M26" s="17" t="s">
        <v>134</v>
      </c>
      <c r="N26" s="17"/>
      <c r="O26" s="17"/>
      <c r="P26" s="17"/>
      <c r="Q26" s="17"/>
      <c r="R26" s="17"/>
      <c r="S26" s="17"/>
      <c r="T26" s="17"/>
      <c r="U26" s="17"/>
    </row>
    <row r="27" spans="9:21">
      <c r="K27" s="1" t="s">
        <v>150</v>
      </c>
      <c r="L27" s="15">
        <v>1000</v>
      </c>
      <c r="M27" s="17" t="s">
        <v>156</v>
      </c>
      <c r="N27" s="17"/>
      <c r="O27" s="17"/>
      <c r="P27" s="17"/>
      <c r="Q27" s="17"/>
      <c r="R27" s="17"/>
      <c r="S27" s="17"/>
      <c r="T27" s="17"/>
      <c r="U27" s="17"/>
    </row>
    <row r="28" spans="9:21">
      <c r="K28" s="1" t="s">
        <v>152</v>
      </c>
      <c r="L28" s="14">
        <v>15</v>
      </c>
      <c r="M28" s="17" t="s">
        <v>153</v>
      </c>
      <c r="N28" s="17"/>
      <c r="O28" s="17"/>
      <c r="P28" s="17"/>
      <c r="Q28" s="17"/>
      <c r="R28" s="17"/>
      <c r="S28" s="17"/>
      <c r="T28" s="17"/>
      <c r="U28" s="17"/>
    </row>
    <row r="29" spans="9:21">
      <c r="I29" s="8"/>
      <c r="K29" s="1" t="s">
        <v>159</v>
      </c>
      <c r="L29" s="11">
        <v>20</v>
      </c>
      <c r="M29" s="1" t="s">
        <v>160</v>
      </c>
    </row>
    <row r="30" spans="9:21">
      <c r="I30" s="8"/>
      <c r="K30" s="1" t="s">
        <v>161</v>
      </c>
      <c r="L30" s="11">
        <v>8</v>
      </c>
      <c r="M30" s="1" t="s">
        <v>162</v>
      </c>
    </row>
    <row r="31" spans="9:21">
      <c r="I31" s="8"/>
      <c r="K31" s="1" t="s">
        <v>163</v>
      </c>
      <c r="L31" s="11">
        <v>6</v>
      </c>
      <c r="M31" s="1" t="s">
        <v>176</v>
      </c>
    </row>
    <row r="32" spans="9:21">
      <c r="I32" s="8"/>
      <c r="K32" s="1" t="s">
        <v>164</v>
      </c>
      <c r="L32" s="9">
        <f>L29-E_hole/2-DR3/2</f>
        <v>6</v>
      </c>
      <c r="M32" s="1" t="s">
        <v>177</v>
      </c>
    </row>
    <row r="33" spans="9:13">
      <c r="I33" s="8"/>
      <c r="K33" s="1" t="s">
        <v>168</v>
      </c>
      <c r="L33" s="9">
        <f>R_-Rr-L29-(DR3)/2</f>
        <v>6.98</v>
      </c>
      <c r="M33" s="1" t="s">
        <v>178</v>
      </c>
    </row>
  </sheetData>
  <mergeCells count="16">
    <mergeCell ref="A11:R11"/>
    <mergeCell ref="M21:U21"/>
    <mergeCell ref="M26:U26"/>
    <mergeCell ref="M27:U27"/>
    <mergeCell ref="M28:U28"/>
    <mergeCell ref="M13:U13"/>
    <mergeCell ref="M22:U22"/>
    <mergeCell ref="M23:U23"/>
    <mergeCell ref="M24:U24"/>
    <mergeCell ref="M25:U25"/>
    <mergeCell ref="N12:P12"/>
    <mergeCell ref="M18:U18"/>
    <mergeCell ref="M19:U19"/>
    <mergeCell ref="M20:U20"/>
    <mergeCell ref="M15:U15"/>
    <mergeCell ref="Q12:S12"/>
  </mergeCells>
  <conditionalFormatting sqref="L25">
    <cfRule type="colorScale" priority="1">
      <colorScale>
        <cfvo type="num" val="1"/>
        <cfvo type="num" val="1.1000000000000001"/>
        <cfvo type="num" val="1.2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D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1706-117D-4FB3-9DFB-2C324E7E89EF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Sheet2</vt:lpstr>
      <vt:lpstr>dfi</vt:lpstr>
      <vt:lpstr>E</vt:lpstr>
      <vt:lpstr>E_hole</vt:lpstr>
      <vt:lpstr>Family</vt:lpstr>
      <vt:lpstr>i</vt:lpstr>
      <vt:lpstr>N</vt:lpstr>
      <vt:lpstr>R_</vt:lpstr>
      <vt:lpstr>REN</vt:lpstr>
      <vt:lpstr>Rr</vt:lpstr>
      <vt:lpstr>thickness</vt:lpstr>
      <vt:lpstr>withdrawal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l f</cp:lastModifiedBy>
  <cp:lastPrinted>2019-07-18T10:04:35Z</cp:lastPrinted>
  <dcterms:created xsi:type="dcterms:W3CDTF">2019-07-17T21:56:30Z</dcterms:created>
  <dcterms:modified xsi:type="dcterms:W3CDTF">2023-02-14T17:28:46Z</dcterms:modified>
</cp:coreProperties>
</file>