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9年\化工原理\课程设计给学生资料\"/>
    </mc:Choice>
  </mc:AlternateContent>
  <xr:revisionPtr revIDLastSave="0" documentId="13_ncr:1_{8AF28E82-D8D7-4928-912C-F3F99729488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任务分配" sheetId="1" r:id="rId1"/>
    <sheet name="设计计算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3" l="1"/>
  <c r="C103" i="3" s="1"/>
  <c r="C85" i="3" l="1"/>
  <c r="A81" i="3"/>
  <c r="G81" i="3" l="1"/>
  <c r="B76" i="3"/>
  <c r="J68" i="3"/>
  <c r="I68" i="3"/>
  <c r="H72" i="3"/>
  <c r="L63" i="3" l="1"/>
  <c r="K68" i="3"/>
  <c r="G72" i="3" s="1"/>
  <c r="I72" i="3" s="1"/>
  <c r="A76" i="3" s="1"/>
  <c r="B68" i="3"/>
  <c r="I103" i="3" l="1"/>
  <c r="B95" i="3"/>
  <c r="D90" i="3"/>
  <c r="A90" i="3"/>
  <c r="L68" i="3"/>
  <c r="C76" i="3"/>
  <c r="C63" i="3"/>
  <c r="D103" i="3" l="1"/>
  <c r="I95" i="3"/>
  <c r="C99" i="3" s="1"/>
  <c r="B103" i="3"/>
  <c r="I53" i="3"/>
  <c r="A53" i="3"/>
  <c r="F53" i="3" s="1"/>
  <c r="A49" i="3"/>
  <c r="I49" i="3" s="1"/>
  <c r="F49" i="3" l="1"/>
  <c r="I45" i="3"/>
  <c r="A45" i="3"/>
  <c r="F45" i="3" s="1"/>
  <c r="I42" i="3"/>
  <c r="A42" i="3"/>
  <c r="F42" i="3" s="1"/>
  <c r="G37" i="3" l="1"/>
  <c r="F37" i="3"/>
  <c r="H37" i="3" s="1"/>
  <c r="E37" i="3"/>
  <c r="A37" i="3"/>
  <c r="C37" i="3" s="1"/>
  <c r="B37" i="3" l="1"/>
  <c r="D37" i="3" s="1"/>
  <c r="I37" i="3" s="1"/>
  <c r="E28" i="3" l="1"/>
  <c r="M28" i="3" s="1"/>
  <c r="D28" i="3"/>
  <c r="C28" i="3"/>
  <c r="F33" i="3"/>
  <c r="E33" i="3"/>
  <c r="J28" i="3" l="1"/>
  <c r="G33" i="3"/>
  <c r="F20" i="3"/>
  <c r="G20" i="3" s="1"/>
  <c r="H20" i="3" s="1"/>
  <c r="F19" i="3"/>
  <c r="G19" i="3" s="1"/>
  <c r="H19" i="3" s="1"/>
  <c r="F16" i="3"/>
  <c r="G16" i="3" s="1"/>
  <c r="H16" i="3" s="1"/>
  <c r="F15" i="3"/>
  <c r="G15" i="3" s="1"/>
  <c r="H15" i="3" s="1"/>
  <c r="I33" i="3" s="1"/>
  <c r="I15" i="3" l="1"/>
  <c r="I19" i="3"/>
  <c r="C6" i="3"/>
  <c r="F12" i="3" l="1"/>
  <c r="G12" i="3" s="1"/>
  <c r="H12" i="3" s="1"/>
  <c r="F11" i="3"/>
  <c r="G11" i="3" s="1"/>
  <c r="H11" i="3" s="1"/>
  <c r="N33" i="3" s="1"/>
  <c r="I11" i="3" l="1"/>
  <c r="N28" i="3" s="1"/>
  <c r="O28" i="3" s="1"/>
  <c r="P28" i="3" l="1"/>
  <c r="P29" i="3" s="1"/>
  <c r="Q28" i="3"/>
  <c r="Q29" i="3" s="1"/>
  <c r="E6" i="3"/>
  <c r="H3" i="3"/>
  <c r="G3" i="3"/>
  <c r="F3" i="3"/>
  <c r="C24" i="3" s="1"/>
  <c r="D24" i="3" l="1"/>
  <c r="F24" i="3" s="1"/>
  <c r="E76" i="3"/>
  <c r="C33" i="3"/>
  <c r="D33" i="3" s="1"/>
  <c r="K3" i="3"/>
  <c r="H6" i="3" s="1"/>
  <c r="J19" i="3"/>
  <c r="J53" i="3"/>
  <c r="J45" i="3"/>
  <c r="J11" i="3"/>
  <c r="M33" i="3"/>
  <c r="H33" i="3"/>
  <c r="J42" i="3"/>
  <c r="J15" i="3"/>
  <c r="J49" i="3"/>
  <c r="I3" i="3"/>
  <c r="J3" i="3"/>
  <c r="G6" i="3" s="1"/>
  <c r="D6" i="3"/>
  <c r="A58" i="3" l="1"/>
  <c r="B58" i="3" s="1"/>
  <c r="G58" i="3" s="1"/>
  <c r="K45" i="3"/>
  <c r="B85" i="3" s="1"/>
  <c r="J33" i="3"/>
  <c r="L33" i="3" s="1"/>
  <c r="K33" i="3"/>
  <c r="K53" i="3"/>
  <c r="Q33" i="3"/>
  <c r="O33" i="3"/>
  <c r="P33" i="3" s="1"/>
  <c r="F6" i="3"/>
  <c r="C58" i="3" l="1"/>
  <c r="F63" i="3"/>
  <c r="F90" i="3"/>
  <c r="F85" i="3"/>
  <c r="R33" i="3"/>
  <c r="J37" i="3" s="1"/>
  <c r="S33" i="3"/>
  <c r="H58" i="3" s="1"/>
  <c r="G85" i="3" l="1"/>
  <c r="D68" i="3"/>
  <c r="C68" i="3"/>
  <c r="F68" i="3" s="1"/>
  <c r="G68" i="3" s="1"/>
  <c r="I58" i="3"/>
  <c r="E95" i="3"/>
  <c r="B99" i="3" s="1"/>
  <c r="I99" i="3" s="1"/>
  <c r="E103" i="3"/>
  <c r="F103" i="3"/>
  <c r="G63" i="3"/>
  <c r="H63" i="3" s="1"/>
  <c r="D58" i="3"/>
  <c r="E58" i="3" s="1"/>
  <c r="C72" i="3" l="1"/>
  <c r="E99" i="3" s="1"/>
  <c r="J99" i="3" s="1"/>
  <c r="D63" i="3"/>
  <c r="A72" i="3"/>
  <c r="H95" i="3"/>
  <c r="A99" i="3" s="1"/>
  <c r="L85" i="3"/>
  <c r="F99" i="3" s="1"/>
  <c r="C90" i="3"/>
  <c r="E90" i="3" s="1"/>
  <c r="A85" i="3"/>
  <c r="D85" i="3" s="1"/>
  <c r="D81" i="3"/>
  <c r="E81" i="3" s="1"/>
  <c r="D76" i="3"/>
  <c r="K63" i="3"/>
  <c r="I63" i="3"/>
  <c r="I85" i="3" l="1"/>
  <c r="C81" i="3"/>
  <c r="H81" i="3" s="1"/>
  <c r="H85" i="3"/>
  <c r="H99" i="3"/>
  <c r="J85" i="3" l="1"/>
  <c r="I81" i="3"/>
</calcChain>
</file>

<file path=xl/sharedStrings.xml><?xml version="1.0" encoding="utf-8"?>
<sst xmlns="http://schemas.openxmlformats.org/spreadsheetml/2006/main" count="574" uniqueCount="373">
  <si>
    <t>学号</t>
    <phoneticPr fontId="1" type="noConversion"/>
  </si>
  <si>
    <t>年生产时间</t>
    <phoneticPr fontId="1" type="noConversion"/>
  </si>
  <si>
    <t>3.0</t>
    <phoneticPr fontId="1" type="noConversion"/>
  </si>
  <si>
    <t>1.5</t>
    <phoneticPr fontId="1" type="noConversion"/>
  </si>
  <si>
    <t>2.0</t>
    <phoneticPr fontId="1" type="noConversion"/>
  </si>
  <si>
    <t>2.5</t>
    <phoneticPr fontId="1" type="noConversion"/>
  </si>
  <si>
    <t>3.5</t>
    <phoneticPr fontId="1" type="noConversion"/>
  </si>
  <si>
    <t>4.0</t>
    <phoneticPr fontId="1" type="noConversion"/>
  </si>
  <si>
    <t>4.5</t>
    <phoneticPr fontId="1" type="noConversion"/>
  </si>
  <si>
    <t>5.5</t>
    <phoneticPr fontId="1" type="noConversion"/>
  </si>
  <si>
    <t>6.0</t>
    <phoneticPr fontId="1" type="noConversion"/>
  </si>
  <si>
    <t>6.5</t>
    <phoneticPr fontId="1" type="noConversion"/>
  </si>
  <si>
    <t>年产量</t>
    <phoneticPr fontId="1" type="noConversion"/>
  </si>
  <si>
    <r>
      <rPr>
        <b/>
        <sz val="16"/>
        <color rgb="FF0000FF"/>
        <rFont val="微软雅黑"/>
        <family val="2"/>
        <charset val="134"/>
      </rPr>
      <t>原料苯含量</t>
    </r>
    <r>
      <rPr>
        <b/>
        <sz val="16"/>
        <color rgb="FF0000FF"/>
        <rFont val="Times New Roman"/>
        <family val="1"/>
      </rPr>
      <t>/(wt)%</t>
    </r>
    <phoneticPr fontId="1" type="noConversion"/>
  </si>
  <si>
    <r>
      <rPr>
        <b/>
        <sz val="16"/>
        <color rgb="FF0000FF"/>
        <rFont val="微软雅黑"/>
        <family val="2"/>
        <charset val="134"/>
      </rPr>
      <t>塔顶产品苯含量</t>
    </r>
    <r>
      <rPr>
        <b/>
        <sz val="16"/>
        <color rgb="FF0000FF"/>
        <rFont val="Times New Roman"/>
        <family val="1"/>
      </rPr>
      <t>/(wt)%</t>
    </r>
    <phoneticPr fontId="1" type="noConversion"/>
  </si>
  <si>
    <r>
      <rPr>
        <b/>
        <sz val="16"/>
        <color rgb="FF0000FF"/>
        <rFont val="微软雅黑"/>
        <family val="2"/>
        <charset val="134"/>
      </rPr>
      <t>塔底产品苯含量</t>
    </r>
    <r>
      <rPr>
        <b/>
        <sz val="16"/>
        <color rgb="FF0000FF"/>
        <rFont val="Times New Roman"/>
        <family val="1"/>
      </rPr>
      <t>/(wt)%</t>
    </r>
    <phoneticPr fontId="1" type="noConversion"/>
  </si>
  <si>
    <r>
      <rPr>
        <b/>
        <sz val="16"/>
        <color theme="1"/>
        <rFont val="宋体"/>
        <family val="3"/>
        <charset val="134"/>
        <scheme val="minor"/>
      </rPr>
      <t>≥</t>
    </r>
    <r>
      <rPr>
        <b/>
        <sz val="16"/>
        <color theme="1"/>
        <rFont val="Times New Roman"/>
        <family val="1"/>
      </rPr>
      <t>98</t>
    </r>
    <phoneticPr fontId="1" type="noConversion"/>
  </si>
  <si>
    <r>
      <rPr>
        <b/>
        <sz val="16"/>
        <color theme="1"/>
        <rFont val="宋体"/>
        <family val="3"/>
        <charset val="134"/>
        <scheme val="minor"/>
      </rPr>
      <t>≤</t>
    </r>
    <r>
      <rPr>
        <b/>
        <sz val="16"/>
        <color theme="1"/>
        <rFont val="Times New Roman"/>
        <family val="1"/>
      </rPr>
      <t>0.2</t>
    </r>
    <phoneticPr fontId="1" type="noConversion"/>
  </si>
  <si>
    <r>
      <rPr>
        <b/>
        <sz val="16"/>
        <color theme="1"/>
        <rFont val="宋体"/>
        <family val="3"/>
        <charset val="134"/>
        <scheme val="minor"/>
      </rPr>
      <t>≥</t>
    </r>
    <r>
      <rPr>
        <b/>
        <sz val="16"/>
        <color theme="1"/>
        <rFont val="Times New Roman"/>
        <family val="1"/>
      </rPr>
      <t>99</t>
    </r>
    <phoneticPr fontId="1" type="noConversion"/>
  </si>
  <si>
    <r>
      <t>化工1605班设计任务：</t>
    </r>
    <r>
      <rPr>
        <b/>
        <u/>
        <sz val="18"/>
        <color rgb="FF0000FF"/>
        <rFont val="微软雅黑"/>
        <family val="2"/>
        <charset val="134"/>
      </rPr>
      <t xml:space="preserve">     </t>
    </r>
    <r>
      <rPr>
        <b/>
        <u/>
        <sz val="18"/>
        <color rgb="FFFF0000"/>
        <rFont val="微软雅黑"/>
        <family val="2"/>
        <charset val="134"/>
      </rPr>
      <t xml:space="preserve">X </t>
    </r>
    <r>
      <rPr>
        <b/>
        <u/>
        <sz val="18"/>
        <color rgb="FF0000FF"/>
        <rFont val="微软雅黑"/>
        <family val="2"/>
        <charset val="134"/>
      </rPr>
      <t xml:space="preserve">   </t>
    </r>
    <r>
      <rPr>
        <b/>
        <sz val="18"/>
        <color rgb="FF0000FF"/>
        <rFont val="微软雅黑"/>
        <family val="2"/>
        <charset val="134"/>
      </rPr>
      <t>万吨/年氯苯筛板精馏塔工艺设计</t>
    </r>
    <phoneticPr fontId="1" type="noConversion"/>
  </si>
  <si>
    <r>
      <t xml:space="preserve">化工1606班设计任务：  </t>
    </r>
    <r>
      <rPr>
        <b/>
        <u/>
        <sz val="18"/>
        <color rgb="FF0000FF"/>
        <rFont val="微软雅黑"/>
        <family val="2"/>
        <charset val="134"/>
      </rPr>
      <t xml:space="preserve">   </t>
    </r>
    <r>
      <rPr>
        <b/>
        <u/>
        <sz val="18"/>
        <color rgb="FFFF0000"/>
        <rFont val="微软雅黑"/>
        <family val="2"/>
        <charset val="134"/>
      </rPr>
      <t>X</t>
    </r>
    <r>
      <rPr>
        <b/>
        <u/>
        <sz val="18"/>
        <color rgb="FF0000FF"/>
        <rFont val="微软雅黑"/>
        <family val="2"/>
        <charset val="134"/>
      </rPr>
      <t xml:space="preserve">    </t>
    </r>
    <r>
      <rPr>
        <b/>
        <sz val="18"/>
        <color rgb="FF0000FF"/>
        <rFont val="微软雅黑"/>
        <family val="2"/>
        <charset val="134"/>
      </rPr>
      <t>万吨/年氯苯筛板精馏塔工艺设计</t>
    </r>
    <phoneticPr fontId="1" type="noConversion"/>
  </si>
  <si>
    <t>氯苯分子量</t>
    <phoneticPr fontId="1" type="noConversion"/>
  </si>
  <si>
    <t>进料苯质量分数</t>
    <phoneticPr fontId="1" type="noConversion"/>
  </si>
  <si>
    <t>塔顶苯质量分数</t>
    <phoneticPr fontId="1" type="noConversion"/>
  </si>
  <si>
    <t>塔底苯质量分数</t>
    <phoneticPr fontId="1" type="noConversion"/>
  </si>
  <si>
    <r>
      <rPr>
        <b/>
        <sz val="14"/>
        <color theme="1"/>
        <rFont val="微软雅黑"/>
        <family val="2"/>
        <charset val="134"/>
      </rPr>
      <t>苯分子量</t>
    </r>
    <phoneticPr fontId="1" type="noConversion"/>
  </si>
  <si>
    <r>
      <t>X</t>
    </r>
    <r>
      <rPr>
        <b/>
        <vertAlign val="subscript"/>
        <sz val="14"/>
        <color theme="1"/>
        <rFont val="Times New Roman"/>
        <family val="1"/>
      </rPr>
      <t>F</t>
    </r>
    <phoneticPr fontId="1" type="noConversion"/>
  </si>
  <si>
    <r>
      <t>X</t>
    </r>
    <r>
      <rPr>
        <b/>
        <vertAlign val="subscript"/>
        <sz val="14"/>
        <color theme="1"/>
        <rFont val="Times New Roman"/>
        <family val="1"/>
      </rPr>
      <t>D</t>
    </r>
    <phoneticPr fontId="1" type="noConversion"/>
  </si>
  <si>
    <r>
      <t>X</t>
    </r>
    <r>
      <rPr>
        <b/>
        <vertAlign val="subscript"/>
        <sz val="14"/>
        <color theme="1"/>
        <rFont val="Times New Roman"/>
        <family val="1"/>
      </rPr>
      <t>W</t>
    </r>
    <phoneticPr fontId="1" type="noConversion"/>
  </si>
  <si>
    <r>
      <t>y</t>
    </r>
    <r>
      <rPr>
        <b/>
        <vertAlign val="subscript"/>
        <sz val="16"/>
        <color theme="1"/>
        <rFont val="Times New Roman"/>
        <family val="1"/>
      </rPr>
      <t>e</t>
    </r>
    <phoneticPr fontId="1" type="noConversion"/>
  </si>
  <si>
    <r>
      <t>x</t>
    </r>
    <r>
      <rPr>
        <b/>
        <vertAlign val="subscript"/>
        <sz val="16"/>
        <color theme="1"/>
        <rFont val="Times New Roman"/>
        <family val="1"/>
      </rPr>
      <t>e</t>
    </r>
    <r>
      <rPr>
        <b/>
        <sz val="16"/>
        <color theme="1"/>
        <rFont val="Times New Roman"/>
        <family val="1"/>
      </rPr>
      <t>=x</t>
    </r>
    <r>
      <rPr>
        <b/>
        <vertAlign val="subscript"/>
        <sz val="16"/>
        <color theme="1"/>
        <rFont val="Times New Roman"/>
        <family val="1"/>
      </rPr>
      <t>F</t>
    </r>
    <phoneticPr fontId="1" type="noConversion"/>
  </si>
  <si>
    <t>年产氯苯
/吨</t>
    <phoneticPr fontId="1" type="noConversion"/>
  </si>
  <si>
    <t>生产时间
/h</t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</si>
  <si>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塔底每小时产量
</t>
    </r>
    <r>
      <rPr>
        <b/>
        <sz val="14"/>
        <color theme="1"/>
        <rFont val="Times New Roman"/>
        <family val="1"/>
      </rPr>
      <t>W</t>
    </r>
    <r>
      <rPr>
        <b/>
        <sz val="14"/>
        <color theme="1"/>
        <rFont val="微软雅黑"/>
        <family val="2"/>
        <charset val="134"/>
      </rPr>
      <t>′</t>
    </r>
    <r>
      <rPr>
        <b/>
        <sz val="14"/>
        <color theme="1"/>
        <rFont val="Times New Roman"/>
        <family val="1"/>
      </rPr>
      <t>/(kg/h)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</si>
  <si>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最小回流比
</t>
    </r>
    <r>
      <rPr>
        <b/>
        <sz val="14"/>
        <color theme="1"/>
        <rFont val="Times New Roman"/>
        <family val="1"/>
      </rPr>
      <t>R</t>
    </r>
    <r>
      <rPr>
        <b/>
        <vertAlign val="subscript"/>
        <sz val="14"/>
        <color theme="1"/>
        <rFont val="Times New Roman"/>
        <family val="1"/>
      </rPr>
      <t>min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</si>
  <si>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进料平均分子量
</t>
    </r>
    <r>
      <rPr>
        <b/>
        <sz val="14"/>
        <color theme="1"/>
        <rFont val="Times New Roman"/>
        <family val="1"/>
      </rPr>
      <t>M</t>
    </r>
    <r>
      <rPr>
        <b/>
        <vertAlign val="subscript"/>
        <sz val="14"/>
        <color theme="1"/>
        <rFont val="Times New Roman"/>
        <family val="1"/>
      </rPr>
      <t>F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</si>
  <si>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塔顶平均分子量
</t>
    </r>
    <r>
      <rPr>
        <b/>
        <sz val="14"/>
        <color theme="1"/>
        <rFont val="Times New Roman"/>
        <family val="1"/>
      </rPr>
      <t>M</t>
    </r>
    <r>
      <rPr>
        <b/>
        <vertAlign val="subscript"/>
        <sz val="14"/>
        <color theme="1"/>
        <rFont val="Times New Roman"/>
        <family val="1"/>
      </rPr>
      <t>D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</si>
  <si>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塔底平均分子量
</t>
    </r>
    <r>
      <rPr>
        <b/>
        <sz val="14"/>
        <color theme="1"/>
        <rFont val="Times New Roman"/>
        <family val="1"/>
      </rPr>
      <t>M</t>
    </r>
    <r>
      <rPr>
        <b/>
        <vertAlign val="subscript"/>
        <sz val="14"/>
        <color theme="1"/>
        <rFont val="Times New Roman"/>
        <family val="1"/>
      </rPr>
      <t>W</t>
    </r>
    <phoneticPr fontId="1" type="noConversion"/>
  </si>
  <si>
    <t>A</t>
  </si>
  <si>
    <t>B</t>
  </si>
  <si>
    <t>C</t>
  </si>
  <si>
    <r>
      <rPr>
        <b/>
        <sz val="14"/>
        <color theme="1"/>
        <rFont val="微软雅黑"/>
        <family val="2"/>
        <charset val="134"/>
      </rPr>
      <t>组分</t>
    </r>
  </si>
  <si>
    <r>
      <rPr>
        <b/>
        <sz val="14"/>
        <color theme="1"/>
        <rFont val="微软雅黑"/>
        <family val="2"/>
        <charset val="134"/>
      </rPr>
      <t>苯</t>
    </r>
  </si>
  <si>
    <r>
      <rPr>
        <b/>
        <sz val="14"/>
        <color theme="1"/>
        <rFont val="微软雅黑"/>
        <family val="2"/>
        <charset val="134"/>
      </rPr>
      <t>氯苯</t>
    </r>
  </si>
  <si>
    <r>
      <rPr>
        <b/>
        <sz val="14"/>
        <color theme="1"/>
        <rFont val="微软雅黑"/>
        <family val="2"/>
        <charset val="134"/>
      </rPr>
      <t xml:space="preserve">输出饱和蒸汽压
</t>
    </r>
    <r>
      <rPr>
        <b/>
        <sz val="14"/>
        <color theme="1"/>
        <rFont val="Times New Roman"/>
        <family val="1"/>
      </rPr>
      <t>/mmHg</t>
    </r>
    <phoneticPr fontId="1" type="noConversion"/>
  </si>
  <si>
    <t>进料组成实际值</t>
    <phoneticPr fontId="1" type="noConversion"/>
  </si>
  <si>
    <t>序号</t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</si>
  <si>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输入泡点温度
</t>
    </r>
    <r>
      <rPr>
        <b/>
        <sz val="14"/>
        <color theme="1"/>
        <rFont val="Times New Roman"/>
        <family val="1"/>
      </rPr>
      <t>/K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</si>
  <si>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塔板压降
</t>
    </r>
    <r>
      <rPr>
        <b/>
        <sz val="14"/>
        <color theme="1"/>
        <rFont val="Times New Roman"/>
        <family val="1"/>
      </rPr>
      <t>/kPa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</si>
  <si>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塔顶压强
</t>
    </r>
    <r>
      <rPr>
        <b/>
        <sz val="14"/>
        <color theme="1"/>
        <rFont val="Times New Roman"/>
        <family val="1"/>
      </rPr>
      <t>p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/kPa(A)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</si>
  <si>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加料板加强
</t>
    </r>
    <r>
      <rPr>
        <b/>
        <sz val="14"/>
        <color theme="1"/>
        <rFont val="Times New Roman"/>
        <family val="1"/>
      </rPr>
      <t>p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/kPa(A)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</si>
  <si>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输入进料泡点温度
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</si>
  <si>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输入塔顶泡点温度
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</si>
  <si>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输入塔底泡点温度
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</si>
  <si>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输入泡点温度
</t>
    </r>
    <r>
      <rPr>
        <b/>
        <sz val="14"/>
        <color theme="1"/>
        <rFont val="Times New Roman"/>
        <family val="1"/>
      </rPr>
      <t>/K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</si>
  <si>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输出饱和蒸汽压
</t>
    </r>
    <r>
      <rPr>
        <b/>
        <sz val="14"/>
        <color theme="1"/>
        <rFont val="Times New Roman"/>
        <family val="1"/>
      </rPr>
      <t>/mmHg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</si>
  <si>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进料组成计算值
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FA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</si>
  <si>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塔顶组成计算值
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DA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</si>
  <si>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塔底组成计算值
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WA</t>
    </r>
    <phoneticPr fontId="1" type="noConversion"/>
  </si>
  <si>
    <t>塔顶组成实际值</t>
    <phoneticPr fontId="1" type="noConversion"/>
  </si>
  <si>
    <t>塔底组成实际值</t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</si>
  <si>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塔顶泡点温度
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</si>
  <si>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塔底泡点温度
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</si>
  <si>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粘度插值低温
</t>
    </r>
    <r>
      <rPr>
        <b/>
        <sz val="14"/>
        <color theme="1"/>
        <rFont val="Times New Roman"/>
        <family val="1"/>
      </rPr>
      <t>/(</t>
    </r>
    <r>
      <rPr>
        <b/>
        <sz val="14"/>
        <color theme="1"/>
        <rFont val="微软雅黑"/>
        <family val="2"/>
        <charset val="134"/>
      </rPr>
      <t>℃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</si>
  <si>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粘度插值高温
</t>
    </r>
    <r>
      <rPr>
        <b/>
        <sz val="14"/>
        <color theme="1"/>
        <rFont val="Times New Roman"/>
        <family val="1"/>
      </rPr>
      <t>/(</t>
    </r>
    <r>
      <rPr>
        <b/>
        <sz val="14"/>
        <color theme="1"/>
        <rFont val="微软雅黑"/>
        <family val="2"/>
        <charset val="134"/>
      </rPr>
      <t>℃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</si>
  <si>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插值低温
苯粘度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</si>
  <si>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插值高温
苯粘度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</si>
  <si>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插值低温
氯苯粘度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</si>
  <si>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插值高温
氯苯粘度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</si>
  <si>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全塔效率
</t>
    </r>
    <r>
      <rPr>
        <b/>
        <sz val="14"/>
        <color theme="1"/>
        <rFont val="Times New Roman"/>
        <family val="1"/>
      </rPr>
      <t>E</t>
    </r>
    <r>
      <rPr>
        <b/>
        <vertAlign val="subscript"/>
        <sz val="14"/>
        <color theme="1"/>
        <rFont val="Times New Roman"/>
        <family val="1"/>
      </rPr>
      <t>T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</si>
  <si>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精馏段实际塔板数</t>
    </r>
    <r>
      <rPr>
        <b/>
        <sz val="14"/>
        <color theme="1"/>
        <rFont val="Times New Roman"/>
        <family val="1"/>
      </rPr>
      <t>N</t>
    </r>
    <r>
      <rPr>
        <b/>
        <vertAlign val="subscript"/>
        <sz val="14"/>
        <color theme="1"/>
        <rFont val="Times New Roman"/>
        <family val="1"/>
      </rPr>
      <t>P1</t>
    </r>
    <phoneticPr fontId="1" type="noConversion"/>
  </si>
  <si>
    <r>
      <rPr>
        <b/>
        <sz val="14"/>
        <color theme="1"/>
        <rFont val="微软雅黑"/>
        <family val="2"/>
        <charset val="134"/>
      </rPr>
      <t>提馏段实际塔板数</t>
    </r>
    <r>
      <rPr>
        <b/>
        <sz val="14"/>
        <color theme="1"/>
        <rFont val="Times New Roman"/>
        <family val="1"/>
      </rPr>
      <t>N</t>
    </r>
    <r>
      <rPr>
        <b/>
        <vertAlign val="subscript"/>
        <sz val="14"/>
        <color theme="1"/>
        <rFont val="Times New Roman"/>
        <family val="1"/>
      </rPr>
      <t>P2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</si>
  <si>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全塔平均温度
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</si>
  <si>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原料进塔温度
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</si>
  <si>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</t>
    </r>
    <r>
      <rPr>
        <b/>
        <sz val="14"/>
        <color theme="1"/>
        <rFont val="Times New Roman"/>
        <family val="1"/>
      </rPr>
      <t>1</t>
    </r>
    <r>
      <rPr>
        <b/>
        <sz val="14"/>
        <color theme="1"/>
        <rFont val="微软雅黑"/>
        <family val="2"/>
        <charset val="134"/>
      </rPr>
      <t>板液相摩尔
分率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1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</si>
  <si>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</t>
    </r>
    <r>
      <rPr>
        <b/>
        <sz val="14"/>
        <color theme="1"/>
        <rFont val="Times New Roman"/>
        <family val="1"/>
      </rPr>
      <t>1</t>
    </r>
    <r>
      <rPr>
        <b/>
        <sz val="14"/>
        <color theme="1"/>
        <rFont val="微软雅黑"/>
        <family val="2"/>
        <charset val="134"/>
      </rPr>
      <t>板汽相摩尔
分率</t>
    </r>
    <r>
      <rPr>
        <b/>
        <sz val="14"/>
        <color theme="1"/>
        <rFont val="Times New Roman"/>
        <family val="1"/>
      </rPr>
      <t>y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=x</t>
    </r>
    <r>
      <rPr>
        <b/>
        <vertAlign val="subscript"/>
        <sz val="14"/>
        <color theme="1"/>
        <rFont val="Times New Roman"/>
        <family val="1"/>
      </rPr>
      <t>D</t>
    </r>
    <phoneticPr fontId="1" type="noConversion"/>
  </si>
  <si>
    <t>五、物料衡算</t>
    <phoneticPr fontId="1" type="noConversion"/>
  </si>
  <si>
    <r>
      <t>x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=y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*101.3/p</t>
    </r>
    <r>
      <rPr>
        <b/>
        <vertAlign val="subscript"/>
        <sz val="14"/>
        <color theme="1"/>
        <rFont val="Times New Roman"/>
        <family val="1"/>
      </rPr>
      <t>A</t>
    </r>
    <r>
      <rPr>
        <b/>
        <vertAlign val="superscript"/>
        <sz val="14"/>
        <color theme="1"/>
        <rFont val="Times New Roman"/>
        <family val="1"/>
      </rPr>
      <t>0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</si>
  <si>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进料板液相组成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F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</si>
  <si>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进料板汽相组成</t>
    </r>
    <r>
      <rPr>
        <b/>
        <sz val="14"/>
        <color theme="1"/>
        <rFont val="Times New Roman"/>
        <family val="1"/>
      </rPr>
      <t>y</t>
    </r>
    <r>
      <rPr>
        <b/>
        <vertAlign val="subscript"/>
        <sz val="14"/>
        <color theme="1"/>
        <rFont val="Times New Roman"/>
        <family val="1"/>
      </rPr>
      <t>F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</si>
  <si>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输出饱和蒸汽压
</t>
    </r>
    <r>
      <rPr>
        <b/>
        <sz val="14"/>
        <color theme="1"/>
        <rFont val="Times New Roman"/>
        <family val="1"/>
      </rPr>
      <t>p</t>
    </r>
    <r>
      <rPr>
        <b/>
        <vertAlign val="subscript"/>
        <sz val="14"/>
        <color theme="1"/>
        <rFont val="Times New Roman"/>
        <family val="1"/>
      </rPr>
      <t>FA</t>
    </r>
    <r>
      <rPr>
        <b/>
        <vertAlign val="super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/kPa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</si>
  <si>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输出饱和蒸汽压
</t>
    </r>
    <r>
      <rPr>
        <b/>
        <sz val="14"/>
        <color theme="1"/>
        <rFont val="Times New Roman"/>
        <family val="1"/>
      </rPr>
      <t>p</t>
    </r>
    <r>
      <rPr>
        <b/>
        <vertAlign val="subscript"/>
        <sz val="14"/>
        <color theme="1"/>
        <rFont val="Times New Roman"/>
        <family val="1"/>
      </rPr>
      <t>DA</t>
    </r>
    <r>
      <rPr>
        <b/>
        <vertAlign val="super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/kPa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</si>
  <si>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输出饱和蒸汽压
</t>
    </r>
    <r>
      <rPr>
        <b/>
        <sz val="14"/>
        <color theme="1"/>
        <rFont val="Times New Roman"/>
        <family val="1"/>
      </rPr>
      <t>p</t>
    </r>
    <r>
      <rPr>
        <b/>
        <vertAlign val="subscript"/>
        <sz val="14"/>
        <color theme="1"/>
        <rFont val="Times New Roman"/>
        <family val="1"/>
      </rPr>
      <t>WA</t>
    </r>
    <r>
      <rPr>
        <b/>
        <vertAlign val="super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/kPa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</si>
  <si>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</t>
    </r>
    <r>
      <rPr>
        <b/>
        <sz val="14"/>
        <color theme="1"/>
        <rFont val="Times New Roman"/>
        <family val="1"/>
      </rPr>
      <t>1</t>
    </r>
    <r>
      <rPr>
        <b/>
        <sz val="14"/>
        <color theme="1"/>
        <rFont val="微软雅黑"/>
        <family val="2"/>
        <charset val="134"/>
      </rPr>
      <t>板液泡点温度下苯的</t>
    </r>
    <r>
      <rPr>
        <b/>
        <sz val="14"/>
        <color theme="1"/>
        <rFont val="Times New Roman"/>
        <family val="1"/>
      </rPr>
      <t>p</t>
    </r>
    <r>
      <rPr>
        <b/>
        <vertAlign val="subscript"/>
        <sz val="14"/>
        <color theme="1"/>
        <rFont val="Times New Roman"/>
        <family val="1"/>
      </rPr>
      <t>DA</t>
    </r>
    <r>
      <rPr>
        <b/>
        <vertAlign val="super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/kPa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</si>
  <si>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进料板泡点温度下苯的</t>
    </r>
    <r>
      <rPr>
        <b/>
        <sz val="14"/>
        <color theme="1"/>
        <rFont val="Times New Roman"/>
        <family val="1"/>
      </rPr>
      <t>p</t>
    </r>
    <r>
      <rPr>
        <b/>
        <vertAlign val="subscript"/>
        <sz val="14"/>
        <color theme="1"/>
        <rFont val="Times New Roman"/>
        <family val="1"/>
      </rPr>
      <t>FA</t>
    </r>
    <r>
      <rPr>
        <b/>
        <vertAlign val="super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/kPa</t>
    </r>
    <phoneticPr fontId="1" type="noConversion"/>
  </si>
  <si>
    <r>
      <rPr>
        <b/>
        <sz val="14"/>
        <color rgb="FFCC00FF"/>
        <rFont val="微软雅黑"/>
        <family val="2"/>
        <charset val="134"/>
      </rPr>
      <t>进料板汽</t>
    </r>
    <r>
      <rPr>
        <b/>
        <sz val="14"/>
        <color theme="1"/>
        <rFont val="微软雅黑"/>
        <family val="2"/>
        <charset val="134"/>
      </rPr>
      <t>相平均分子量</t>
    </r>
    <r>
      <rPr>
        <b/>
        <sz val="14"/>
        <color theme="1"/>
        <rFont val="Times New Roman"/>
        <family val="1"/>
      </rPr>
      <t>M</t>
    </r>
    <r>
      <rPr>
        <b/>
        <vertAlign val="subscript"/>
        <sz val="14"/>
        <color theme="1"/>
        <rFont val="Times New Roman"/>
        <family val="1"/>
      </rPr>
      <t>FVm</t>
    </r>
    <phoneticPr fontId="1" type="noConversion"/>
  </si>
  <si>
    <r>
      <rPr>
        <b/>
        <sz val="14"/>
        <color rgb="FFCC00FF"/>
        <rFont val="微软雅黑"/>
        <family val="2"/>
        <charset val="134"/>
      </rPr>
      <t>进料板液</t>
    </r>
    <r>
      <rPr>
        <b/>
        <sz val="14"/>
        <color theme="1"/>
        <rFont val="微软雅黑"/>
        <family val="2"/>
        <charset val="134"/>
      </rPr>
      <t>相平均分子量</t>
    </r>
    <r>
      <rPr>
        <b/>
        <sz val="14"/>
        <color theme="1"/>
        <rFont val="Times New Roman"/>
        <family val="1"/>
      </rPr>
      <t>M</t>
    </r>
    <r>
      <rPr>
        <b/>
        <vertAlign val="subscript"/>
        <sz val="14"/>
        <color theme="1"/>
        <rFont val="Times New Roman"/>
        <family val="1"/>
      </rPr>
      <t>FL1m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</si>
  <si>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</t>
    </r>
    <r>
      <rPr>
        <b/>
        <sz val="14"/>
        <color theme="1"/>
        <rFont val="Times New Roman"/>
        <family val="1"/>
      </rPr>
      <t>N</t>
    </r>
    <r>
      <rPr>
        <b/>
        <vertAlign val="subscript"/>
        <sz val="14"/>
        <color theme="1"/>
        <rFont val="Times New Roman"/>
        <family val="1"/>
      </rPr>
      <t>TR</t>
    </r>
    <phoneticPr fontId="1" type="noConversion"/>
  </si>
  <si>
    <r>
      <rPr>
        <b/>
        <sz val="14"/>
        <color theme="1"/>
        <rFont val="微软雅黑"/>
        <family val="2"/>
        <charset val="134"/>
      </rPr>
      <t>提馏段</t>
    </r>
    <r>
      <rPr>
        <b/>
        <sz val="14"/>
        <color theme="1"/>
        <rFont val="Times New Roman"/>
        <family val="1"/>
      </rPr>
      <t>N</t>
    </r>
    <r>
      <rPr>
        <b/>
        <vertAlign val="subscript"/>
        <sz val="14"/>
        <color theme="1"/>
        <rFont val="Times New Roman"/>
        <family val="1"/>
      </rPr>
      <t>TS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</si>
  <si>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进料板液相苯的密度</t>
    </r>
    <r>
      <rPr>
        <b/>
        <sz val="14"/>
        <color theme="1"/>
        <rFont val="Times New Roman"/>
        <family val="1"/>
      </rPr>
      <t>ρ</t>
    </r>
    <r>
      <rPr>
        <b/>
        <vertAlign val="subscript"/>
        <sz val="12.6"/>
        <color theme="1"/>
        <rFont val="Times New Roman"/>
        <family val="1"/>
      </rPr>
      <t>DLA</t>
    </r>
    <r>
      <rPr>
        <b/>
        <sz val="12.6"/>
        <color theme="1"/>
        <rFont val="Times New Roman"/>
        <family val="1"/>
      </rPr>
      <t>/(kg/m</t>
    </r>
    <r>
      <rPr>
        <b/>
        <vertAlign val="superscript"/>
        <sz val="12.6"/>
        <color theme="1"/>
        <rFont val="Times New Roman"/>
        <family val="1"/>
      </rPr>
      <t>3</t>
    </r>
    <r>
      <rPr>
        <b/>
        <sz val="12.6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</si>
  <si>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进料板液相氯苯的密度</t>
    </r>
    <r>
      <rPr>
        <b/>
        <sz val="14"/>
        <color theme="1"/>
        <rFont val="Times New Roman"/>
        <family val="1"/>
      </rPr>
      <t>ρ</t>
    </r>
    <r>
      <rPr>
        <b/>
        <vertAlign val="subscript"/>
        <sz val="12.6"/>
        <color theme="1"/>
        <rFont val="Times New Roman"/>
        <family val="1"/>
      </rPr>
      <t>DLB</t>
    </r>
    <r>
      <rPr>
        <b/>
        <sz val="12.6"/>
        <color theme="1"/>
        <rFont val="Times New Roman"/>
        <family val="1"/>
      </rPr>
      <t>/(kg/m</t>
    </r>
    <r>
      <rPr>
        <b/>
        <vertAlign val="superscript"/>
        <sz val="12.6"/>
        <color theme="1"/>
        <rFont val="Times New Roman"/>
        <family val="1"/>
      </rPr>
      <t>3</t>
    </r>
    <r>
      <rPr>
        <b/>
        <sz val="12.6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</si>
  <si>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进料板液相平均密度</t>
    </r>
    <r>
      <rPr>
        <b/>
        <sz val="14"/>
        <color theme="1"/>
        <rFont val="Times New Roman"/>
        <family val="1"/>
      </rPr>
      <t>ρ</t>
    </r>
    <r>
      <rPr>
        <b/>
        <vertAlign val="subscript"/>
        <sz val="12.6"/>
        <color theme="1"/>
        <rFont val="Times New Roman"/>
        <family val="1"/>
      </rPr>
      <t>DLm</t>
    </r>
    <r>
      <rPr>
        <b/>
        <sz val="12.6"/>
        <color theme="1"/>
        <rFont val="Times New Roman"/>
        <family val="1"/>
      </rPr>
      <t>/(kg/m</t>
    </r>
    <r>
      <rPr>
        <b/>
        <vertAlign val="superscript"/>
        <sz val="12.6"/>
        <color theme="1"/>
        <rFont val="Times New Roman"/>
        <family val="1"/>
      </rPr>
      <t>3</t>
    </r>
    <r>
      <rPr>
        <b/>
        <sz val="12.6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</si>
  <si>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进料板温度
/</t>
    </r>
    <r>
      <rPr>
        <b/>
        <sz val="14"/>
        <color theme="1"/>
        <rFont val="楷体"/>
        <family val="3"/>
        <charset val="134"/>
      </rPr>
      <t>℃</t>
    </r>
    <phoneticPr fontId="1" type="noConversion"/>
  </si>
  <si>
    <r>
      <t>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=p</t>
    </r>
    <r>
      <rPr>
        <b/>
        <vertAlign val="subscript"/>
        <sz val="14"/>
        <color theme="1"/>
        <rFont val="Times New Roman"/>
        <family val="1"/>
      </rPr>
      <t>Rm</t>
    </r>
    <r>
      <rPr>
        <b/>
        <sz val="14"/>
        <color theme="1"/>
        <rFont val="Times New Roman"/>
        <family val="1"/>
      </rPr>
      <t>* M</t>
    </r>
    <r>
      <rPr>
        <b/>
        <vertAlign val="subscript"/>
        <sz val="14"/>
        <color theme="1"/>
        <rFont val="Times New Roman"/>
        <family val="1"/>
      </rPr>
      <t xml:space="preserve">RVm </t>
    </r>
    <r>
      <rPr>
        <b/>
        <sz val="14"/>
        <color theme="1"/>
        <rFont val="Times New Roman"/>
        <family val="1"/>
      </rPr>
      <t>/R/(273+t</t>
    </r>
    <r>
      <rPr>
        <b/>
        <vertAlign val="subscript"/>
        <sz val="14"/>
        <color theme="1"/>
        <rFont val="Times New Roman"/>
        <family val="1"/>
      </rPr>
      <t>Rm</t>
    </r>
    <r>
      <rPr>
        <b/>
        <sz val="14"/>
        <color theme="1"/>
        <rFont val="Times New Roman"/>
        <family val="1"/>
      </rPr>
      <t>)</t>
    </r>
    <phoneticPr fontId="1" type="noConversion"/>
  </si>
  <si>
    <t>七、实际塔板数确定</t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</si>
  <si>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塔顶泡点温度
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</si>
  <si>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插值低温苯的
表面张力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</si>
  <si>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表面张力
插值高温</t>
    </r>
    <r>
      <rPr>
        <b/>
        <sz val="14"/>
        <color theme="1"/>
        <rFont val="Times New Roman"/>
        <family val="1"/>
      </rPr>
      <t>/(</t>
    </r>
    <r>
      <rPr>
        <b/>
        <sz val="14"/>
        <color theme="1"/>
        <rFont val="微软雅黑"/>
        <family val="2"/>
        <charset val="134"/>
      </rPr>
      <t>℃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</si>
  <si>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表面张力
插值低温</t>
    </r>
    <r>
      <rPr>
        <b/>
        <sz val="14"/>
        <color theme="1"/>
        <rFont val="Times New Roman"/>
        <family val="1"/>
      </rPr>
      <t>/(</t>
    </r>
    <r>
      <rPr>
        <b/>
        <sz val="14"/>
        <color theme="1"/>
        <rFont val="微软雅黑"/>
        <family val="2"/>
        <charset val="134"/>
      </rPr>
      <t>℃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</si>
  <si>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塔顶液相苯的表张</t>
    </r>
    <r>
      <rPr>
        <b/>
        <sz val="14"/>
        <color theme="1"/>
        <rFont val="Times New Roman"/>
        <family val="1"/>
      </rPr>
      <t>σ</t>
    </r>
    <r>
      <rPr>
        <b/>
        <vertAlign val="subscript"/>
        <sz val="12.6"/>
        <color theme="1"/>
        <rFont val="Times New Roman"/>
        <family val="1"/>
      </rPr>
      <t>DLA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</si>
  <si>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插值低温氯苯的
表面张力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</si>
  <si>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插值高温苯的
表面张力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</si>
  <si>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插值高温氯苯的
表面张力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</si>
  <si>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塔顶液相氯苯的表张</t>
    </r>
    <r>
      <rPr>
        <b/>
        <sz val="14"/>
        <color theme="1"/>
        <rFont val="Times New Roman"/>
        <family val="1"/>
      </rPr>
      <t>σ</t>
    </r>
    <r>
      <rPr>
        <b/>
        <vertAlign val="subscript"/>
        <sz val="12.6"/>
        <color theme="1"/>
        <rFont val="Times New Roman"/>
        <family val="1"/>
      </rPr>
      <t>DLB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</si>
  <si>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t>σ</t>
    </r>
    <r>
      <rPr>
        <b/>
        <vertAlign val="subscript"/>
        <sz val="14"/>
        <color theme="1"/>
        <rFont val="Times New Roman"/>
        <family val="1"/>
      </rPr>
      <t>DLm</t>
    </r>
    <r>
      <rPr>
        <b/>
        <sz val="14"/>
        <color theme="1"/>
        <rFont val="Times New Roman"/>
        <family val="1"/>
      </rPr>
      <t>=σ</t>
    </r>
    <r>
      <rPr>
        <b/>
        <vertAlign val="subscript"/>
        <sz val="14"/>
        <color theme="1"/>
        <rFont val="Times New Roman"/>
        <family val="1"/>
      </rPr>
      <t>DLA</t>
    </r>
    <r>
      <rPr>
        <b/>
        <sz val="14"/>
        <color theme="1"/>
        <rFont val="Times New Roman"/>
        <family val="1"/>
      </rPr>
      <t>×σ</t>
    </r>
    <r>
      <rPr>
        <b/>
        <vertAlign val="subscript"/>
        <sz val="14"/>
        <color theme="1"/>
        <rFont val="Times New Roman"/>
        <family val="1"/>
      </rPr>
      <t>DLB</t>
    </r>
    <r>
      <rPr>
        <b/>
        <sz val="14"/>
        <color theme="1"/>
        <rFont val="Times New Roman"/>
        <family val="1"/>
      </rPr>
      <t>/(σ</t>
    </r>
    <r>
      <rPr>
        <b/>
        <vertAlign val="subscript"/>
        <sz val="14"/>
        <color theme="1"/>
        <rFont val="Times New Roman"/>
        <family val="1"/>
      </rPr>
      <t>DLA</t>
    </r>
    <r>
      <rPr>
        <b/>
        <sz val="14"/>
        <color theme="1"/>
        <rFont val="Times New Roman"/>
        <family val="1"/>
      </rPr>
      <t>×x</t>
    </r>
    <r>
      <rPr>
        <b/>
        <vertAlign val="subscript"/>
        <sz val="14"/>
        <color theme="1"/>
        <rFont val="Times New Roman"/>
        <family val="1"/>
      </rPr>
      <t>DB</t>
    </r>
    <r>
      <rPr>
        <b/>
        <sz val="14"/>
        <color theme="1"/>
        <rFont val="Times New Roman"/>
        <family val="1"/>
      </rPr>
      <t>+σ</t>
    </r>
    <r>
      <rPr>
        <b/>
        <vertAlign val="subscript"/>
        <sz val="14"/>
        <color theme="1"/>
        <rFont val="Times New Roman"/>
        <family val="1"/>
      </rPr>
      <t>DLB</t>
    </r>
    <r>
      <rPr>
        <b/>
        <sz val="14"/>
        <color theme="1"/>
        <rFont val="Times New Roman"/>
        <family val="1"/>
      </rPr>
      <t>×x</t>
    </r>
    <r>
      <rPr>
        <b/>
        <vertAlign val="subscript"/>
        <sz val="14"/>
        <color theme="1"/>
        <rFont val="Times New Roman"/>
        <family val="1"/>
      </rPr>
      <t>DA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</si>
  <si>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进料板泡点温度/</t>
    </r>
    <r>
      <rPr>
        <b/>
        <sz val="14"/>
        <color theme="1"/>
        <rFont val="楷体"/>
        <family val="3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</si>
  <si>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进料板液相苯的表张</t>
    </r>
    <r>
      <rPr>
        <b/>
        <sz val="14"/>
        <color theme="1"/>
        <rFont val="Times New Roman"/>
        <family val="1"/>
      </rPr>
      <t>σ</t>
    </r>
    <r>
      <rPr>
        <b/>
        <vertAlign val="subscript"/>
        <sz val="12.6"/>
        <color theme="1"/>
        <rFont val="Times New Roman"/>
        <family val="1"/>
      </rPr>
      <t>FLA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</si>
  <si>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进料板液相氯苯的表张</t>
    </r>
    <r>
      <rPr>
        <b/>
        <sz val="14"/>
        <color theme="1"/>
        <rFont val="Times New Roman"/>
        <family val="1"/>
      </rPr>
      <t>σ</t>
    </r>
    <r>
      <rPr>
        <b/>
        <vertAlign val="subscript"/>
        <sz val="12.6"/>
        <color theme="1"/>
        <rFont val="Times New Roman"/>
        <family val="1"/>
      </rPr>
      <t>FLB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</si>
  <si>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精馏段进料板液相表张</t>
    </r>
    <r>
      <rPr>
        <b/>
        <sz val="14"/>
        <color theme="1"/>
        <rFont val="Times New Roman"/>
        <family val="1"/>
      </rPr>
      <t>σ</t>
    </r>
    <r>
      <rPr>
        <b/>
        <vertAlign val="subscript"/>
        <sz val="12.6"/>
        <color theme="1"/>
        <rFont val="Times New Roman"/>
        <family val="1"/>
      </rPr>
      <t>FLm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</si>
  <si>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精馏段塔顶液相平均表张</t>
    </r>
    <r>
      <rPr>
        <b/>
        <sz val="14"/>
        <color theme="1"/>
        <rFont val="Times New Roman"/>
        <family val="1"/>
      </rPr>
      <t>σ</t>
    </r>
    <r>
      <rPr>
        <b/>
        <vertAlign val="subscript"/>
        <sz val="12.6"/>
        <color theme="1"/>
        <rFont val="Times New Roman"/>
        <family val="1"/>
      </rPr>
      <t>DLm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</si>
  <si>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精馏段液相平均表张</t>
    </r>
    <r>
      <rPr>
        <b/>
        <sz val="14"/>
        <color rgb="FFCC00FF"/>
        <rFont val="Times New Roman"/>
        <family val="1"/>
      </rPr>
      <t>σ</t>
    </r>
    <r>
      <rPr>
        <b/>
        <vertAlign val="subscript"/>
        <sz val="12.6"/>
        <color rgb="FFCC00FF"/>
        <rFont val="Times New Roman"/>
        <family val="1"/>
      </rPr>
      <t>RLm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</si>
  <si>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精馏段液相平均密度</t>
    </r>
    <r>
      <rPr>
        <b/>
        <sz val="14"/>
        <color rgb="FFCC00FF"/>
        <rFont val="Times New Roman"/>
        <family val="1"/>
      </rPr>
      <t>ρ</t>
    </r>
    <r>
      <rPr>
        <b/>
        <vertAlign val="subscript"/>
        <sz val="14"/>
        <color rgb="FFCC00FF"/>
        <rFont val="Times New Roman"/>
        <family val="1"/>
      </rPr>
      <t>RLm</t>
    </r>
    <r>
      <rPr>
        <b/>
        <sz val="14"/>
        <color theme="1"/>
        <rFont val="Times New Roman"/>
        <family val="1"/>
      </rPr>
      <t>/(kg/m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</si>
  <si>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精馏段均温
</t>
    </r>
    <r>
      <rPr>
        <b/>
        <sz val="14"/>
        <color rgb="FFCC00FF"/>
        <rFont val="Times New Roman"/>
        <family val="1"/>
      </rPr>
      <t>t</t>
    </r>
    <r>
      <rPr>
        <b/>
        <vertAlign val="subscript"/>
        <sz val="14"/>
        <color rgb="FFCC00FF"/>
        <rFont val="Times New Roman"/>
        <family val="1"/>
      </rPr>
      <t>Rm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</si>
  <si>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精馏段平均压强
</t>
    </r>
    <r>
      <rPr>
        <b/>
        <sz val="14"/>
        <color rgb="FFCC00FF"/>
        <rFont val="Times New Roman"/>
        <family val="1"/>
      </rPr>
      <t>p</t>
    </r>
    <r>
      <rPr>
        <b/>
        <vertAlign val="subscript"/>
        <sz val="14"/>
        <color rgb="FFCC00FF"/>
        <rFont val="Times New Roman"/>
        <family val="1"/>
      </rPr>
      <t>Rm</t>
    </r>
    <r>
      <rPr>
        <b/>
        <sz val="14"/>
        <color theme="1"/>
        <rFont val="Times New Roman"/>
        <family val="1"/>
      </rPr>
      <t>/kPa(A)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</si>
  <si>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精馏段汽相平均分子量</t>
    </r>
    <r>
      <rPr>
        <b/>
        <sz val="14"/>
        <color rgb="FFCC00FF"/>
        <rFont val="Times New Roman"/>
        <family val="1"/>
      </rPr>
      <t>M</t>
    </r>
    <r>
      <rPr>
        <b/>
        <vertAlign val="subscript"/>
        <sz val="14"/>
        <color rgb="FFCC00FF"/>
        <rFont val="Times New Roman"/>
        <family val="1"/>
      </rPr>
      <t>RV, m</t>
    </r>
    <phoneticPr fontId="1" type="noConversion"/>
  </si>
  <si>
    <r>
      <t>8.1.1.4</t>
    </r>
    <r>
      <rPr>
        <b/>
        <sz val="18"/>
        <color rgb="FF0070C0"/>
        <rFont val="微软雅黑"/>
        <family val="2"/>
        <charset val="134"/>
      </rPr>
      <t>精馏段汽、液相平均密度</t>
    </r>
    <r>
      <rPr>
        <b/>
        <sz val="18"/>
        <color rgb="FF0070C0"/>
        <rFont val="Times New Roman"/>
        <family val="1"/>
      </rPr>
      <t>ρ</t>
    </r>
    <r>
      <rPr>
        <b/>
        <vertAlign val="subscript"/>
        <sz val="18"/>
        <color rgb="FF0070C0"/>
        <rFont val="Times New Roman"/>
        <family val="1"/>
      </rPr>
      <t>RVm</t>
    </r>
    <r>
      <rPr>
        <b/>
        <sz val="18"/>
        <color rgb="FF0070C0"/>
        <rFont val="微软雅黑"/>
        <family val="2"/>
        <charset val="134"/>
      </rPr>
      <t>、</t>
    </r>
    <r>
      <rPr>
        <b/>
        <sz val="18"/>
        <color rgb="FF0070C0"/>
        <rFont val="Times New Roman"/>
        <family val="1"/>
      </rPr>
      <t>ρ</t>
    </r>
    <r>
      <rPr>
        <b/>
        <vertAlign val="subscript"/>
        <sz val="14.4"/>
        <color rgb="FF0070C0"/>
        <rFont val="Times New Roman"/>
        <family val="1"/>
      </rPr>
      <t>RLm</t>
    </r>
    <phoneticPr fontId="1" type="noConversion"/>
  </si>
  <si>
    <r>
      <t>8.1.1.2</t>
    </r>
    <r>
      <rPr>
        <b/>
        <sz val="18"/>
        <color rgb="FF0070C0"/>
        <rFont val="微软雅黑"/>
        <family val="2"/>
        <charset val="134"/>
      </rPr>
      <t>精馏段平均温度</t>
    </r>
    <r>
      <rPr>
        <b/>
        <sz val="18"/>
        <color rgb="FF0070C0"/>
        <rFont val="Times New Roman"/>
        <family val="1"/>
      </rPr>
      <t>t</t>
    </r>
    <r>
      <rPr>
        <b/>
        <vertAlign val="subscript"/>
        <sz val="18"/>
        <color rgb="FF0070C0"/>
        <rFont val="Times New Roman"/>
        <family val="1"/>
      </rPr>
      <t>Rm</t>
    </r>
    <r>
      <rPr>
        <b/>
        <sz val="18"/>
        <color rgb="FF0070C0"/>
        <rFont val="Times New Roman"/>
        <family val="1"/>
      </rPr>
      <t>/</t>
    </r>
    <r>
      <rPr>
        <b/>
        <sz val="18"/>
        <color rgb="FF0070C0"/>
        <rFont val="微软雅黑"/>
        <family val="2"/>
        <charset val="134"/>
      </rPr>
      <t>℃</t>
    </r>
    <phoneticPr fontId="1" type="noConversion"/>
  </si>
  <si>
    <r>
      <t>8.1.1.1</t>
    </r>
    <r>
      <rPr>
        <b/>
        <sz val="18"/>
        <color rgb="FF0070C0"/>
        <rFont val="微软雅黑"/>
        <family val="2"/>
        <charset val="134"/>
      </rPr>
      <t>精馏段平均压强</t>
    </r>
    <r>
      <rPr>
        <b/>
        <sz val="18"/>
        <color rgb="FF0070C0"/>
        <rFont val="Times New Roman"/>
        <family val="1"/>
      </rPr>
      <t>p</t>
    </r>
    <r>
      <rPr>
        <b/>
        <vertAlign val="subscript"/>
        <sz val="18"/>
        <color rgb="FF0070C0"/>
        <rFont val="Times New Roman"/>
        <family val="1"/>
      </rPr>
      <t>Rm</t>
    </r>
    <phoneticPr fontId="1" type="noConversion"/>
  </si>
  <si>
    <r>
      <t xml:space="preserve">8.1.1.3 </t>
    </r>
    <r>
      <rPr>
        <b/>
        <sz val="18"/>
        <color rgb="FF0070C0"/>
        <rFont val="微软雅黑"/>
        <family val="2"/>
        <charset val="134"/>
      </rPr>
      <t>精馏段汽、液相平均分子量</t>
    </r>
    <r>
      <rPr>
        <b/>
        <sz val="18"/>
        <color rgb="FF0070C0"/>
        <rFont val="Times New Roman"/>
        <family val="1"/>
      </rPr>
      <t>M</t>
    </r>
    <r>
      <rPr>
        <b/>
        <vertAlign val="subscript"/>
        <sz val="18"/>
        <color rgb="FF0070C0"/>
        <rFont val="Times New Roman"/>
        <family val="1"/>
      </rPr>
      <t>RV, m</t>
    </r>
    <r>
      <rPr>
        <b/>
        <sz val="18"/>
        <color rgb="FF0070C0"/>
        <rFont val="微软雅黑"/>
        <family val="2"/>
        <charset val="134"/>
      </rPr>
      <t>和</t>
    </r>
    <r>
      <rPr>
        <b/>
        <sz val="18"/>
        <color rgb="FF0070C0"/>
        <rFont val="Times New Roman"/>
        <family val="1"/>
      </rPr>
      <t>M</t>
    </r>
    <r>
      <rPr>
        <b/>
        <vertAlign val="subscript"/>
        <sz val="18"/>
        <color rgb="FF0070C0"/>
        <rFont val="Times New Roman"/>
        <family val="1"/>
      </rPr>
      <t>SL, m</t>
    </r>
    <r>
      <rPr>
        <b/>
        <sz val="18"/>
        <color rgb="FF0070C0"/>
        <rFont val="微软雅黑"/>
        <family val="2"/>
        <charset val="134"/>
      </rPr>
      <t>计算</t>
    </r>
    <phoneticPr fontId="1" type="noConversion"/>
  </si>
  <si>
    <r>
      <rPr>
        <b/>
        <sz val="18"/>
        <color rgb="FF0070C0"/>
        <rFont val="微软雅黑"/>
        <family val="2"/>
        <charset val="134"/>
      </rPr>
      <t>六、热量衡算，由苯和氯苯</t>
    </r>
    <r>
      <rPr>
        <b/>
        <sz val="18"/>
        <color rgb="FF0070C0"/>
        <rFont val="Times New Roman"/>
        <family val="1"/>
      </rPr>
      <t>Antoine</t>
    </r>
    <r>
      <rPr>
        <b/>
        <sz val="18"/>
        <color rgb="FF0070C0"/>
        <rFont val="微软雅黑"/>
        <family val="2"/>
        <charset val="134"/>
      </rPr>
      <t>方程计算：进料、塔顶、塔底泡点温度</t>
    </r>
    <phoneticPr fontId="1" type="noConversion"/>
  </si>
  <si>
    <r>
      <t xml:space="preserve">8.1.1.5 </t>
    </r>
    <r>
      <rPr>
        <b/>
        <sz val="18"/>
        <color rgb="FF0070C0"/>
        <rFont val="微软雅黑"/>
        <family val="2"/>
        <charset val="134"/>
      </rPr>
      <t>精馏段液相平均表面张力</t>
    </r>
    <r>
      <rPr>
        <b/>
        <sz val="18"/>
        <color rgb="FF0070C0"/>
        <rFont val="Times New Roman"/>
        <family val="1"/>
      </rPr>
      <t>, σ</t>
    </r>
    <r>
      <rPr>
        <b/>
        <vertAlign val="subscript"/>
        <sz val="16.2"/>
        <color rgb="FF0070C0"/>
        <rFont val="Times New Roman"/>
        <family val="1"/>
      </rPr>
      <t>RL,</t>
    </r>
    <r>
      <rPr>
        <b/>
        <sz val="18"/>
        <color rgb="FF0070C0"/>
        <rFont val="Times New Roman"/>
        <family val="1"/>
      </rPr>
      <t xml:space="preserve"> </t>
    </r>
    <r>
      <rPr>
        <b/>
        <vertAlign val="subscript"/>
        <sz val="16.2"/>
        <color rgb="FF0070C0"/>
        <rFont val="Times New Roman"/>
        <family val="1"/>
      </rPr>
      <t>m</t>
    </r>
    <phoneticPr fontId="1" type="noConversion"/>
  </si>
  <si>
    <r>
      <t xml:space="preserve">8.1.1.6 </t>
    </r>
    <r>
      <rPr>
        <b/>
        <sz val="18"/>
        <color rgb="FF0070C0"/>
        <rFont val="微软雅黑"/>
        <family val="2"/>
        <charset val="134"/>
      </rPr>
      <t>精馏段液相的平均粘度</t>
    </r>
    <r>
      <rPr>
        <b/>
        <sz val="18"/>
        <color rgb="FF0070C0"/>
        <rFont val="Times New Roman"/>
        <family val="1"/>
      </rPr>
      <t>, μ</t>
    </r>
    <r>
      <rPr>
        <b/>
        <vertAlign val="subscript"/>
        <sz val="18"/>
        <color rgb="FF0070C0"/>
        <rFont val="Times New Roman"/>
        <family val="1"/>
      </rPr>
      <t>RL, m</t>
    </r>
    <phoneticPr fontId="1" type="noConversion"/>
  </si>
  <si>
    <r>
      <rPr>
        <b/>
        <sz val="14"/>
        <color theme="1"/>
        <rFont val="微软雅黑"/>
        <family val="2"/>
        <charset val="134"/>
      </rPr>
      <t>粘度
插值低温</t>
    </r>
    <r>
      <rPr>
        <b/>
        <sz val="14"/>
        <color theme="1"/>
        <rFont val="Times New Roman"/>
        <family val="1"/>
      </rPr>
      <t>/(</t>
    </r>
    <r>
      <rPr>
        <b/>
        <sz val="14"/>
        <color theme="1"/>
        <rFont val="微软雅黑"/>
        <family val="2"/>
        <charset val="134"/>
      </rPr>
      <t>℃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</si>
  <si>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粘度
插值高温</t>
    </r>
    <r>
      <rPr>
        <b/>
        <sz val="14"/>
        <color theme="1"/>
        <rFont val="Times New Roman"/>
        <family val="1"/>
      </rPr>
      <t>/(</t>
    </r>
    <r>
      <rPr>
        <b/>
        <sz val="14"/>
        <color theme="1"/>
        <rFont val="微软雅黑"/>
        <family val="2"/>
        <charset val="134"/>
      </rPr>
      <t>℃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</si>
  <si>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插值低温苯的
粘度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</si>
  <si>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插值高温苯的
粘度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</si>
  <si>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插值低温氯苯的
粘度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</si>
  <si>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插值高温氯苯的
粘度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</si>
  <si>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塔顶液相氯苯的粘度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2.6"/>
        <color theme="1"/>
        <rFont val="Times New Roman"/>
        <family val="1"/>
      </rPr>
      <t>DLB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</si>
  <si>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塔顶液相苯的密度</t>
    </r>
    <r>
      <rPr>
        <b/>
        <sz val="14"/>
        <color theme="1"/>
        <rFont val="Times New Roman"/>
        <family val="1"/>
      </rPr>
      <t>ρ</t>
    </r>
    <r>
      <rPr>
        <b/>
        <vertAlign val="subscript"/>
        <sz val="12.6"/>
        <color theme="1"/>
        <rFont val="Times New Roman"/>
        <family val="1"/>
      </rPr>
      <t>DLA</t>
    </r>
    <r>
      <rPr>
        <b/>
        <sz val="12.6"/>
        <color theme="1"/>
        <rFont val="Times New Roman"/>
        <family val="1"/>
      </rPr>
      <t>/(kg/m</t>
    </r>
    <r>
      <rPr>
        <b/>
        <vertAlign val="superscript"/>
        <sz val="12.6"/>
        <color theme="1"/>
        <rFont val="Times New Roman"/>
        <family val="1"/>
      </rPr>
      <t>3</t>
    </r>
    <r>
      <rPr>
        <b/>
        <sz val="12.6"/>
        <color theme="1"/>
        <rFont val="Times New Roman"/>
        <family val="1"/>
      </rPr>
      <t>)</t>
    </r>
    <phoneticPr fontId="1" type="noConversion"/>
  </si>
  <si>
    <r>
      <t>ρ</t>
    </r>
    <r>
      <rPr>
        <b/>
        <vertAlign val="subscript"/>
        <sz val="14"/>
        <color theme="1"/>
        <rFont val="Times New Roman"/>
        <family val="1"/>
      </rPr>
      <t>DLA</t>
    </r>
    <r>
      <rPr>
        <b/>
        <sz val="14"/>
        <color theme="1"/>
        <rFont val="Times New Roman"/>
        <family val="1"/>
      </rPr>
      <t>=912.13-1.1886t</t>
    </r>
    <phoneticPr fontId="1" type="noConversion"/>
  </si>
  <si>
    <r>
      <t>ρ</t>
    </r>
    <r>
      <rPr>
        <b/>
        <vertAlign val="subscript"/>
        <sz val="14"/>
        <color theme="1"/>
        <rFont val="Times New Roman"/>
        <family val="1"/>
      </rPr>
      <t>DLB</t>
    </r>
    <r>
      <rPr>
        <b/>
        <sz val="14"/>
        <color theme="1"/>
        <rFont val="Times New Roman"/>
        <family val="1"/>
      </rPr>
      <t>=1124.4-1.0657t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</si>
  <si>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塔顶液相平均密度</t>
    </r>
    <r>
      <rPr>
        <b/>
        <sz val="14"/>
        <color theme="1"/>
        <rFont val="Times New Roman"/>
        <family val="1"/>
      </rPr>
      <t>ρ</t>
    </r>
    <r>
      <rPr>
        <b/>
        <vertAlign val="subscript"/>
        <sz val="12.6"/>
        <color theme="1"/>
        <rFont val="Times New Roman"/>
        <family val="1"/>
      </rPr>
      <t>DLm</t>
    </r>
    <r>
      <rPr>
        <b/>
        <sz val="12.6"/>
        <color theme="1"/>
        <rFont val="Times New Roman"/>
        <family val="1"/>
      </rPr>
      <t>/(kg/m</t>
    </r>
    <r>
      <rPr>
        <b/>
        <vertAlign val="superscript"/>
        <sz val="12.6"/>
        <color theme="1"/>
        <rFont val="Times New Roman"/>
        <family val="1"/>
      </rPr>
      <t>3</t>
    </r>
    <r>
      <rPr>
        <b/>
        <sz val="12.6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</si>
  <si>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塔顶液相氯苯的密度</t>
    </r>
    <r>
      <rPr>
        <b/>
        <sz val="14"/>
        <color theme="1"/>
        <rFont val="Times New Roman"/>
        <family val="1"/>
      </rPr>
      <t>ρ</t>
    </r>
    <r>
      <rPr>
        <b/>
        <vertAlign val="subscript"/>
        <sz val="12.6"/>
        <color theme="1"/>
        <rFont val="Times New Roman"/>
        <family val="1"/>
      </rPr>
      <t>DLB</t>
    </r>
    <r>
      <rPr>
        <b/>
        <sz val="12.6"/>
        <color theme="1"/>
        <rFont val="Times New Roman"/>
        <family val="1"/>
      </rPr>
      <t>/(kg/m</t>
    </r>
    <r>
      <rPr>
        <b/>
        <vertAlign val="superscript"/>
        <sz val="12.6"/>
        <color theme="1"/>
        <rFont val="Times New Roman"/>
        <family val="1"/>
      </rPr>
      <t>3</t>
    </r>
    <r>
      <rPr>
        <b/>
        <sz val="12.6"/>
        <color theme="1"/>
        <rFont val="Times New Roman"/>
        <family val="1"/>
      </rPr>
      <t>)</t>
    </r>
    <phoneticPr fontId="1" type="noConversion"/>
  </si>
  <si>
    <r>
      <t>ρ</t>
    </r>
    <r>
      <rPr>
        <b/>
        <vertAlign val="subscript"/>
        <sz val="14"/>
        <color theme="1"/>
        <rFont val="Times New Roman"/>
        <family val="1"/>
      </rPr>
      <t>DLm</t>
    </r>
    <r>
      <rPr>
        <b/>
        <sz val="14"/>
        <color theme="1"/>
        <rFont val="Times New Roman"/>
        <family val="1"/>
      </rPr>
      <t>=1/(w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/ρ</t>
    </r>
    <r>
      <rPr>
        <b/>
        <vertAlign val="subscript"/>
        <sz val="14"/>
        <color theme="1"/>
        <rFont val="Times New Roman"/>
        <family val="1"/>
      </rPr>
      <t>DLA</t>
    </r>
    <r>
      <rPr>
        <b/>
        <sz val="14"/>
        <color theme="1"/>
        <rFont val="Times New Roman"/>
        <family val="1"/>
      </rPr>
      <t>+w</t>
    </r>
    <r>
      <rPr>
        <b/>
        <vertAlign val="subscript"/>
        <sz val="14"/>
        <color theme="1"/>
        <rFont val="Times New Roman"/>
        <family val="1"/>
      </rPr>
      <t>B</t>
    </r>
    <r>
      <rPr>
        <b/>
        <sz val="14"/>
        <color theme="1"/>
        <rFont val="Times New Roman"/>
        <family val="1"/>
      </rPr>
      <t>/ρ</t>
    </r>
    <r>
      <rPr>
        <b/>
        <vertAlign val="subscript"/>
        <sz val="14"/>
        <color theme="1"/>
        <rFont val="Times New Roman"/>
        <family val="1"/>
      </rPr>
      <t>DLB</t>
    </r>
    <r>
      <rPr>
        <b/>
        <sz val="14"/>
        <color theme="1"/>
        <rFont val="Times New Roman"/>
        <family val="1"/>
      </rPr>
      <t>)</t>
    </r>
    <phoneticPr fontId="1" type="noConversion"/>
  </si>
  <si>
    <r>
      <t>μ</t>
    </r>
    <r>
      <rPr>
        <b/>
        <vertAlign val="subscript"/>
        <sz val="14"/>
        <color theme="1"/>
        <rFont val="Times New Roman"/>
        <family val="1"/>
      </rPr>
      <t>DLm</t>
    </r>
    <r>
      <rPr>
        <b/>
        <sz val="14"/>
        <color theme="1"/>
        <rFont val="Times New Roman"/>
        <family val="1"/>
      </rPr>
      <t>=μ</t>
    </r>
    <r>
      <rPr>
        <b/>
        <vertAlign val="subscript"/>
        <sz val="14"/>
        <color theme="1"/>
        <rFont val="Times New Roman"/>
        <family val="1"/>
      </rPr>
      <t>DLA</t>
    </r>
    <r>
      <rPr>
        <b/>
        <sz val="14"/>
        <color theme="1"/>
        <rFont val="Times New Roman"/>
        <family val="1"/>
      </rPr>
      <t>×x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+μ</t>
    </r>
    <r>
      <rPr>
        <b/>
        <vertAlign val="subscript"/>
        <sz val="14"/>
        <color theme="1"/>
        <rFont val="Times New Roman"/>
        <family val="1"/>
      </rPr>
      <t>DLB</t>
    </r>
    <r>
      <rPr>
        <b/>
        <sz val="14"/>
        <color theme="1"/>
        <rFont val="Times New Roman"/>
        <family val="1"/>
      </rPr>
      <t>×(1-x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</si>
  <si>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</t>
    </r>
    <r>
      <rPr>
        <b/>
        <sz val="14"/>
        <color rgb="FFCC00FF"/>
        <rFont val="微软雅黑"/>
        <family val="2"/>
        <charset val="134"/>
      </rPr>
      <t>第</t>
    </r>
    <r>
      <rPr>
        <b/>
        <sz val="14"/>
        <color rgb="FFCC00FF"/>
        <rFont val="Times New Roman"/>
        <family val="1"/>
      </rPr>
      <t xml:space="preserve">1 </t>
    </r>
    <r>
      <rPr>
        <b/>
        <sz val="14"/>
        <color rgb="FFCC00FF"/>
        <rFont val="微软雅黑"/>
        <family val="2"/>
        <charset val="134"/>
      </rPr>
      <t>板液</t>
    </r>
    <r>
      <rPr>
        <b/>
        <sz val="14"/>
        <color theme="1"/>
        <rFont val="微软雅黑"/>
        <family val="2"/>
        <charset val="134"/>
      </rPr>
      <t>相平均分子量</t>
    </r>
    <r>
      <rPr>
        <b/>
        <sz val="14"/>
        <color theme="1"/>
        <rFont val="Times New Roman"/>
        <family val="1"/>
      </rPr>
      <t>M</t>
    </r>
    <r>
      <rPr>
        <b/>
        <vertAlign val="subscript"/>
        <sz val="14"/>
        <color theme="1"/>
        <rFont val="Times New Roman"/>
        <family val="1"/>
      </rPr>
      <t>1L, m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</si>
  <si>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</t>
    </r>
    <r>
      <rPr>
        <b/>
        <sz val="14"/>
        <color rgb="FFCC00FF"/>
        <rFont val="微软雅黑"/>
        <family val="2"/>
        <charset val="134"/>
      </rPr>
      <t>第</t>
    </r>
    <r>
      <rPr>
        <b/>
        <sz val="14"/>
        <color rgb="FFCC00FF"/>
        <rFont val="Times New Roman"/>
        <family val="1"/>
      </rPr>
      <t xml:space="preserve">1 </t>
    </r>
    <r>
      <rPr>
        <b/>
        <sz val="14"/>
        <color rgb="FFCC00FF"/>
        <rFont val="微软雅黑"/>
        <family val="2"/>
        <charset val="134"/>
      </rPr>
      <t>板汽</t>
    </r>
    <r>
      <rPr>
        <b/>
        <sz val="14"/>
        <color theme="1"/>
        <rFont val="微软雅黑"/>
        <family val="2"/>
        <charset val="134"/>
      </rPr>
      <t>相平均分子量</t>
    </r>
    <r>
      <rPr>
        <b/>
        <sz val="14"/>
        <color theme="1"/>
        <rFont val="Times New Roman"/>
        <family val="1"/>
      </rPr>
      <t>M</t>
    </r>
    <r>
      <rPr>
        <b/>
        <vertAlign val="subscript"/>
        <sz val="14"/>
        <color theme="1"/>
        <rFont val="Times New Roman"/>
        <family val="1"/>
      </rPr>
      <t>1V, m</t>
    </r>
    <phoneticPr fontId="1" type="noConversion"/>
  </si>
  <si>
    <r>
      <t>M</t>
    </r>
    <r>
      <rPr>
        <b/>
        <vertAlign val="subscript"/>
        <sz val="14"/>
        <color theme="1"/>
        <rFont val="Times New Roman"/>
        <family val="1"/>
      </rPr>
      <t>1Lm</t>
    </r>
    <r>
      <rPr>
        <b/>
        <sz val="14"/>
        <color theme="1"/>
        <rFont val="Times New Roman"/>
        <family val="1"/>
      </rPr>
      <t>=M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*x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+M</t>
    </r>
    <r>
      <rPr>
        <b/>
        <vertAlign val="subscript"/>
        <sz val="14"/>
        <color theme="1"/>
        <rFont val="Times New Roman"/>
        <family val="1"/>
      </rPr>
      <t>B</t>
    </r>
    <r>
      <rPr>
        <b/>
        <sz val="14"/>
        <color theme="1"/>
        <rFont val="Times New Roman"/>
        <family val="1"/>
      </rPr>
      <t>* (1-x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)</t>
    </r>
    <phoneticPr fontId="1" type="noConversion"/>
  </si>
  <si>
    <r>
      <t>M</t>
    </r>
    <r>
      <rPr>
        <b/>
        <vertAlign val="subscript"/>
        <sz val="14"/>
        <color theme="1"/>
        <rFont val="Times New Roman"/>
        <family val="1"/>
      </rPr>
      <t>1Vm</t>
    </r>
    <r>
      <rPr>
        <b/>
        <sz val="14"/>
        <color theme="1"/>
        <rFont val="Times New Roman"/>
        <family val="1"/>
      </rPr>
      <t>=M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*y</t>
    </r>
    <r>
      <rPr>
        <b/>
        <vertAlign val="subscript"/>
        <sz val="14"/>
        <color theme="1"/>
        <rFont val="Times New Roman"/>
        <family val="1"/>
      </rPr>
      <t xml:space="preserve">1 </t>
    </r>
    <r>
      <rPr>
        <b/>
        <sz val="14"/>
        <color theme="1"/>
        <rFont val="Times New Roman"/>
        <family val="1"/>
      </rPr>
      <t>+M</t>
    </r>
    <r>
      <rPr>
        <b/>
        <vertAlign val="subscript"/>
        <sz val="14"/>
        <color theme="1"/>
        <rFont val="Times New Roman"/>
        <family val="1"/>
      </rPr>
      <t xml:space="preserve">B </t>
    </r>
    <r>
      <rPr>
        <b/>
        <sz val="14"/>
        <color theme="1"/>
        <rFont val="Times New Roman"/>
        <family val="1"/>
      </rPr>
      <t>*(1-y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)</t>
    </r>
    <phoneticPr fontId="1" type="noConversion"/>
  </si>
  <si>
    <r>
      <t>μ</t>
    </r>
    <r>
      <rPr>
        <b/>
        <vertAlign val="subscript"/>
        <sz val="14"/>
        <color theme="1"/>
        <rFont val="Times New Roman"/>
        <family val="1"/>
      </rPr>
      <t>FLm</t>
    </r>
    <r>
      <rPr>
        <b/>
        <sz val="14"/>
        <color theme="1"/>
        <rFont val="Times New Roman"/>
        <family val="1"/>
      </rPr>
      <t>=μ</t>
    </r>
    <r>
      <rPr>
        <b/>
        <vertAlign val="subscript"/>
        <sz val="14"/>
        <color theme="1"/>
        <rFont val="Times New Roman"/>
        <family val="1"/>
      </rPr>
      <t>FLA</t>
    </r>
    <r>
      <rPr>
        <b/>
        <sz val="14"/>
        <color theme="1"/>
        <rFont val="Times New Roman"/>
        <family val="1"/>
      </rPr>
      <t>×x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+μ</t>
    </r>
    <r>
      <rPr>
        <b/>
        <vertAlign val="subscript"/>
        <sz val="14"/>
        <color theme="1"/>
        <rFont val="Times New Roman"/>
        <family val="1"/>
      </rPr>
      <t>FLB</t>
    </r>
    <r>
      <rPr>
        <b/>
        <sz val="14"/>
        <color theme="1"/>
        <rFont val="Times New Roman"/>
        <family val="1"/>
      </rPr>
      <t>×(1-x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</si>
  <si>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精馏段液相平均粘度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2.6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</si>
  <si>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进料板液相苯的粘度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2.6"/>
        <color theme="1"/>
        <rFont val="Times New Roman"/>
        <family val="1"/>
      </rPr>
      <t>FLA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</si>
  <si>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进料板液相氯苯的粘度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2.6"/>
        <color theme="1"/>
        <rFont val="Times New Roman"/>
        <family val="1"/>
      </rPr>
      <t>FLB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</si>
  <si>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进料板液相平均粘度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2.6"/>
        <color theme="1"/>
        <rFont val="Times New Roman"/>
        <family val="1"/>
      </rPr>
      <t>FLm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</si>
  <si>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塔顶液相平均粘度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2.6"/>
        <color theme="1"/>
        <rFont val="Times New Roman"/>
        <family val="1"/>
      </rPr>
      <t>DLm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</si>
  <si>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进料板泡点温度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微软雅黑"/>
        <family val="2"/>
        <charset val="134"/>
      </rPr>
      <t>℃</t>
    </r>
    <phoneticPr fontId="1" type="noConversion"/>
  </si>
  <si>
    <r>
      <rPr>
        <b/>
        <sz val="14"/>
        <color theme="1"/>
        <rFont val="微软雅黑"/>
        <family val="2"/>
        <charset val="134"/>
      </rPr>
      <t>最小回流比</t>
    </r>
    <r>
      <rPr>
        <b/>
        <sz val="14"/>
        <color theme="1"/>
        <rFont val="Times New Roman"/>
        <family val="1"/>
      </rPr>
      <t>R</t>
    </r>
    <r>
      <rPr>
        <b/>
        <vertAlign val="subscript"/>
        <sz val="14"/>
        <color theme="1"/>
        <rFont val="Times New Roman"/>
        <family val="1"/>
      </rPr>
      <t>min</t>
    </r>
    <phoneticPr fontId="1" type="noConversion"/>
  </si>
  <si>
    <t>范本有误, 应0.929</t>
    <phoneticPr fontId="1" type="noConversion"/>
  </si>
  <si>
    <r>
      <t>y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=p</t>
    </r>
    <r>
      <rPr>
        <b/>
        <vertAlign val="subscript"/>
        <sz val="14"/>
        <color theme="1"/>
        <rFont val="Times New Roman"/>
        <family val="1"/>
      </rPr>
      <t>A</t>
    </r>
    <r>
      <rPr>
        <b/>
        <vertAlign val="super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*x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/101.3</t>
    </r>
    <phoneticPr fontId="1" type="noConversion"/>
  </si>
  <si>
    <r>
      <t>y</t>
    </r>
    <r>
      <rPr>
        <b/>
        <vertAlign val="subscript"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>=p</t>
    </r>
    <r>
      <rPr>
        <b/>
        <vertAlign val="subscript"/>
        <sz val="14"/>
        <color theme="1"/>
        <rFont val="Times New Roman"/>
        <family val="1"/>
      </rPr>
      <t>FA</t>
    </r>
    <r>
      <rPr>
        <b/>
        <vertAlign val="super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*x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/101.3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</si>
  <si>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回流比
</t>
    </r>
    <r>
      <rPr>
        <b/>
        <sz val="14"/>
        <color theme="1"/>
        <rFont val="Times New Roman"/>
        <family val="1"/>
      </rPr>
      <t>R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</si>
  <si>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精馏段汽相平均密度</t>
    </r>
    <r>
      <rPr>
        <b/>
        <sz val="14"/>
        <color rgb="FFCC00FF"/>
        <rFont val="Times New Roman"/>
        <family val="1"/>
      </rPr>
      <t>ρ</t>
    </r>
    <r>
      <rPr>
        <b/>
        <vertAlign val="subscript"/>
        <sz val="14"/>
        <color rgb="FFCC00FF"/>
        <rFont val="Times New Roman"/>
        <family val="1"/>
      </rPr>
      <t>RVm</t>
    </r>
    <r>
      <rPr>
        <b/>
        <sz val="14"/>
        <color theme="1"/>
        <rFont val="Times New Roman"/>
        <family val="1"/>
      </rPr>
      <t>/(kg/m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)</t>
    </r>
    <phoneticPr fontId="1" type="noConversion"/>
  </si>
  <si>
    <r>
      <t>V</t>
    </r>
    <r>
      <rPr>
        <b/>
        <vertAlign val="subscript"/>
        <sz val="14"/>
        <color theme="1"/>
        <rFont val="Times New Roman"/>
        <family val="1"/>
      </rPr>
      <t>h</t>
    </r>
    <r>
      <rPr>
        <b/>
        <sz val="14"/>
        <color theme="1"/>
        <rFont val="Times New Roman"/>
        <family val="1"/>
      </rPr>
      <t>=V*M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(R29)/
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(J33)</t>
    </r>
    <phoneticPr fontId="1" type="noConversion"/>
  </si>
  <si>
    <r>
      <t>R=2*R</t>
    </r>
    <r>
      <rPr>
        <b/>
        <vertAlign val="subscript"/>
        <sz val="14"/>
        <color theme="1"/>
        <rFont val="Times New Roman"/>
        <family val="1"/>
      </rPr>
      <t>min</t>
    </r>
    <r>
      <rPr>
        <b/>
        <sz val="14"/>
        <color theme="1"/>
        <rFont val="Times New Roman"/>
        <family val="1"/>
      </rPr>
      <t>(K6)</t>
    </r>
    <phoneticPr fontId="1" type="noConversion"/>
  </si>
  <si>
    <t>V=(R+1)D(G6)</t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</si>
  <si>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液相回流摩尔流率
</t>
    </r>
    <r>
      <rPr>
        <b/>
        <sz val="14"/>
        <color theme="1"/>
        <rFont val="Times New Roman"/>
        <family val="1"/>
      </rPr>
      <t>L/(kmol/h)</t>
    </r>
    <phoneticPr fontId="1" type="noConversion"/>
  </si>
  <si>
    <t>L=R*D</t>
    <phoneticPr fontId="1" type="noConversion"/>
  </si>
  <si>
    <r>
      <rPr>
        <b/>
        <sz val="14"/>
        <color theme="1"/>
        <rFont val="微软雅黑"/>
        <family val="2"/>
        <charset val="134"/>
      </rPr>
      <t>精馏段液相平均分子量</t>
    </r>
    <r>
      <rPr>
        <b/>
        <sz val="14"/>
        <color rgb="FFCC00FF"/>
        <rFont val="Times New Roman"/>
        <family val="1"/>
      </rPr>
      <t>M</t>
    </r>
    <r>
      <rPr>
        <b/>
        <vertAlign val="subscript"/>
        <sz val="14"/>
        <color rgb="FFCC00FF"/>
        <rFont val="Times New Roman"/>
        <family val="1"/>
      </rPr>
      <t>RL, m</t>
    </r>
    <phoneticPr fontId="1" type="noConversion"/>
  </si>
  <si>
    <r>
      <t>L</t>
    </r>
    <r>
      <rPr>
        <b/>
        <vertAlign val="subscript"/>
        <sz val="14"/>
        <color theme="1"/>
        <rFont val="Times New Roman"/>
        <family val="1"/>
      </rPr>
      <t>h</t>
    </r>
    <r>
      <rPr>
        <b/>
        <sz val="14"/>
        <color theme="1"/>
        <rFont val="Times New Roman"/>
        <family val="1"/>
      </rPr>
      <t>=L*M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(S29)/
ρ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(I33)</t>
    </r>
    <phoneticPr fontId="1" type="noConversion"/>
  </si>
  <si>
    <r>
      <rPr>
        <b/>
        <sz val="14"/>
        <color theme="1"/>
        <rFont val="微软雅黑"/>
        <family val="2"/>
        <charset val="134"/>
      </rPr>
      <t>全塔平均温度下
进料组成表示的平均粘度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4"/>
        <color theme="1"/>
        <rFont val="Times New Roman"/>
        <family val="1"/>
      </rPr>
      <t>Fm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</si>
  <si>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t>E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=0.17-0.616lg(μ</t>
    </r>
    <r>
      <rPr>
        <b/>
        <vertAlign val="subscript"/>
        <sz val="14"/>
        <color theme="1"/>
        <rFont val="Times New Roman"/>
        <family val="1"/>
      </rPr>
      <t>Fm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</si>
  <si>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全塔均温下
苯的粘度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</si>
  <si>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全塔均温下
氯苯粘度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4"/>
        <color theme="1"/>
        <rFont val="Times New Roman"/>
        <family val="1"/>
      </rPr>
      <t>B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</si>
  <si>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t>μ</t>
    </r>
    <r>
      <rPr>
        <b/>
        <vertAlign val="subscript"/>
        <sz val="14"/>
        <color theme="1"/>
        <rFont val="Times New Roman"/>
        <family val="1"/>
      </rPr>
      <t>Fm</t>
    </r>
    <r>
      <rPr>
        <b/>
        <sz val="14"/>
        <color theme="1"/>
        <rFont val="Times New Roman"/>
        <family val="1"/>
      </rPr>
      <t>=μ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*x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+μ</t>
    </r>
    <r>
      <rPr>
        <b/>
        <vertAlign val="subscript"/>
        <sz val="14"/>
        <color theme="1"/>
        <rFont val="Times New Roman"/>
        <family val="1"/>
      </rPr>
      <t>B</t>
    </r>
    <r>
      <rPr>
        <b/>
        <sz val="14"/>
        <color theme="1"/>
        <rFont val="Times New Roman"/>
        <family val="1"/>
      </rPr>
      <t>*(1-x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)</t>
    </r>
    <phoneticPr fontId="1" type="noConversion"/>
  </si>
  <si>
    <t>费尔关联图横坐标
两相流动参数</t>
    <phoneticPr fontId="1" type="noConversion"/>
  </si>
  <si>
    <r>
      <t>(L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/V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)*(ρ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/ρ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0.5</t>
    </r>
    <phoneticPr fontId="1" type="noConversion"/>
  </si>
  <si>
    <r>
      <rPr>
        <b/>
        <sz val="14"/>
        <color theme="1"/>
        <rFont val="微软雅黑"/>
        <family val="2"/>
        <charset val="134"/>
      </rPr>
      <t>教材图</t>
    </r>
    <r>
      <rPr>
        <b/>
        <sz val="14"/>
        <color theme="1"/>
        <rFont val="Times New Roman"/>
        <family val="1"/>
      </rPr>
      <t>8-25</t>
    </r>
    <r>
      <rPr>
        <b/>
        <sz val="14"/>
        <color theme="1"/>
        <rFont val="微软雅黑"/>
        <family val="2"/>
        <charset val="134"/>
      </rPr>
      <t>得液泛气相负荷因子</t>
    </r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f20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</si>
  <si>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气相负荷因子
</t>
    </r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f</t>
    </r>
    <phoneticPr fontId="1" type="noConversion"/>
  </si>
  <si>
    <r>
      <t>C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=C</t>
    </r>
    <r>
      <rPr>
        <b/>
        <vertAlign val="subscript"/>
        <sz val="14"/>
        <color theme="1"/>
        <rFont val="Times New Roman"/>
        <family val="1"/>
      </rPr>
      <t>f20</t>
    </r>
    <r>
      <rPr>
        <b/>
        <sz val="14"/>
        <color theme="1"/>
        <rFont val="Times New Roman"/>
        <family val="1"/>
      </rPr>
      <t>*(σ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/20)</t>
    </r>
    <r>
      <rPr>
        <b/>
        <vertAlign val="superscript"/>
        <sz val="14"/>
        <color theme="1"/>
        <rFont val="Times New Roman"/>
        <family val="1"/>
      </rPr>
      <t>0.2</t>
    </r>
    <phoneticPr fontId="1" type="noConversion"/>
  </si>
  <si>
    <r>
      <t>u</t>
    </r>
    <r>
      <rPr>
        <b/>
        <i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=C</t>
    </r>
    <r>
      <rPr>
        <b/>
        <i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[(ρ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-ρ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)/ρ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]</t>
    </r>
    <r>
      <rPr>
        <b/>
        <vertAlign val="superscript"/>
        <sz val="14"/>
        <color theme="1"/>
        <rFont val="Times New Roman"/>
        <family val="1"/>
      </rPr>
      <t>0.5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</si>
  <si>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泛点气速
</t>
    </r>
    <r>
      <rPr>
        <b/>
        <sz val="14"/>
        <color theme="1"/>
        <rFont val="Times New Roman"/>
        <family val="1"/>
      </rPr>
      <t>u</t>
    </r>
    <r>
      <rPr>
        <b/>
        <i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/(m/s)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</si>
  <si>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操作气速
</t>
    </r>
    <r>
      <rPr>
        <b/>
        <sz val="14"/>
        <color theme="1"/>
        <rFont val="Times New Roman"/>
        <family val="1"/>
      </rPr>
      <t>u</t>
    </r>
    <r>
      <rPr>
        <b/>
        <sz val="14"/>
        <color theme="1"/>
        <rFont val="Times New Roman"/>
        <family val="1"/>
      </rPr>
      <t>/(m/s)</t>
    </r>
    <phoneticPr fontId="1" type="noConversion"/>
  </si>
  <si>
    <r>
      <t>u=0.7*u</t>
    </r>
    <r>
      <rPr>
        <b/>
        <i/>
        <vertAlign val="subscript"/>
        <sz val="14"/>
        <color theme="1"/>
        <rFont val="Times New Roman"/>
        <family val="1"/>
      </rPr>
      <t>f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</si>
  <si>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精馏段塔径
</t>
    </r>
    <r>
      <rPr>
        <b/>
        <sz val="14"/>
        <color theme="1"/>
        <rFont val="Times New Roman"/>
        <family val="1"/>
      </rPr>
      <t>D</t>
    </r>
    <r>
      <rPr>
        <b/>
        <vertAlign val="subscript"/>
        <sz val="14"/>
        <color theme="1"/>
        <rFont val="Times New Roman"/>
        <family val="1"/>
      </rPr>
      <t>R</t>
    </r>
    <r>
      <rPr>
        <b/>
        <sz val="14"/>
        <color theme="1"/>
        <rFont val="Times New Roman"/>
        <family val="1"/>
      </rPr>
      <t>/m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</si>
  <si>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液相每秒体积流量
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Rs</t>
    </r>
    <r>
      <rPr>
        <b/>
        <sz val="14"/>
        <color theme="1"/>
        <rFont val="Times New Roman"/>
        <family val="1"/>
      </rPr>
      <t>/(m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/s)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</si>
  <si>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汽相摩尔流率
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R</t>
    </r>
    <r>
      <rPr>
        <b/>
        <sz val="14"/>
        <color theme="1"/>
        <rFont val="Times New Roman"/>
        <family val="1"/>
      </rPr>
      <t>/(kmol/h)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</si>
  <si>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汽相小时体积流量
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Rh</t>
    </r>
    <r>
      <rPr>
        <b/>
        <sz val="14"/>
        <color theme="1"/>
        <rFont val="Times New Roman"/>
        <family val="1"/>
      </rPr>
      <t>/(m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/h)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</si>
  <si>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汽相每秒体积流量
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Rs</t>
    </r>
    <r>
      <rPr>
        <b/>
        <sz val="14"/>
        <color theme="1"/>
        <rFont val="Times New Roman"/>
        <family val="1"/>
      </rPr>
      <t>/(m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/s)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</si>
  <si>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液相小时体积流量
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Rh</t>
    </r>
    <r>
      <rPr>
        <b/>
        <sz val="14"/>
        <color theme="1"/>
        <rFont val="Times New Roman"/>
        <family val="1"/>
      </rPr>
      <t>/(m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/h)</t>
    </r>
    <phoneticPr fontId="1" type="noConversion"/>
  </si>
  <si>
    <r>
      <t>D</t>
    </r>
    <r>
      <rPr>
        <b/>
        <vertAlign val="subscript"/>
        <sz val="14"/>
        <color theme="1"/>
        <rFont val="Times New Roman"/>
        <family val="1"/>
      </rPr>
      <t>R</t>
    </r>
    <r>
      <rPr>
        <b/>
        <sz val="14"/>
        <color theme="1"/>
        <rFont val="Times New Roman"/>
        <family val="1"/>
      </rPr>
      <t>=[4V</t>
    </r>
    <r>
      <rPr>
        <b/>
        <vertAlign val="subscript"/>
        <sz val="14"/>
        <color theme="1"/>
        <rFont val="Times New Roman"/>
        <family val="1"/>
      </rPr>
      <t>Rs</t>
    </r>
    <r>
      <rPr>
        <b/>
        <sz val="14"/>
        <color theme="1"/>
        <rFont val="Times New Roman"/>
        <family val="1"/>
      </rPr>
      <t>/(πu)]</t>
    </r>
    <r>
      <rPr>
        <b/>
        <vertAlign val="superscript"/>
        <sz val="14"/>
        <color theme="1"/>
        <rFont val="Times New Roman"/>
        <family val="1"/>
      </rPr>
      <t>0.5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</si>
  <si>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精馏段塔径圆整
</t>
    </r>
    <r>
      <rPr>
        <b/>
        <sz val="14"/>
        <color theme="1"/>
        <rFont val="Times New Roman"/>
        <family val="1"/>
      </rPr>
      <t>D</t>
    </r>
    <r>
      <rPr>
        <b/>
        <vertAlign val="subscript"/>
        <sz val="14"/>
        <color theme="1"/>
        <rFont val="Times New Roman"/>
        <family val="1"/>
      </rPr>
      <t>R</t>
    </r>
    <r>
      <rPr>
        <b/>
        <sz val="14"/>
        <color theme="1"/>
        <rFont val="Times New Roman"/>
        <family val="1"/>
      </rPr>
      <t>/m</t>
    </r>
    <phoneticPr fontId="1" type="noConversion"/>
  </si>
  <si>
    <r>
      <rPr>
        <b/>
        <sz val="14"/>
        <color theme="1"/>
        <rFont val="微软雅黑"/>
        <family val="2"/>
        <charset val="134"/>
      </rPr>
      <t>塔径圆整后的操作气速</t>
    </r>
    <r>
      <rPr>
        <b/>
        <sz val="14"/>
        <color theme="1"/>
        <rFont val="Times New Roman"/>
        <family val="1"/>
      </rPr>
      <t>u/(m/s)</t>
    </r>
    <phoneticPr fontId="1" type="noConversion"/>
  </si>
  <si>
    <r>
      <t>u=4V</t>
    </r>
    <r>
      <rPr>
        <b/>
        <vertAlign val="subscript"/>
        <sz val="14"/>
        <color theme="1"/>
        <rFont val="Times New Roman"/>
        <family val="1"/>
      </rPr>
      <t>Rs</t>
    </r>
    <r>
      <rPr>
        <b/>
        <sz val="14"/>
        <color theme="1"/>
        <rFont val="Times New Roman"/>
        <family val="1"/>
      </rPr>
      <t>/D</t>
    </r>
    <r>
      <rPr>
        <b/>
        <vertAlign val="subscript"/>
        <sz val="14"/>
        <color theme="1"/>
        <rFont val="Times New Roman"/>
        <family val="1"/>
      </rPr>
      <t>R</t>
    </r>
    <r>
      <rPr>
        <b/>
        <vertAlign val="superscript"/>
        <sz val="14"/>
        <color theme="1"/>
        <rFont val="Times New Roman"/>
        <family val="1"/>
      </rPr>
      <t>2</t>
    </r>
    <phoneticPr fontId="1" type="noConversion"/>
  </si>
  <si>
    <r>
      <t xml:space="preserve">8.1.2  </t>
    </r>
    <r>
      <rPr>
        <b/>
        <sz val="18"/>
        <color rgb="FF0070C0"/>
        <rFont val="微软雅黑"/>
        <family val="2"/>
        <charset val="134"/>
      </rPr>
      <t>精馏段汽液负荷计算</t>
    </r>
    <phoneticPr fontId="1" type="noConversion"/>
  </si>
  <si>
    <r>
      <t xml:space="preserve">8.1.3.1 </t>
    </r>
    <r>
      <rPr>
        <b/>
        <sz val="18"/>
        <color rgb="FF0070C0"/>
        <rFont val="微软雅黑"/>
        <family val="2"/>
        <charset val="134"/>
      </rPr>
      <t>精馏段塔径计算</t>
    </r>
    <phoneticPr fontId="1" type="noConversion"/>
  </si>
  <si>
    <r>
      <rPr>
        <b/>
        <sz val="14"/>
        <color theme="1"/>
        <rFont val="宋体"/>
        <family val="3"/>
        <charset val="134"/>
      </rPr>
      <t>应是</t>
    </r>
    <r>
      <rPr>
        <b/>
        <sz val="14"/>
        <color theme="1"/>
        <rFont val="Times New Roman"/>
        <family val="1"/>
      </rPr>
      <t>0.09</t>
    </r>
    <phoneticPr fontId="1" type="noConversion"/>
  </si>
  <si>
    <r>
      <t xml:space="preserve">8.1.3.1 </t>
    </r>
    <r>
      <rPr>
        <b/>
        <sz val="18"/>
        <color rgb="FF0070C0"/>
        <rFont val="微软雅黑"/>
        <family val="2"/>
        <charset val="134"/>
      </rPr>
      <t>精馏段塔板工艺结构尺寸的设计计算</t>
    </r>
    <phoneticPr fontId="1" type="noConversion"/>
  </si>
  <si>
    <r>
      <t>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=0.7D(J59)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</si>
  <si>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堰上溢流强度
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Rh</t>
    </r>
    <r>
      <rPr>
        <b/>
        <sz val="14"/>
        <color theme="1"/>
        <rFont val="Times New Roman"/>
        <family val="1"/>
      </rPr>
      <t>/(L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2.5</t>
    </r>
    <phoneticPr fontId="1" type="noConversion"/>
  </si>
  <si>
    <r>
      <rPr>
        <b/>
        <sz val="14"/>
        <color theme="1"/>
        <rFont val="微软雅黑"/>
        <family val="2"/>
        <charset val="134"/>
      </rPr>
      <t>取溢流堰长与塔径之比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/D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</si>
  <si>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堰上液层高度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/m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</si>
  <si>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塔顶液相苯的粘度
</t>
    </r>
    <r>
      <rPr>
        <b/>
        <sz val="14"/>
        <color theme="1"/>
        <rFont val="Times New Roman"/>
        <family val="1"/>
      </rPr>
      <t>μ</t>
    </r>
    <r>
      <rPr>
        <b/>
        <vertAlign val="subscript"/>
        <sz val="12.6"/>
        <color theme="1"/>
        <rFont val="Times New Roman"/>
        <family val="1"/>
      </rPr>
      <t>DLA</t>
    </r>
    <r>
      <rPr>
        <b/>
        <sz val="14"/>
        <color theme="1"/>
        <rFont val="Times New Roman"/>
        <family val="1"/>
      </rPr>
      <t>/(mPa·s)</t>
    </r>
    <phoneticPr fontId="1" type="noConversion"/>
  </si>
  <si>
    <r>
      <rPr>
        <b/>
        <sz val="14"/>
        <color theme="1"/>
        <rFont val="微软雅黑"/>
        <family val="2"/>
        <charset val="134"/>
      </rPr>
      <t>由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/D</t>
    </r>
    <r>
      <rPr>
        <b/>
        <sz val="14"/>
        <color theme="1"/>
        <rFont val="微软雅黑"/>
        <family val="2"/>
        <charset val="134"/>
      </rPr>
      <t>和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Rh</t>
    </r>
    <r>
      <rPr>
        <b/>
        <sz val="14"/>
        <color theme="1"/>
        <rFont val="Times New Roman"/>
        <family val="1"/>
      </rPr>
      <t>/(L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2.5</t>
    </r>
    <r>
      <rPr>
        <b/>
        <sz val="14"/>
        <color theme="1"/>
        <rFont val="微软雅黑"/>
        <family val="2"/>
        <charset val="134"/>
      </rPr>
      <t>查教材图</t>
    </r>
    <r>
      <rPr>
        <b/>
        <sz val="14"/>
        <color theme="1"/>
        <rFont val="Times New Roman"/>
        <family val="1"/>
      </rPr>
      <t>8-19</t>
    </r>
    <r>
      <rPr>
        <b/>
        <sz val="14"/>
        <color theme="1"/>
        <rFont val="微软雅黑"/>
        <family val="2"/>
        <charset val="134"/>
      </rPr>
      <t>液流收缩系数</t>
    </r>
    <r>
      <rPr>
        <b/>
        <sz val="14"/>
        <color theme="1"/>
        <rFont val="Times New Roman"/>
        <family val="1"/>
      </rPr>
      <t xml:space="preserve"> E</t>
    </r>
    <phoneticPr fontId="1" type="noConversion"/>
  </si>
  <si>
    <r>
      <t>h</t>
    </r>
    <r>
      <rPr>
        <b/>
        <vertAlign val="subscript"/>
        <sz val="12"/>
        <color theme="1"/>
        <rFont val="Times New Roman"/>
        <family val="1"/>
      </rPr>
      <t>ow</t>
    </r>
    <r>
      <rPr>
        <b/>
        <sz val="12"/>
        <color theme="1"/>
        <rFont val="Times New Roman"/>
        <family val="1"/>
      </rPr>
      <t>=0.00284E(L</t>
    </r>
    <r>
      <rPr>
        <b/>
        <vertAlign val="subscript"/>
        <sz val="12"/>
        <color theme="1"/>
        <rFont val="Times New Roman"/>
        <family val="1"/>
      </rPr>
      <t>Rh</t>
    </r>
    <r>
      <rPr>
        <b/>
        <sz val="12"/>
        <color theme="1"/>
        <rFont val="Times New Roman"/>
        <family val="1"/>
      </rPr>
      <t>/L</t>
    </r>
    <r>
      <rPr>
        <b/>
        <vertAlign val="subscript"/>
        <sz val="12"/>
        <color theme="1"/>
        <rFont val="Times New Roman"/>
        <family val="1"/>
      </rPr>
      <t>W</t>
    </r>
    <r>
      <rPr>
        <b/>
        <sz val="12"/>
        <color theme="1"/>
        <rFont val="Times New Roman"/>
        <family val="1"/>
      </rPr>
      <t>)</t>
    </r>
    <r>
      <rPr>
        <b/>
        <vertAlign val="superscript"/>
        <sz val="12"/>
        <color theme="1"/>
        <rFont val="Times New Roman"/>
        <family val="1"/>
      </rPr>
      <t>2/3</t>
    </r>
    <r>
      <rPr>
        <b/>
        <sz val="12"/>
        <color theme="1"/>
        <rFont val="Times New Roman"/>
        <family val="1"/>
      </rPr>
      <t>&gt;0.006m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</si>
  <si>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=H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-h</t>
    </r>
    <r>
      <rPr>
        <b/>
        <vertAlign val="subscript"/>
        <sz val="14"/>
        <color theme="1"/>
        <rFont val="Times New Roman"/>
        <family val="1"/>
      </rPr>
      <t>ow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</si>
  <si>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初选塔板间距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/m</t>
    </r>
    <phoneticPr fontId="1" type="noConversion"/>
  </si>
  <si>
    <r>
      <rPr>
        <b/>
        <sz val="14"/>
        <color theme="1"/>
        <rFont val="微软雅黑"/>
        <family val="2"/>
        <charset val="134"/>
      </rPr>
      <t>初选板上液层高层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/m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</si>
  <si>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-H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/m</t>
    </r>
    <phoneticPr fontId="1" type="noConversion"/>
  </si>
  <si>
    <r>
      <rPr>
        <b/>
        <sz val="14"/>
        <color theme="1"/>
        <rFont val="微软雅黑"/>
        <family val="2"/>
        <charset val="134"/>
      </rPr>
      <t>溢流堰</t>
    </r>
    <r>
      <rPr>
        <b/>
        <sz val="14"/>
        <color theme="1"/>
        <rFont val="微软雅黑"/>
        <family val="2"/>
        <charset val="134"/>
      </rPr>
      <t xml:space="preserve">计算高度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/m</t>
    </r>
    <phoneticPr fontId="1" type="noConversion"/>
  </si>
  <si>
    <r>
      <t>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/D=0.6~0.8</t>
    </r>
    <phoneticPr fontId="1" type="noConversion"/>
  </si>
  <si>
    <r>
      <rPr>
        <b/>
        <sz val="14"/>
        <color theme="1"/>
        <rFont val="微软雅黑"/>
        <family val="2"/>
        <charset val="134"/>
      </rPr>
      <t>塔截面积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/m</t>
    </r>
    <r>
      <rPr>
        <b/>
        <vertAlign val="superscript"/>
        <sz val="14"/>
        <color theme="1"/>
        <rFont val="Times New Roman"/>
        <family val="1"/>
      </rPr>
      <t>2</t>
    </r>
    <phoneticPr fontId="1" type="noConversion"/>
  </si>
  <si>
    <r>
      <t>A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=0.785D</t>
    </r>
    <r>
      <rPr>
        <b/>
        <vertAlign val="superscript"/>
        <sz val="14"/>
        <color theme="1"/>
        <rFont val="Times New Roman"/>
        <family val="1"/>
      </rPr>
      <t>2</t>
    </r>
    <phoneticPr fontId="1" type="noConversion"/>
  </si>
  <si>
    <r>
      <t>W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=0.14D(J59)</t>
    </r>
    <phoneticPr fontId="1" type="noConversion"/>
  </si>
  <si>
    <r>
      <t>A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=0.09A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(L59)</t>
    </r>
    <phoneticPr fontId="1" type="noConversion"/>
  </si>
  <si>
    <r>
      <rPr>
        <b/>
        <sz val="14"/>
        <color theme="1"/>
        <rFont val="微软雅黑"/>
        <family val="2"/>
        <charset val="134"/>
      </rPr>
      <t>液体在降液管内停留时间</t>
    </r>
    <r>
      <rPr>
        <b/>
        <sz val="14"/>
        <color theme="1"/>
        <rFont val="Times New Roman"/>
        <family val="1"/>
      </rPr>
      <t>τ/s</t>
    </r>
    <phoneticPr fontId="1" type="noConversion"/>
  </si>
  <si>
    <r>
      <rPr>
        <b/>
        <sz val="14"/>
        <color theme="1"/>
        <rFont val="楷体"/>
        <family val="3"/>
        <charset val="134"/>
      </rPr>
      <t>①</t>
    </r>
    <r>
      <rPr>
        <b/>
        <sz val="14"/>
        <color theme="1"/>
        <rFont val="微软雅黑"/>
        <family val="2"/>
        <charset val="134"/>
      </rPr>
      <t xml:space="preserve">溢流堰长
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/m</t>
    </r>
    <phoneticPr fontId="1" type="noConversion"/>
  </si>
  <si>
    <r>
      <rPr>
        <b/>
        <sz val="14"/>
        <color theme="1"/>
        <rFont val="楷体"/>
        <family val="3"/>
        <charset val="134"/>
      </rPr>
      <t>②</t>
    </r>
    <r>
      <rPr>
        <b/>
        <sz val="14"/>
        <color theme="1"/>
        <rFont val="微软雅黑"/>
        <family val="2"/>
        <charset val="134"/>
      </rPr>
      <t xml:space="preserve">取溢流堰高度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/m</t>
    </r>
    <phoneticPr fontId="1" type="noConversion"/>
  </si>
  <si>
    <r>
      <rPr>
        <b/>
        <sz val="14"/>
        <color theme="1"/>
        <rFont val="微软雅黑"/>
        <family val="2"/>
        <charset val="134"/>
      </rPr>
      <t>取液体通过降液管底隙的流速</t>
    </r>
    <r>
      <rPr>
        <b/>
        <sz val="14"/>
        <color theme="1"/>
        <rFont val="Times New Roman"/>
        <family val="1"/>
      </rPr>
      <t>u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微软雅黑"/>
        <family val="2"/>
        <charset val="134"/>
      </rPr>
      <t>′</t>
    </r>
    <r>
      <rPr>
        <b/>
        <sz val="14"/>
        <color theme="1"/>
        <rFont val="Times New Roman"/>
        <family val="1"/>
      </rPr>
      <t>m/s</t>
    </r>
    <phoneticPr fontId="1" type="noConversion"/>
  </si>
  <si>
    <r>
      <rPr>
        <b/>
        <sz val="14"/>
        <color theme="1"/>
        <rFont val="楷体"/>
        <family val="3"/>
        <charset val="134"/>
      </rPr>
      <t>④</t>
    </r>
    <r>
      <rPr>
        <b/>
        <sz val="14"/>
        <color theme="1"/>
        <rFont val="微软雅黑"/>
        <family val="2"/>
        <charset val="134"/>
      </rPr>
      <t>降液管底隙高度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>/m</t>
    </r>
    <phoneticPr fontId="1" type="noConversion"/>
  </si>
  <si>
    <r>
      <t>D800~1200mm,  3</t>
    </r>
    <r>
      <rPr>
        <b/>
        <sz val="14"/>
        <color theme="1"/>
        <rFont val="宋体"/>
        <family val="3"/>
        <charset val="134"/>
      </rPr>
      <t>块</t>
    </r>
    <r>
      <rPr>
        <b/>
        <sz val="14"/>
        <color theme="1"/>
        <rFont val="Times New Roman"/>
        <family val="1"/>
      </rPr>
      <t>;
D1400~1600mm, 4</t>
    </r>
    <r>
      <rPr>
        <b/>
        <sz val="14"/>
        <color theme="1"/>
        <rFont val="宋体"/>
        <family val="3"/>
        <charset val="134"/>
      </rPr>
      <t>块</t>
    </r>
    <r>
      <rPr>
        <b/>
        <sz val="14"/>
        <color theme="1"/>
        <rFont val="Times New Roman"/>
        <family val="1"/>
      </rPr>
      <t>;
D1800~2000mm,  5</t>
    </r>
    <r>
      <rPr>
        <b/>
        <sz val="14"/>
        <color theme="1"/>
        <rFont val="宋体"/>
        <family val="3"/>
        <charset val="134"/>
      </rPr>
      <t>块</t>
    </r>
    <r>
      <rPr>
        <b/>
        <sz val="14"/>
        <color theme="1"/>
        <rFont val="Times New Roman"/>
        <family val="1"/>
      </rPr>
      <t>.</t>
    </r>
    <phoneticPr fontId="1" type="noConversion"/>
  </si>
  <si>
    <r>
      <t>W</t>
    </r>
    <r>
      <rPr>
        <b/>
        <vertAlign val="subscript"/>
        <sz val="14"/>
        <color theme="1"/>
        <rFont val="Times New Roman"/>
        <family val="1"/>
      </rPr>
      <t>c</t>
    </r>
    <r>
      <rPr>
        <b/>
        <sz val="14"/>
        <color theme="1"/>
        <rFont val="宋体"/>
        <family val="3"/>
        <charset val="134"/>
      </rPr>
      <t>一般为</t>
    </r>
    <r>
      <rPr>
        <b/>
        <sz val="14"/>
        <color theme="1"/>
        <rFont val="Times New Roman"/>
        <family val="1"/>
      </rPr>
      <t>50~70mm;
D&gt;2m</t>
    </r>
    <r>
      <rPr>
        <b/>
        <sz val="14"/>
        <color theme="1"/>
        <rFont val="宋体"/>
        <family val="3"/>
        <charset val="134"/>
      </rPr>
      <t>时</t>
    </r>
    <r>
      <rPr>
        <b/>
        <sz val="14"/>
        <color theme="1"/>
        <rFont val="Times New Roman"/>
        <family val="1"/>
      </rPr>
      <t>, W</t>
    </r>
    <r>
      <rPr>
        <b/>
        <vertAlign val="subscript"/>
        <sz val="14"/>
        <color theme="1"/>
        <rFont val="Times New Roman"/>
        <family val="1"/>
      </rPr>
      <t>c</t>
    </r>
    <r>
      <rPr>
        <b/>
        <sz val="14"/>
        <color theme="1"/>
        <rFont val="宋体"/>
        <family val="3"/>
        <charset val="134"/>
      </rPr>
      <t>可达</t>
    </r>
    <r>
      <rPr>
        <b/>
        <sz val="14"/>
        <color theme="1"/>
        <rFont val="Times New Roman"/>
        <family val="1"/>
      </rPr>
      <t>100mm</t>
    </r>
    <phoneticPr fontId="1" type="noConversion"/>
  </si>
  <si>
    <r>
      <rPr>
        <b/>
        <sz val="14"/>
        <color theme="1"/>
        <rFont val="宋体"/>
        <family val="3"/>
        <charset val="134"/>
        <scheme val="minor"/>
      </rPr>
      <t>液体通过降液管底隙的流速一般为</t>
    </r>
    <r>
      <rPr>
        <b/>
        <sz val="14"/>
        <color theme="1"/>
        <rFont val="Times New Roman"/>
        <family val="1"/>
      </rPr>
      <t>0.07~0.25m/s</t>
    </r>
    <phoneticPr fontId="1" type="noConversion"/>
  </si>
  <si>
    <r>
      <rPr>
        <b/>
        <sz val="14"/>
        <color theme="1"/>
        <rFont val="宋体"/>
        <family val="3"/>
        <charset val="134"/>
      </rPr>
      <t xml:space="preserve">规定：
</t>
    </r>
    <r>
      <rPr>
        <b/>
        <sz val="14"/>
        <color theme="1"/>
        <rFont val="Times New Roman"/>
        <family val="1"/>
      </rPr>
      <t>D&lt;1.5m</t>
    </r>
    <r>
      <rPr>
        <b/>
        <sz val="14"/>
        <color theme="1"/>
        <rFont val="宋体"/>
        <family val="3"/>
        <charset val="134"/>
      </rPr>
      <t>时</t>
    </r>
    <r>
      <rPr>
        <b/>
        <sz val="14"/>
        <color theme="1"/>
        <rFont val="Times New Roman"/>
        <family val="1"/>
      </rPr>
      <t>,W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=75mm;
D&gt;1.5m</t>
    </r>
    <r>
      <rPr>
        <b/>
        <sz val="14"/>
        <color theme="1"/>
        <rFont val="宋体"/>
        <family val="3"/>
        <charset val="134"/>
      </rPr>
      <t>时</t>
    </r>
    <r>
      <rPr>
        <b/>
        <sz val="14"/>
        <color theme="1"/>
        <rFont val="Times New Roman"/>
        <family val="1"/>
      </rPr>
      <t>,W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=100mm.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</si>
  <si>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取筛孔的孔径
</t>
    </r>
    <r>
      <rPr>
        <b/>
        <sz val="14"/>
        <color theme="1"/>
        <rFont val="Times New Roman"/>
        <family val="1"/>
      </rPr>
      <t>d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/m</t>
    </r>
    <phoneticPr fontId="1" type="noConversion"/>
  </si>
  <si>
    <t>正三角形排列</t>
    <phoneticPr fontId="1" type="noConversion"/>
  </si>
  <si>
    <r>
      <t>x=D/2-W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-W</t>
    </r>
    <r>
      <rPr>
        <b/>
        <vertAlign val="subscript"/>
        <sz val="14"/>
        <color theme="1"/>
        <rFont val="Times New Roman"/>
        <family val="1"/>
      </rPr>
      <t>s</t>
    </r>
    <phoneticPr fontId="1" type="noConversion"/>
  </si>
  <si>
    <r>
      <rPr>
        <b/>
        <sz val="14"/>
        <color theme="1"/>
        <rFont val="微软雅黑"/>
        <family val="2"/>
        <charset val="134"/>
      </rPr>
      <t>塔板中心至边缘固定区距离</t>
    </r>
    <r>
      <rPr>
        <b/>
        <sz val="14"/>
        <color theme="1"/>
        <rFont val="Times New Roman"/>
        <family val="1"/>
      </rPr>
      <t xml:space="preserve"> r/m</t>
    </r>
    <phoneticPr fontId="1" type="noConversion"/>
  </si>
  <si>
    <r>
      <rPr>
        <b/>
        <sz val="14"/>
        <color theme="1"/>
        <rFont val="微软雅黑"/>
        <family val="2"/>
        <charset val="134"/>
      </rPr>
      <t>塔板中心至进出口安定区距离</t>
    </r>
    <r>
      <rPr>
        <b/>
        <sz val="14"/>
        <color theme="1"/>
        <rFont val="Times New Roman"/>
        <family val="1"/>
      </rPr>
      <t xml:space="preserve"> x/m</t>
    </r>
    <phoneticPr fontId="1" type="noConversion"/>
  </si>
  <si>
    <r>
      <t>r=D/2-W</t>
    </r>
    <r>
      <rPr>
        <b/>
        <vertAlign val="subscript"/>
        <sz val="14"/>
        <color theme="1"/>
        <rFont val="Times New Roman"/>
        <family val="1"/>
      </rPr>
      <t>c</t>
    </r>
    <phoneticPr fontId="1" type="noConversion"/>
  </si>
  <si>
    <t xml:space="preserve">塔板分块
</t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</si>
  <si>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⑤边缘固定区宽度
</t>
    </r>
    <r>
      <rPr>
        <b/>
        <sz val="14"/>
        <color theme="1"/>
        <rFont val="Times New Roman"/>
        <family val="1"/>
      </rPr>
      <t>W</t>
    </r>
    <r>
      <rPr>
        <b/>
        <vertAlign val="subscript"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>/m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</si>
  <si>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⑥进出口安定区宽度
</t>
    </r>
    <r>
      <rPr>
        <b/>
        <sz val="14"/>
        <color theme="1"/>
        <rFont val="Times New Roman"/>
        <family val="1"/>
      </rPr>
      <t>W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/m</t>
    </r>
    <phoneticPr fontId="1" type="noConversion"/>
  </si>
  <si>
    <r>
      <t>A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=2[x(r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-x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0.5</t>
    </r>
    <r>
      <rPr>
        <b/>
        <sz val="14"/>
        <color theme="1"/>
        <rFont val="Times New Roman"/>
        <family val="1"/>
      </rPr>
      <t>+ r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sin</t>
    </r>
    <r>
      <rPr>
        <b/>
        <vertAlign val="superscript"/>
        <sz val="14"/>
        <color theme="1"/>
        <rFont val="Times New Roman"/>
        <family val="1"/>
      </rPr>
      <t>-1</t>
    </r>
    <r>
      <rPr>
        <b/>
        <sz val="14"/>
        <color theme="1"/>
        <rFont val="Times New Roman"/>
        <family val="1"/>
      </rPr>
      <t>(x/r)]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</si>
  <si>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⑦开孔区面积
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/m</t>
    </r>
    <r>
      <rPr>
        <b/>
        <vertAlign val="superscript"/>
        <sz val="14"/>
        <color theme="1"/>
        <rFont val="Times New Roman"/>
        <family val="1"/>
      </rPr>
      <t>2</t>
    </r>
    <phoneticPr fontId="1" type="noConversion"/>
  </si>
  <si>
    <r>
      <t>W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/D=0.5[1-(1-(L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/D)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0.5</t>
    </r>
    <r>
      <rPr>
        <b/>
        <sz val="14"/>
        <color theme="1"/>
        <rFont val="Times New Roman"/>
        <family val="1"/>
      </rPr>
      <t>],</t>
    </r>
    <phoneticPr fontId="1" type="noConversion"/>
  </si>
  <si>
    <r>
      <rPr>
        <b/>
        <sz val="14"/>
        <color theme="1"/>
        <rFont val="微软雅黑"/>
        <family val="2"/>
        <charset val="134"/>
      </rPr>
      <t>由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/D=0.7</t>
    </r>
    <r>
      <rPr>
        <b/>
        <sz val="14"/>
        <color theme="1"/>
        <rFont val="微软雅黑"/>
        <family val="2"/>
        <charset val="134"/>
      </rPr>
      <t>查教材图</t>
    </r>
    <r>
      <rPr>
        <b/>
        <sz val="14"/>
        <color theme="1"/>
        <rFont val="Times New Roman"/>
        <family val="1"/>
      </rPr>
      <t>8-17</t>
    </r>
    <r>
      <rPr>
        <b/>
        <sz val="14"/>
        <color theme="1"/>
        <rFont val="微软雅黑"/>
        <family val="2"/>
        <charset val="134"/>
      </rPr>
      <t>得弓形降液管宽度的几何关系</t>
    </r>
    <r>
      <rPr>
        <b/>
        <sz val="14"/>
        <color theme="1"/>
        <rFont val="Times New Roman"/>
        <family val="1"/>
      </rPr>
      <t xml:space="preserve"> W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/D=</t>
    </r>
    <r>
      <rPr>
        <b/>
        <sz val="14"/>
        <color rgb="FFFF0000"/>
        <rFont val="Times New Roman"/>
        <family val="1"/>
      </rPr>
      <t>0.14</t>
    </r>
    <phoneticPr fontId="1" type="noConversion"/>
  </si>
  <si>
    <r>
      <rPr>
        <b/>
        <sz val="14"/>
        <color theme="1"/>
        <rFont val="微软雅黑"/>
        <family val="2"/>
        <charset val="134"/>
      </rPr>
      <t>由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/D=0.7</t>
    </r>
    <r>
      <rPr>
        <b/>
        <sz val="14"/>
        <color theme="1"/>
        <rFont val="微软雅黑"/>
        <family val="2"/>
        <charset val="134"/>
      </rPr>
      <t>查教材图</t>
    </r>
    <r>
      <rPr>
        <b/>
        <sz val="14"/>
        <color theme="1"/>
        <rFont val="Times New Roman"/>
        <family val="1"/>
      </rPr>
      <t>8-17</t>
    </r>
    <r>
      <rPr>
        <b/>
        <sz val="14"/>
        <color theme="1"/>
        <rFont val="微软雅黑"/>
        <family val="2"/>
        <charset val="134"/>
      </rPr>
      <t>得降液管面积与塔截面积之比</t>
    </r>
    <r>
      <rPr>
        <b/>
        <sz val="14"/>
        <color theme="1"/>
        <rFont val="Times New Roman"/>
        <family val="1"/>
      </rPr>
      <t xml:space="preserve"> A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/A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rgb="FFFF0000"/>
        <rFont val="Times New Roman"/>
        <family val="1"/>
      </rPr>
      <t>=0.09(</t>
    </r>
    <r>
      <rPr>
        <b/>
        <sz val="14"/>
        <color rgb="FFFF0000"/>
        <rFont val="微软雅黑"/>
        <family val="2"/>
        <charset val="134"/>
      </rPr>
      <t>实</t>
    </r>
    <r>
      <rPr>
        <b/>
        <sz val="14"/>
        <color rgb="FFFF0000"/>
        <rFont val="Times New Roman"/>
        <family val="1"/>
      </rPr>
      <t>0.088)</t>
    </r>
    <phoneticPr fontId="1" type="noConversion"/>
  </si>
  <si>
    <r>
      <t>A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/A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=1/π[asin(L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/D) -L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/D(1-(Lw/D))</t>
    </r>
    <r>
      <rPr>
        <b/>
        <vertAlign val="superscript"/>
        <sz val="14"/>
        <color theme="1"/>
        <rFont val="Times New Roman"/>
        <family val="1"/>
      </rPr>
      <t>0.5</t>
    </r>
    <r>
      <rPr>
        <b/>
        <sz val="14"/>
        <color theme="1"/>
        <rFont val="Times New Roman"/>
        <family val="1"/>
      </rPr>
      <t>]</t>
    </r>
    <r>
      <rPr>
        <b/>
        <sz val="14"/>
        <color theme="1"/>
        <rFont val="宋体"/>
        <family val="3"/>
        <charset val="134"/>
      </rPr>
      <t/>
    </r>
    <phoneticPr fontId="1" type="noConversion"/>
  </si>
  <si>
    <r>
      <rPr>
        <b/>
        <sz val="14"/>
        <color theme="1"/>
        <rFont val="楷体"/>
        <family val="3"/>
        <charset val="134"/>
      </rPr>
      <t>③</t>
    </r>
    <r>
      <rPr>
        <b/>
        <sz val="14"/>
        <color theme="1"/>
        <rFont val="微软雅黑"/>
        <family val="2"/>
        <charset val="134"/>
      </rPr>
      <t>降液管面积</t>
    </r>
    <r>
      <rPr>
        <b/>
        <sz val="14"/>
        <color theme="1"/>
        <rFont val="Times New Roman"/>
        <family val="1"/>
      </rPr>
      <t xml:space="preserve"> 
A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/m=</t>
    </r>
    <r>
      <rPr>
        <b/>
        <sz val="14"/>
        <color rgb="FFFF0000"/>
        <rFont val="Times New Roman"/>
        <family val="1"/>
      </rPr>
      <t>0.181</t>
    </r>
    <phoneticPr fontId="1" type="noConversion"/>
  </si>
  <si>
    <r>
      <rPr>
        <b/>
        <sz val="14"/>
        <color theme="1"/>
        <rFont val="楷体"/>
        <family val="3"/>
        <charset val="134"/>
      </rPr>
      <t>③</t>
    </r>
    <r>
      <rPr>
        <b/>
        <sz val="14"/>
        <color theme="1"/>
        <rFont val="微软雅黑"/>
        <family val="2"/>
        <charset val="134"/>
      </rPr>
      <t>弓形降液管宽度</t>
    </r>
    <r>
      <rPr>
        <b/>
        <sz val="14"/>
        <color theme="1"/>
        <rFont val="Times New Roman"/>
        <family val="1"/>
      </rPr>
      <t xml:space="preserve"> W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/m=</t>
    </r>
    <r>
      <rPr>
        <b/>
        <sz val="14"/>
        <color rgb="FFFF0000"/>
        <rFont val="Times New Roman"/>
        <family val="1"/>
      </rPr>
      <t>0.224</t>
    </r>
    <phoneticPr fontId="1" type="noConversion"/>
  </si>
  <si>
    <r>
      <t>t/d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 xml:space="preserve">=2.5~5, </t>
    </r>
    <r>
      <rPr>
        <b/>
        <sz val="14"/>
        <color theme="1"/>
        <rFont val="宋体"/>
        <family val="3"/>
        <charset val="134"/>
      </rPr>
      <t>常用</t>
    </r>
    <r>
      <rPr>
        <b/>
        <sz val="14"/>
        <color theme="1"/>
        <rFont val="Times New Roman"/>
        <family val="1"/>
      </rPr>
      <t>3~4.</t>
    </r>
    <r>
      <rPr>
        <b/>
        <sz val="14"/>
        <color theme="1"/>
        <rFont val="宋体"/>
        <family val="3"/>
        <charset val="134"/>
      </rPr>
      <t>筛板采用碳钢</t>
    </r>
    <r>
      <rPr>
        <b/>
        <sz val="14"/>
        <color theme="1"/>
        <rFont val="Times New Roman"/>
        <family val="1"/>
      </rPr>
      <t xml:space="preserve">, </t>
    </r>
    <r>
      <rPr>
        <b/>
        <sz val="14"/>
        <color theme="1"/>
        <rFont val="宋体"/>
        <family val="3"/>
        <charset val="134"/>
      </rPr>
      <t>厚度</t>
    </r>
    <r>
      <rPr>
        <b/>
        <sz val="14"/>
        <color theme="1"/>
        <rFont val="Times New Roman"/>
        <family val="1"/>
      </rPr>
      <t>δ=3mm</t>
    </r>
    <phoneticPr fontId="1" type="noConversion"/>
  </si>
  <si>
    <r>
      <rPr>
        <b/>
        <sz val="14"/>
        <color theme="1"/>
        <rFont val="微软雅黑"/>
        <family val="2"/>
        <charset val="134"/>
      </rPr>
      <t>孔心距与孔径之比</t>
    </r>
    <r>
      <rPr>
        <b/>
        <sz val="14"/>
        <color theme="1"/>
        <rFont val="Times New Roman"/>
        <family val="1"/>
      </rPr>
      <t>(t/d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</si>
  <si>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>孔心距</t>
    </r>
    <r>
      <rPr>
        <b/>
        <sz val="14"/>
        <color theme="1"/>
        <rFont val="Times New Roman"/>
        <family val="1"/>
      </rPr>
      <t>t/m</t>
    </r>
    <phoneticPr fontId="1" type="noConversion"/>
  </si>
  <si>
    <r>
      <rPr>
        <b/>
        <sz val="14"/>
        <color theme="1"/>
        <rFont val="微软雅黑"/>
        <family val="2"/>
        <charset val="134"/>
      </rPr>
      <t>⑧每层塔板的开孔数</t>
    </r>
    <r>
      <rPr>
        <b/>
        <sz val="14"/>
        <color theme="1"/>
        <rFont val="Times New Roman"/>
        <family val="1"/>
      </rPr>
      <t>n/</t>
    </r>
    <r>
      <rPr>
        <b/>
        <sz val="14"/>
        <color theme="1"/>
        <rFont val="微软雅黑"/>
        <family val="2"/>
        <charset val="134"/>
      </rPr>
      <t>个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</si>
  <si>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每层塔板的开孔面积
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/m</t>
    </r>
    <r>
      <rPr>
        <b/>
        <vertAlign val="superscript"/>
        <sz val="14"/>
        <color theme="1"/>
        <rFont val="Times New Roman"/>
        <family val="1"/>
      </rPr>
      <t>2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</si>
  <si>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气体通过筛孔的气速
</t>
    </r>
    <r>
      <rPr>
        <b/>
        <sz val="14"/>
        <color theme="1"/>
        <rFont val="Times New Roman"/>
        <family val="1"/>
      </rPr>
      <t>u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/(m/s)</t>
    </r>
    <phoneticPr fontId="1" type="noConversion"/>
  </si>
  <si>
    <r>
      <t>A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=φA</t>
    </r>
    <r>
      <rPr>
        <b/>
        <vertAlign val="subscript"/>
        <sz val="14"/>
        <color theme="1"/>
        <rFont val="Times New Roman"/>
        <family val="1"/>
      </rPr>
      <t>a</t>
    </r>
    <phoneticPr fontId="1" type="noConversion"/>
  </si>
  <si>
    <r>
      <t>u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=V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/A</t>
    </r>
    <r>
      <rPr>
        <b/>
        <vertAlign val="subscript"/>
        <sz val="14"/>
        <color theme="1"/>
        <rFont val="Times New Roman"/>
        <family val="1"/>
      </rPr>
      <t>0</t>
    </r>
    <phoneticPr fontId="1" type="noConversion"/>
  </si>
  <si>
    <r>
      <t>Z1=(N</t>
    </r>
    <r>
      <rPr>
        <b/>
        <vertAlign val="subscript"/>
        <sz val="14"/>
        <color theme="1"/>
        <rFont val="Times New Roman"/>
        <family val="1"/>
      </rPr>
      <t>P1</t>
    </r>
    <r>
      <rPr>
        <b/>
        <sz val="14"/>
        <color theme="1"/>
        <rFont val="Times New Roman"/>
        <family val="1"/>
      </rPr>
      <t>-1)H</t>
    </r>
    <r>
      <rPr>
        <b/>
        <vertAlign val="subscript"/>
        <sz val="14"/>
        <color theme="1"/>
        <rFont val="Times New Roman"/>
        <family val="1"/>
      </rPr>
      <t>T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</si>
  <si>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⑩精馏段的高度
</t>
    </r>
    <r>
      <rPr>
        <b/>
        <sz val="14"/>
        <color theme="1"/>
        <rFont val="Times New Roman"/>
        <family val="1"/>
      </rPr>
      <t>Z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/m</t>
    </r>
    <phoneticPr fontId="1" type="noConversion"/>
  </si>
  <si>
    <r>
      <t>n=A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(1.158/t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
t-</t>
    </r>
    <r>
      <rPr>
        <b/>
        <sz val="14"/>
        <color theme="1"/>
        <rFont val="宋体"/>
        <family val="3"/>
        <charset val="134"/>
      </rPr>
      <t>孔间距，</t>
    </r>
    <r>
      <rPr>
        <b/>
        <sz val="14"/>
        <color theme="1"/>
        <rFont val="Times New Roman"/>
        <family val="1"/>
      </rPr>
      <t>m</t>
    </r>
    <phoneticPr fontId="1" type="noConversion"/>
  </si>
  <si>
    <r>
      <rPr>
        <b/>
        <sz val="14"/>
        <color theme="1"/>
        <rFont val="微软雅黑"/>
        <family val="2"/>
        <charset val="134"/>
      </rPr>
      <t>筛板采用碳钢，其厚度取</t>
    </r>
    <r>
      <rPr>
        <b/>
        <sz val="14"/>
        <color theme="1"/>
        <rFont val="Times New Roman"/>
        <family val="1"/>
      </rPr>
      <t>δ/m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</si>
  <si>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⑨每层塔板的开孔率
</t>
    </r>
    <r>
      <rPr>
        <b/>
        <sz val="14"/>
        <color theme="1"/>
        <rFont val="Times New Roman"/>
        <family val="1"/>
      </rPr>
      <t>φ</t>
    </r>
    <phoneticPr fontId="1" type="noConversion"/>
  </si>
  <si>
    <r>
      <rPr>
        <b/>
        <sz val="14"/>
        <color theme="1"/>
        <rFont val="微软雅黑"/>
        <family val="2"/>
        <charset val="134"/>
      </rPr>
      <t>由</t>
    </r>
    <r>
      <rPr>
        <b/>
        <sz val="14"/>
        <color theme="1"/>
        <rFont val="Times New Roman"/>
        <family val="1"/>
      </rPr>
      <t xml:space="preserve"> d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/δ</t>
    </r>
    <r>
      <rPr>
        <b/>
        <sz val="14"/>
        <color theme="1"/>
        <rFont val="微软雅黑"/>
        <family val="2"/>
        <charset val="134"/>
      </rPr>
      <t>和</t>
    </r>
    <r>
      <rPr>
        <b/>
        <sz val="14"/>
        <color theme="1"/>
        <rFont val="Times New Roman"/>
        <family val="1"/>
      </rPr>
      <t>φ</t>
    </r>
    <r>
      <rPr>
        <b/>
        <sz val="14"/>
        <color theme="1"/>
        <rFont val="微软雅黑"/>
        <family val="2"/>
        <charset val="134"/>
      </rPr>
      <t>查教材图</t>
    </r>
    <r>
      <rPr>
        <b/>
        <sz val="14"/>
        <color theme="1"/>
        <rFont val="Times New Roman"/>
        <family val="1"/>
      </rPr>
      <t>8-21</t>
    </r>
    <r>
      <rPr>
        <b/>
        <sz val="14"/>
        <color theme="1"/>
        <rFont val="微软雅黑"/>
        <family val="2"/>
        <charset val="134"/>
      </rPr>
      <t>得孔流系数</t>
    </r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0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</si>
  <si>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气体通过干板的压降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/m</t>
    </r>
    <r>
      <rPr>
        <b/>
        <sz val="14"/>
        <color theme="1"/>
        <rFont val="微软雅黑"/>
        <family val="2"/>
        <charset val="134"/>
      </rPr>
      <t>液柱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</si>
  <si>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=0.051(u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/C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×
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/ρ</t>
    </r>
    <r>
      <rPr>
        <b/>
        <vertAlign val="subscript"/>
        <sz val="14"/>
        <color theme="1"/>
        <rFont val="Times New Roman"/>
        <family val="1"/>
      </rPr>
      <t>RLm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</si>
  <si>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气体通过有效截面的气速</t>
    </r>
    <r>
      <rPr>
        <b/>
        <sz val="14"/>
        <color theme="1"/>
        <rFont val="Times New Roman"/>
        <family val="1"/>
      </rPr>
      <t>u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/(m/s)</t>
    </r>
    <phoneticPr fontId="1" type="noConversion"/>
  </si>
  <si>
    <r>
      <rPr>
        <b/>
        <sz val="14"/>
        <color theme="1"/>
        <rFont val="宋体"/>
        <family val="3"/>
        <charset val="134"/>
      </rPr>
      <t>单流型塔板</t>
    </r>
    <r>
      <rPr>
        <b/>
        <sz val="14"/>
        <color theme="1"/>
        <rFont val="Times New Roman"/>
        <family val="1"/>
      </rPr>
      <t>:
u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=V</t>
    </r>
    <r>
      <rPr>
        <b/>
        <vertAlign val="subscript"/>
        <sz val="14"/>
        <color theme="1"/>
        <rFont val="Times New Roman"/>
        <family val="1"/>
      </rPr>
      <t>Rs</t>
    </r>
    <r>
      <rPr>
        <b/>
        <sz val="14"/>
        <color theme="1"/>
        <rFont val="Times New Roman"/>
        <family val="1"/>
      </rPr>
      <t>/(A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-2A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</si>
  <si>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气相动能因子
</t>
    </r>
    <r>
      <rPr>
        <b/>
        <sz val="14"/>
        <color theme="1"/>
        <rFont val="Times New Roman"/>
        <family val="1"/>
      </rPr>
      <t>F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/[(m/s)·(kg/m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0.5</t>
    </r>
    <r>
      <rPr>
        <b/>
        <sz val="14"/>
        <color theme="1"/>
        <rFont val="Times New Roman"/>
        <family val="1"/>
      </rPr>
      <t>]</t>
    </r>
    <phoneticPr fontId="1" type="noConversion"/>
  </si>
  <si>
    <r>
      <t>F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=u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>*(ρ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0.5</t>
    </r>
    <phoneticPr fontId="1" type="noConversion"/>
  </si>
  <si>
    <r>
      <rPr>
        <b/>
        <sz val="14"/>
        <color theme="1"/>
        <rFont val="微软雅黑"/>
        <family val="2"/>
        <charset val="134"/>
      </rPr>
      <t>由</t>
    </r>
    <r>
      <rPr>
        <b/>
        <sz val="14"/>
        <color theme="1"/>
        <rFont val="Times New Roman"/>
        <family val="1"/>
      </rPr>
      <t>F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微软雅黑"/>
        <family val="2"/>
        <charset val="134"/>
      </rPr>
      <t>查教材图</t>
    </r>
    <r>
      <rPr>
        <b/>
        <sz val="14"/>
        <color theme="1"/>
        <rFont val="Times New Roman"/>
        <family val="1"/>
      </rPr>
      <t>8-23</t>
    </r>
    <r>
      <rPr>
        <b/>
        <sz val="14"/>
        <color theme="1"/>
        <rFont val="微软雅黑"/>
        <family val="2"/>
        <charset val="134"/>
      </rPr>
      <t>得塔板上液层充气系数</t>
    </r>
    <r>
      <rPr>
        <b/>
        <sz val="14"/>
        <color theme="1"/>
        <rFont val="Times New Roman"/>
        <family val="1"/>
      </rPr>
      <t>β</t>
    </r>
    <phoneticPr fontId="1" type="noConversion"/>
  </si>
  <si>
    <r>
      <t>β</t>
    </r>
    <r>
      <rPr>
        <b/>
        <sz val="14"/>
        <color theme="1"/>
        <rFont val="宋体"/>
        <family val="3"/>
        <charset val="134"/>
      </rPr>
      <t>一般近似取</t>
    </r>
    <r>
      <rPr>
        <b/>
        <sz val="14"/>
        <color theme="1"/>
        <rFont val="Times New Roman"/>
        <family val="1"/>
      </rPr>
      <t>0.5~0.6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</si>
  <si>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气体通过塔板上液层的压降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/m</t>
    </r>
    <r>
      <rPr>
        <b/>
        <sz val="14"/>
        <color theme="1"/>
        <rFont val="微软雅黑"/>
        <family val="2"/>
        <charset val="134"/>
      </rPr>
      <t>液柱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</si>
  <si>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=β(h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)=βH</t>
    </r>
    <r>
      <rPr>
        <b/>
        <vertAlign val="subscript"/>
        <sz val="14"/>
        <color theme="1"/>
        <rFont val="Times New Roman"/>
        <family val="1"/>
      </rPr>
      <t>L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</si>
  <si>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气体通过塔板的压降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/m</t>
    </r>
    <r>
      <rPr>
        <b/>
        <sz val="14"/>
        <color theme="1"/>
        <rFont val="微软雅黑"/>
        <family val="2"/>
        <charset val="134"/>
      </rPr>
      <t>液柱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</si>
  <si>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L</t>
    </r>
    <phoneticPr fontId="1" type="noConversion"/>
  </si>
  <si>
    <r>
      <t>Δp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=ρ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*g*h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/1000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</si>
  <si>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设计单板压降
</t>
    </r>
    <r>
      <rPr>
        <b/>
        <sz val="14"/>
        <color theme="1"/>
        <rFont val="Times New Roman"/>
        <family val="1"/>
      </rPr>
      <t>Δp/kPa</t>
    </r>
    <phoneticPr fontId="1" type="noConversion"/>
  </si>
  <si>
    <r>
      <t>Δp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 xml:space="preserve">&lt;0.7,  </t>
    </r>
    <r>
      <rPr>
        <b/>
        <sz val="14"/>
        <color theme="1"/>
        <rFont val="宋体"/>
        <family val="3"/>
        <charset val="134"/>
      </rPr>
      <t>符合设计要求</t>
    </r>
    <phoneticPr fontId="1" type="noConversion"/>
  </si>
  <si>
    <r>
      <rPr>
        <b/>
        <sz val="14"/>
        <color theme="1"/>
        <rFont val="宋体"/>
        <family val="3"/>
        <charset val="134"/>
      </rPr>
      <t>若</t>
    </r>
    <r>
      <rPr>
        <b/>
        <sz val="14"/>
        <color theme="1"/>
        <rFont val="Times New Roman"/>
        <family val="1"/>
      </rPr>
      <t>Δp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宋体"/>
        <family val="3"/>
        <charset val="134"/>
      </rPr>
      <t>略大于</t>
    </r>
    <r>
      <rPr>
        <b/>
        <sz val="14"/>
        <color theme="1"/>
        <rFont val="Times New Roman"/>
        <family val="1"/>
      </rPr>
      <t xml:space="preserve">0.7, </t>
    </r>
    <r>
      <rPr>
        <b/>
        <sz val="14"/>
        <color theme="1"/>
        <rFont val="宋体"/>
        <family val="3"/>
        <charset val="134"/>
      </rPr>
      <t>接近设计要求</t>
    </r>
    <r>
      <rPr>
        <b/>
        <sz val="14"/>
        <color theme="1"/>
        <rFont val="Times New Roman"/>
        <family val="1"/>
      </rPr>
      <t xml:space="preserve">,  </t>
    </r>
    <r>
      <rPr>
        <b/>
        <sz val="14"/>
        <color theme="1"/>
        <rFont val="宋体"/>
        <family val="3"/>
        <charset val="134"/>
      </rPr>
      <t>也可。否则，要调整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宋体"/>
        <family val="3"/>
        <charset val="134"/>
      </rPr>
      <t>和</t>
    </r>
    <r>
      <rPr>
        <b/>
        <sz val="14"/>
        <color theme="1"/>
        <rFont val="Times New Roman"/>
        <family val="1"/>
      </rPr>
      <t>(t/d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)</t>
    </r>
    <r>
      <rPr>
        <b/>
        <sz val="14"/>
        <color theme="1"/>
        <rFont val="宋体"/>
        <family val="3"/>
        <charset val="134"/>
      </rPr>
      <t>。</t>
    </r>
    <phoneticPr fontId="1" type="noConversion"/>
  </si>
  <si>
    <r>
      <rPr>
        <b/>
        <sz val="14"/>
        <color theme="1"/>
        <rFont val="微软雅黑"/>
        <family val="2"/>
        <charset val="134"/>
      </rPr>
      <t>筛板厚度与筛孔孔径之比</t>
    </r>
    <r>
      <rPr>
        <b/>
        <sz val="14"/>
        <color theme="1"/>
        <rFont val="Times New Roman"/>
        <family val="1"/>
      </rPr>
      <t xml:space="preserve"> (δ/d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</si>
  <si>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宋体"/>
        <family val="3"/>
        <charset val="134"/>
      </rPr>
      <t>实际查图得</t>
    </r>
    <r>
      <rPr>
        <b/>
        <sz val="14"/>
        <color rgb="FFFF0000"/>
        <rFont val="Times New Roman"/>
        <family val="1"/>
      </rPr>
      <t>0.76</t>
    </r>
    <phoneticPr fontId="1" type="noConversion"/>
  </si>
  <si>
    <r>
      <t>u</t>
    </r>
    <r>
      <rPr>
        <b/>
        <vertAlign val="subscript"/>
        <sz val="14"/>
        <color theme="1"/>
        <rFont val="Times New Roman"/>
        <family val="1"/>
      </rPr>
      <t>Rn</t>
    </r>
    <r>
      <rPr>
        <b/>
        <sz val="14"/>
        <color theme="1"/>
        <rFont val="Times New Roman"/>
        <family val="1"/>
      </rPr>
      <t>=V</t>
    </r>
    <r>
      <rPr>
        <b/>
        <vertAlign val="subscript"/>
        <sz val="14"/>
        <color theme="1"/>
        <rFont val="Times New Roman"/>
        <family val="1"/>
      </rPr>
      <t>Rs</t>
    </r>
    <r>
      <rPr>
        <b/>
        <sz val="14"/>
        <color theme="1"/>
        <rFont val="Times New Roman"/>
        <family val="1"/>
      </rPr>
      <t>/(A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-A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</si>
  <si>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取塔板上泡沫层高度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/m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</si>
  <si>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=2.5H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宋体"/>
        <family val="3"/>
        <charset val="134"/>
      </rPr>
      <t>板上液层高层</t>
    </r>
    <phoneticPr fontId="1" type="noConversion"/>
  </si>
  <si>
    <r>
      <t>8.1.4.2</t>
    </r>
    <r>
      <rPr>
        <b/>
        <sz val="14"/>
        <color theme="1"/>
        <rFont val="微软雅黑"/>
        <family val="2"/>
        <charset val="134"/>
      </rPr>
      <t xml:space="preserve">液沫夹带量
</t>
    </r>
    <r>
      <rPr>
        <b/>
        <sz val="14"/>
        <color theme="1"/>
        <rFont val="Times New Roman"/>
        <family val="1"/>
      </rPr>
      <t>e</t>
    </r>
    <r>
      <rPr>
        <b/>
        <vertAlign val="subscript"/>
        <sz val="14"/>
        <color theme="1"/>
        <rFont val="Times New Roman"/>
        <family val="1"/>
      </rPr>
      <t>V</t>
    </r>
    <r>
      <rPr>
        <b/>
        <sz val="14"/>
        <color theme="1"/>
        <rFont val="Times New Roman"/>
        <family val="1"/>
      </rPr>
      <t>/(kg</t>
    </r>
    <r>
      <rPr>
        <b/>
        <sz val="14"/>
        <color theme="1"/>
        <rFont val="微软雅黑"/>
        <family val="2"/>
        <charset val="134"/>
      </rPr>
      <t>液</t>
    </r>
    <r>
      <rPr>
        <b/>
        <sz val="14"/>
        <color theme="1"/>
        <rFont val="Times New Roman"/>
        <family val="1"/>
      </rPr>
      <t>/kg</t>
    </r>
    <r>
      <rPr>
        <b/>
        <sz val="14"/>
        <color theme="1"/>
        <rFont val="微软雅黑"/>
        <family val="2"/>
        <charset val="134"/>
      </rPr>
      <t>气</t>
    </r>
    <r>
      <rPr>
        <b/>
        <sz val="14"/>
        <color theme="1"/>
        <rFont val="Times New Roman"/>
        <family val="1"/>
      </rPr>
      <t>)</t>
    </r>
    <phoneticPr fontId="1" type="noConversion"/>
  </si>
  <si>
    <r>
      <t>8.1.4.1</t>
    </r>
    <r>
      <rPr>
        <b/>
        <sz val="14"/>
        <color theme="1"/>
        <rFont val="微软雅黑"/>
        <family val="2"/>
        <charset val="134"/>
      </rPr>
      <t>气体通过塔板的压降</t>
    </r>
    <r>
      <rPr>
        <b/>
        <sz val="14"/>
        <color theme="1"/>
        <rFont val="Times New Roman"/>
        <family val="1"/>
      </rPr>
      <t>Δp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/kPa</t>
    </r>
    <phoneticPr fontId="1" type="noConversion"/>
  </si>
  <si>
    <t>&lt;0.7kPa</t>
    <phoneticPr fontId="1" type="noConversion"/>
  </si>
  <si>
    <t>&lt;0.1</t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</si>
  <si>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过量液沫夹带限
</t>
    </r>
    <r>
      <rPr>
        <b/>
        <sz val="14"/>
        <color theme="1"/>
        <rFont val="Times New Roman"/>
        <family val="1"/>
      </rPr>
      <t>e</t>
    </r>
    <r>
      <rPr>
        <b/>
        <vertAlign val="subscript"/>
        <sz val="14"/>
        <color theme="1"/>
        <rFont val="Times New Roman"/>
        <family val="1"/>
      </rPr>
      <t>V</t>
    </r>
    <r>
      <rPr>
        <b/>
        <sz val="14"/>
        <color theme="1"/>
        <rFont val="Times New Roman"/>
        <family val="1"/>
      </rPr>
      <t>/(kg</t>
    </r>
    <r>
      <rPr>
        <b/>
        <sz val="14"/>
        <color theme="1"/>
        <rFont val="微软雅黑"/>
        <family val="2"/>
        <charset val="134"/>
      </rPr>
      <t>液</t>
    </r>
    <r>
      <rPr>
        <b/>
        <sz val="14"/>
        <color theme="1"/>
        <rFont val="Times New Roman"/>
        <family val="1"/>
      </rPr>
      <t>/kg</t>
    </r>
    <r>
      <rPr>
        <b/>
        <sz val="14"/>
        <color theme="1"/>
        <rFont val="微软雅黑"/>
        <family val="2"/>
        <charset val="134"/>
      </rPr>
      <t>气</t>
    </r>
    <r>
      <rPr>
        <b/>
        <sz val="14"/>
        <color theme="1"/>
        <rFont val="Times New Roman"/>
        <family val="1"/>
      </rPr>
      <t>)</t>
    </r>
    <phoneticPr fontId="1" type="noConversion"/>
  </si>
  <si>
    <t>满足要求</t>
    <phoneticPr fontId="1" type="noConversion"/>
  </si>
  <si>
    <r>
      <rPr>
        <b/>
        <sz val="14"/>
        <color theme="1"/>
        <rFont val="微软雅黑"/>
        <family val="2"/>
        <charset val="134"/>
      </rPr>
      <t>克服筛孔处界面张力所产生的压降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σ</t>
    </r>
    <r>
      <rPr>
        <b/>
        <sz val="14"/>
        <color theme="1"/>
        <rFont val="Times New Roman"/>
        <family val="1"/>
      </rPr>
      <t>/m</t>
    </r>
    <r>
      <rPr>
        <b/>
        <sz val="14"/>
        <color theme="1"/>
        <rFont val="微软雅黑"/>
        <family val="2"/>
        <charset val="134"/>
      </rPr>
      <t>清液柱</t>
    </r>
    <phoneticPr fontId="1" type="noConversion"/>
  </si>
  <si>
    <r>
      <rPr>
        <b/>
        <sz val="14"/>
        <color theme="1"/>
        <rFont val="微软雅黑"/>
        <family val="2"/>
        <charset val="134"/>
      </rPr>
      <t>精馏段液相平均表张</t>
    </r>
    <r>
      <rPr>
        <b/>
        <sz val="14"/>
        <color rgb="FFCC00FF"/>
        <rFont val="Times New Roman"/>
        <family val="1"/>
      </rPr>
      <t>σ</t>
    </r>
    <r>
      <rPr>
        <b/>
        <vertAlign val="subscript"/>
        <sz val="12.6"/>
        <color rgb="FFCC00FF"/>
        <rFont val="Times New Roman"/>
        <family val="1"/>
      </rPr>
      <t>RLm</t>
    </r>
    <r>
      <rPr>
        <b/>
        <sz val="14"/>
        <color theme="1"/>
        <rFont val="Times New Roman"/>
        <family val="1"/>
      </rPr>
      <t>/(mN/m)</t>
    </r>
    <phoneticPr fontId="1" type="noConversion"/>
  </si>
  <si>
    <r>
      <t>e</t>
    </r>
    <r>
      <rPr>
        <b/>
        <vertAlign val="subscript"/>
        <sz val="14"/>
        <color theme="1"/>
        <rFont val="Times New Roman"/>
        <family val="1"/>
      </rPr>
      <t>V</t>
    </r>
    <r>
      <rPr>
        <b/>
        <sz val="14"/>
        <color theme="1"/>
        <rFont val="Times New Roman"/>
        <family val="1"/>
      </rPr>
      <t>=5.7*10</t>
    </r>
    <r>
      <rPr>
        <b/>
        <vertAlign val="superscript"/>
        <sz val="14"/>
        <color theme="1"/>
        <rFont val="Times New Roman"/>
        <family val="1"/>
      </rPr>
      <t>-6</t>
    </r>
    <r>
      <rPr>
        <b/>
        <sz val="14"/>
        <color theme="1"/>
        <rFont val="Times New Roman"/>
        <family val="1"/>
      </rPr>
      <t>/δ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 xml:space="preserve"> (</t>
    </r>
    <r>
      <rPr>
        <b/>
        <sz val="14"/>
        <color rgb="FFFF0000"/>
        <rFont val="Times New Roman"/>
        <family val="1"/>
      </rPr>
      <t>N/m</t>
    </r>
    <r>
      <rPr>
        <b/>
        <sz val="14"/>
        <color theme="1"/>
        <rFont val="Times New Roman"/>
        <family val="1"/>
      </rPr>
      <t>)* [u</t>
    </r>
    <r>
      <rPr>
        <b/>
        <vertAlign val="subscript"/>
        <sz val="14"/>
        <color theme="1"/>
        <rFont val="Times New Roman"/>
        <family val="1"/>
      </rPr>
      <t>Rn</t>
    </r>
    <r>
      <rPr>
        <b/>
        <sz val="14"/>
        <color theme="1"/>
        <rFont val="Times New Roman"/>
        <family val="1"/>
      </rPr>
      <t>/(H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-H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)]</t>
    </r>
    <r>
      <rPr>
        <b/>
        <vertAlign val="superscript"/>
        <sz val="14"/>
        <color theme="1"/>
        <rFont val="Times New Roman"/>
        <family val="1"/>
      </rPr>
      <t>3.2</t>
    </r>
    <r>
      <rPr>
        <b/>
        <sz val="14"/>
        <color rgb="FFFF0000"/>
        <rFont val="Times New Roman"/>
        <family val="1"/>
      </rPr>
      <t>(u</t>
    </r>
    <r>
      <rPr>
        <b/>
        <vertAlign val="subscript"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>/(H</t>
    </r>
    <r>
      <rPr>
        <b/>
        <vertAlign val="subscript"/>
        <sz val="14"/>
        <color rgb="FFFF0000"/>
        <rFont val="Times New Roman"/>
        <family val="1"/>
      </rPr>
      <t>T</t>
    </r>
    <r>
      <rPr>
        <b/>
        <sz val="14"/>
        <color rgb="FFFF0000"/>
        <rFont val="Times New Roman"/>
        <family val="1"/>
      </rPr>
      <t>-H</t>
    </r>
    <r>
      <rPr>
        <b/>
        <vertAlign val="subscript"/>
        <sz val="14"/>
        <color rgb="FFFF0000"/>
        <rFont val="Times New Roman"/>
        <family val="1"/>
      </rPr>
      <t>f</t>
    </r>
    <r>
      <rPr>
        <b/>
        <sz val="14"/>
        <color rgb="FFFF0000"/>
        <rFont val="Times New Roman"/>
        <family val="1"/>
      </rPr>
      <t>)&lt;12</t>
    </r>
    <r>
      <rPr>
        <b/>
        <sz val="14"/>
        <color theme="1"/>
        <rFont val="Times New Roman"/>
        <family val="1"/>
      </rPr>
      <t>)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</si>
  <si>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σ</t>
    </r>
    <r>
      <rPr>
        <b/>
        <sz val="14"/>
        <color theme="1"/>
        <rFont val="Times New Roman"/>
        <family val="1"/>
      </rPr>
      <t>=0.004*σ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(</t>
    </r>
    <r>
      <rPr>
        <b/>
        <sz val="14"/>
        <color rgb="FFFF0000"/>
        <rFont val="Times New Roman"/>
        <family val="1"/>
      </rPr>
      <t>mN/m</t>
    </r>
    <r>
      <rPr>
        <b/>
        <sz val="14"/>
        <color theme="1"/>
        <rFont val="Times New Roman"/>
        <family val="1"/>
      </rPr>
      <t>) /(ρ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gd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)</t>
    </r>
    <phoneticPr fontId="1" type="noConversion"/>
  </si>
  <si>
    <r>
      <t>u</t>
    </r>
    <r>
      <rPr>
        <b/>
        <vertAlign val="subscript"/>
        <sz val="14"/>
        <color theme="1"/>
        <rFont val="Times New Roman"/>
        <family val="1"/>
      </rPr>
      <t>om</t>
    </r>
    <r>
      <rPr>
        <b/>
        <sz val="14"/>
        <color theme="1"/>
        <rFont val="Times New Roman"/>
        <family val="1"/>
      </rPr>
      <t>=4.4C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[(0.0056+0.13H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-h</t>
    </r>
    <r>
      <rPr>
        <b/>
        <vertAlign val="subscript"/>
        <sz val="14"/>
        <color theme="1"/>
        <rFont val="Times New Roman"/>
        <family val="1"/>
      </rPr>
      <t>σ</t>
    </r>
    <r>
      <rPr>
        <b/>
        <sz val="14"/>
        <color theme="1"/>
        <rFont val="Times New Roman"/>
        <family val="1"/>
      </rPr>
      <t>)*ρ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/ρ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]</t>
    </r>
    <r>
      <rPr>
        <b/>
        <vertAlign val="superscript"/>
        <sz val="14"/>
        <color theme="1"/>
        <rFont val="Times New Roman"/>
        <family val="1"/>
      </rPr>
      <t>0.5</t>
    </r>
    <phoneticPr fontId="1" type="noConversion"/>
  </si>
  <si>
    <r>
      <t>8.1.4.3</t>
    </r>
    <r>
      <rPr>
        <b/>
        <sz val="14"/>
        <color theme="1"/>
        <rFont val="微软雅黑"/>
        <family val="2"/>
        <charset val="134"/>
      </rPr>
      <t xml:space="preserve">漏液点气速
</t>
    </r>
    <r>
      <rPr>
        <b/>
        <sz val="14"/>
        <color theme="1"/>
        <rFont val="Times New Roman"/>
        <family val="1"/>
      </rPr>
      <t>u</t>
    </r>
    <r>
      <rPr>
        <b/>
        <vertAlign val="subscript"/>
        <sz val="14"/>
        <color theme="1"/>
        <rFont val="Times New Roman"/>
        <family val="1"/>
      </rPr>
      <t>om</t>
    </r>
    <r>
      <rPr>
        <b/>
        <sz val="14"/>
        <color theme="1"/>
        <rFont val="Times New Roman"/>
        <family val="1"/>
      </rPr>
      <t>/(m/s)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</si>
  <si>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筛板的稳定系数
</t>
    </r>
    <r>
      <rPr>
        <b/>
        <sz val="14"/>
        <color theme="1"/>
        <rFont val="Times New Roman"/>
        <family val="1"/>
      </rPr>
      <t>K</t>
    </r>
    <phoneticPr fontId="1" type="noConversion"/>
  </si>
  <si>
    <r>
      <t>K=u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(</t>
    </r>
    <r>
      <rPr>
        <b/>
        <sz val="14"/>
        <color theme="1"/>
        <rFont val="宋体"/>
        <family val="3"/>
        <charset val="134"/>
      </rPr>
      <t>孔速</t>
    </r>
    <r>
      <rPr>
        <b/>
        <sz val="14"/>
        <color theme="1"/>
        <rFont val="Times New Roman"/>
        <family val="1"/>
      </rPr>
      <t>)/u</t>
    </r>
    <r>
      <rPr>
        <b/>
        <vertAlign val="subscript"/>
        <sz val="14"/>
        <color theme="1"/>
        <rFont val="Times New Roman"/>
        <family val="1"/>
      </rPr>
      <t xml:space="preserve">om, </t>
    </r>
    <r>
      <rPr>
        <b/>
        <sz val="14"/>
        <color rgb="FFFF0000"/>
        <rFont val="Times New Roman"/>
        <family val="1"/>
      </rPr>
      <t>&gt;1.5~2.0</t>
    </r>
    <r>
      <rPr>
        <b/>
        <sz val="14"/>
        <color theme="1"/>
        <rFont val="Times New Roman"/>
        <family val="1"/>
      </rPr>
      <t xml:space="preserve">, </t>
    </r>
    <r>
      <rPr>
        <b/>
        <sz val="14"/>
        <color theme="1"/>
        <rFont val="宋体"/>
        <family val="3"/>
        <charset val="134"/>
      </rPr>
      <t>会产生过量漏液</t>
    </r>
    <phoneticPr fontId="1" type="noConversion"/>
  </si>
  <si>
    <r>
      <t>ΣH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=0.153* [L</t>
    </r>
    <r>
      <rPr>
        <b/>
        <vertAlign val="subscript"/>
        <sz val="14"/>
        <color theme="1"/>
        <rFont val="Times New Roman"/>
        <family val="1"/>
      </rPr>
      <t>Rs</t>
    </r>
    <r>
      <rPr>
        <b/>
        <sz val="14"/>
        <color theme="1"/>
        <rFont val="Times New Roman"/>
        <family val="1"/>
      </rPr>
      <t>/(L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*h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)]</t>
    </r>
    <r>
      <rPr>
        <b/>
        <vertAlign val="superscript"/>
        <sz val="14"/>
        <color theme="1"/>
        <rFont val="Times New Roman"/>
        <family val="1"/>
      </rPr>
      <t>2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</si>
  <si>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降液管阻力
</t>
    </r>
    <r>
      <rPr>
        <b/>
        <sz val="14"/>
        <color theme="1"/>
        <rFont val="Times New Roman"/>
        <family val="1"/>
      </rPr>
      <t>ΣH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/m</t>
    </r>
    <phoneticPr fontId="1" type="noConversion"/>
  </si>
  <si>
    <r>
      <t>φ=0.907(d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/t)</t>
    </r>
    <r>
      <rPr>
        <b/>
        <vertAlign val="superscript"/>
        <sz val="14"/>
        <color theme="1"/>
        <rFont val="Times New Roman"/>
        <family val="1"/>
      </rPr>
      <t xml:space="preserve">2
</t>
    </r>
    <r>
      <rPr>
        <b/>
        <sz val="14"/>
        <color theme="1"/>
        <rFont val="Times New Roman"/>
        <family val="1"/>
      </rPr>
      <t>φ</t>
    </r>
    <r>
      <rPr>
        <b/>
        <sz val="14"/>
        <color theme="1"/>
        <rFont val="宋体"/>
        <family val="3"/>
        <charset val="134"/>
      </rPr>
      <t>应在</t>
    </r>
    <r>
      <rPr>
        <b/>
        <sz val="14"/>
        <color rgb="FFFF0000"/>
        <rFont val="Times New Roman"/>
        <family val="1"/>
      </rPr>
      <t>5%~15%</t>
    </r>
    <r>
      <rPr>
        <b/>
        <sz val="14"/>
        <color theme="1"/>
        <rFont val="宋体"/>
        <family val="3"/>
        <charset val="134"/>
      </rPr>
      <t>之间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</si>
  <si>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堰上溢流强度
</t>
    </r>
    <r>
      <rPr>
        <b/>
        <sz val="14"/>
        <color theme="1"/>
        <rFont val="Times New Roman"/>
        <family val="1"/>
      </rPr>
      <t>(L</t>
    </r>
    <r>
      <rPr>
        <b/>
        <vertAlign val="subscript"/>
        <sz val="14"/>
        <color theme="1"/>
        <rFont val="Times New Roman"/>
        <family val="1"/>
      </rPr>
      <t>Rh</t>
    </r>
    <r>
      <rPr>
        <b/>
        <sz val="14"/>
        <color theme="1"/>
        <rFont val="Times New Roman"/>
        <family val="1"/>
      </rPr>
      <t>/L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)/[m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/(m·h)]</t>
    </r>
    <phoneticPr fontId="1" type="noConversion"/>
  </si>
  <si>
    <r>
      <t>(L</t>
    </r>
    <r>
      <rPr>
        <b/>
        <vertAlign val="subscript"/>
        <sz val="14"/>
        <color theme="1"/>
        <rFont val="Times New Roman"/>
        <family val="1"/>
      </rPr>
      <t>Rh</t>
    </r>
    <r>
      <rPr>
        <b/>
        <sz val="14"/>
        <color theme="1"/>
        <rFont val="Times New Roman"/>
        <family val="1"/>
      </rPr>
      <t>/L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>&lt;100~130</t>
    </r>
    <r>
      <rPr>
        <b/>
        <sz val="14"/>
        <color theme="1"/>
        <rFont val="Times New Roman"/>
        <family val="1"/>
      </rPr>
      <t xml:space="preserve"> 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/(m·h)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</si>
  <si>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降液管清液层高度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/m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</si>
  <si>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=</t>
    </r>
    <r>
      <rPr>
        <b/>
        <sz val="14"/>
        <color theme="1"/>
        <rFont val="宋体"/>
        <family val="3"/>
        <charset val="134"/>
      </rPr>
      <t>板压降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宋体"/>
        <family val="3"/>
        <charset val="134"/>
      </rPr>
      <t>板上液层高层</t>
    </r>
    <r>
      <rPr>
        <b/>
        <sz val="14"/>
        <color theme="1"/>
        <rFont val="Times New Roman"/>
        <family val="1"/>
      </rPr>
      <t>+ΣH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宋体"/>
        <family val="3"/>
        <charset val="134"/>
      </rPr>
      <t>降液管阻力</t>
    </r>
    <phoneticPr fontId="1" type="noConversion"/>
  </si>
  <si>
    <r>
      <rPr>
        <b/>
        <sz val="14"/>
        <color theme="1"/>
        <rFont val="微软雅黑"/>
        <family val="2"/>
        <charset val="134"/>
      </rPr>
      <t>降液管内泡沫密度与清液密度之比相对泡沫密度</t>
    </r>
    <r>
      <rPr>
        <b/>
        <sz val="14"/>
        <color theme="1"/>
        <rFont val="Times New Roman"/>
        <family val="1"/>
      </rPr>
      <t>Φ</t>
    </r>
    <phoneticPr fontId="1" type="noConversion"/>
  </si>
  <si>
    <r>
      <rPr>
        <b/>
        <sz val="14"/>
        <color theme="1"/>
        <rFont val="宋体"/>
        <family val="3"/>
        <charset val="134"/>
      </rPr>
      <t>一般体系取</t>
    </r>
    <r>
      <rPr>
        <b/>
        <sz val="14"/>
        <color theme="1"/>
        <rFont val="Times New Roman"/>
        <family val="1"/>
      </rPr>
      <t xml:space="preserve">0.5; </t>
    </r>
    <r>
      <rPr>
        <b/>
        <sz val="14"/>
        <color theme="1"/>
        <rFont val="宋体"/>
        <family val="3"/>
        <charset val="134"/>
      </rPr>
      <t>不易起泡</t>
    </r>
    <r>
      <rPr>
        <b/>
        <sz val="14"/>
        <color theme="1"/>
        <rFont val="Times New Roman"/>
        <family val="1"/>
      </rPr>
      <t xml:space="preserve">0.6~0.7; </t>
    </r>
    <r>
      <rPr>
        <b/>
        <sz val="14"/>
        <color theme="1"/>
        <rFont val="宋体"/>
        <family val="3"/>
        <charset val="134"/>
      </rPr>
      <t>易起泡取</t>
    </r>
    <r>
      <rPr>
        <b/>
        <sz val="14"/>
        <color theme="1"/>
        <rFont val="Times New Roman"/>
        <family val="1"/>
      </rPr>
      <t>0.3~0.4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</si>
  <si>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宋体"/>
        <family val="3"/>
        <charset val="134"/>
      </rPr>
      <t>板间距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宋体"/>
        <family val="3"/>
        <charset val="134"/>
      </rPr>
      <t>溢流堰高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</si>
  <si>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液泛判断
</t>
    </r>
    <r>
      <rPr>
        <b/>
        <sz val="14"/>
        <color theme="1"/>
        <rFont val="Times New Roman"/>
        <family val="1"/>
      </rPr>
      <t/>
    </r>
    <phoneticPr fontId="1" type="noConversion"/>
  </si>
  <si>
    <t>不会产生液泛</t>
    <phoneticPr fontId="1" type="noConversion"/>
  </si>
  <si>
    <r>
      <t>8.1.4</t>
    </r>
    <r>
      <rPr>
        <b/>
        <sz val="18"/>
        <color rgb="FF0070C0"/>
        <rFont val="微软雅黑"/>
        <family val="2"/>
        <charset val="134"/>
      </rPr>
      <t>精馏段塔板上的流体力学验算</t>
    </r>
    <phoneticPr fontId="1" type="noConversion"/>
  </si>
  <si>
    <r>
      <t>8.1.5</t>
    </r>
    <r>
      <rPr>
        <b/>
        <sz val="18"/>
        <color rgb="FF0070C0"/>
        <rFont val="微软雅黑"/>
        <family val="2"/>
        <charset val="134"/>
      </rPr>
      <t>精馏段塔板负荷性能图</t>
    </r>
    <phoneticPr fontId="1" type="noConversion"/>
  </si>
  <si>
    <r>
      <t>u</t>
    </r>
    <r>
      <rPr>
        <b/>
        <vertAlign val="subscript"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>=V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/(A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-A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)=A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Vs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</si>
  <si>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气体实际通过塔截面的速度</t>
    </r>
    <r>
      <rPr>
        <b/>
        <sz val="14"/>
        <color theme="1"/>
        <rFont val="Times New Roman"/>
        <family val="1"/>
      </rPr>
      <t>u</t>
    </r>
    <r>
      <rPr>
        <b/>
        <vertAlign val="subscript"/>
        <sz val="14"/>
        <color theme="1"/>
        <rFont val="Times New Roman"/>
        <family val="1"/>
      </rPr>
      <t>Rn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</si>
  <si>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取塔板上泡沫层高度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微软雅黑"/>
        <family val="2"/>
        <charset val="134"/>
      </rPr>
      <t>为</t>
    </r>
    <r>
      <rPr>
        <b/>
        <sz val="14"/>
        <color theme="1"/>
        <rFont val="Times New Roman"/>
        <family val="1"/>
      </rPr>
      <t>2.5</t>
    </r>
    <r>
      <rPr>
        <b/>
        <sz val="14"/>
        <color theme="1"/>
        <rFont val="微软雅黑"/>
        <family val="2"/>
        <charset val="134"/>
      </rPr>
      <t>倍的板上液层高度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L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</si>
  <si>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塔板上泡沫层高度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微软雅黑"/>
        <family val="2"/>
        <charset val="134"/>
      </rPr>
      <t>方程中的常数项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2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</si>
  <si>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=2.5(h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)=A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+B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</si>
  <si>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气体实际通过塔截面的速度</t>
    </r>
    <r>
      <rPr>
        <b/>
        <sz val="14"/>
        <color theme="1"/>
        <rFont val="Times New Roman"/>
        <family val="1"/>
      </rPr>
      <t>u</t>
    </r>
    <r>
      <rPr>
        <b/>
        <vertAlign val="subscript"/>
        <sz val="14"/>
        <color theme="1"/>
        <rFont val="Times New Roman"/>
        <family val="1"/>
      </rPr>
      <t>n</t>
    </r>
    <r>
      <rPr>
        <b/>
        <sz val="14"/>
        <color theme="1"/>
        <rFont val="微软雅黑"/>
        <family val="2"/>
        <charset val="134"/>
      </rPr>
      <t>方程中气流量系数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1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</si>
  <si>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塔板上泡沫层高度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微软雅黑"/>
        <family val="2"/>
        <charset val="134"/>
      </rPr>
      <t>方程中的液相流量系数</t>
    </r>
    <r>
      <rPr>
        <b/>
        <sz val="14"/>
        <color theme="1"/>
        <rFont val="Times New Roman"/>
        <family val="1"/>
      </rPr>
      <t>B</t>
    </r>
    <r>
      <rPr>
        <b/>
        <vertAlign val="subscript"/>
        <sz val="14"/>
        <color theme="1"/>
        <rFont val="Times New Roman"/>
        <family val="1"/>
      </rPr>
      <t>2</t>
    </r>
    <phoneticPr fontId="1" type="noConversion"/>
  </si>
  <si>
    <r>
      <rPr>
        <b/>
        <sz val="14"/>
        <color theme="1"/>
        <rFont val="微软雅黑"/>
        <family val="2"/>
        <charset val="134"/>
      </rPr>
      <t>雾沫夹带线</t>
    </r>
    <r>
      <rPr>
        <b/>
        <sz val="14"/>
        <color theme="1"/>
        <rFont val="Times New Roman"/>
        <family val="1"/>
      </rPr>
      <t>e</t>
    </r>
    <r>
      <rPr>
        <b/>
        <vertAlign val="subscript"/>
        <sz val="14"/>
        <color theme="1"/>
        <rFont val="Times New Roman"/>
        <family val="1"/>
      </rPr>
      <t>v</t>
    </r>
    <r>
      <rPr>
        <b/>
        <sz val="14"/>
        <color theme="1"/>
        <rFont val="Times New Roman"/>
        <family val="1"/>
      </rPr>
      <t>=0.1</t>
    </r>
    <r>
      <rPr>
        <b/>
        <sz val="14"/>
        <color theme="1"/>
        <rFont val="微软雅黑"/>
        <family val="2"/>
        <charset val="134"/>
      </rPr>
      <t xml:space="preserve">
方程中的常数项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3</t>
    </r>
    <phoneticPr fontId="1" type="noConversion"/>
  </si>
  <si>
    <r>
      <rPr>
        <b/>
        <sz val="14"/>
        <color theme="1"/>
        <rFont val="微软雅黑"/>
        <family val="2"/>
        <charset val="134"/>
      </rPr>
      <t>雾沫夹带线方程中的液相流量系数</t>
    </r>
    <r>
      <rPr>
        <b/>
        <sz val="14"/>
        <color theme="1"/>
        <rFont val="Times New Roman"/>
        <family val="1"/>
      </rPr>
      <t>B</t>
    </r>
    <r>
      <rPr>
        <b/>
        <vertAlign val="subscript"/>
        <sz val="14"/>
        <color theme="1"/>
        <rFont val="Times New Roman"/>
        <family val="1"/>
      </rPr>
      <t>3</t>
    </r>
    <phoneticPr fontId="1" type="noConversion"/>
  </si>
  <si>
    <r>
      <rPr>
        <b/>
        <sz val="14"/>
        <color theme="1"/>
        <rFont val="宋体"/>
        <family val="3"/>
        <charset val="134"/>
      </rPr>
      <t>雾沫夹带线方程：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-B</t>
    </r>
    <r>
      <rPr>
        <b/>
        <vertAlign val="sub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</si>
  <si>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rPr>
        <b/>
        <sz val="14"/>
        <rFont val="Times New Roman"/>
        <family val="1"/>
      </rPr>
      <t>V</t>
    </r>
    <r>
      <rPr>
        <b/>
        <vertAlign val="subscript"/>
        <sz val="14"/>
        <rFont val="Times New Roman"/>
        <family val="1"/>
      </rPr>
      <t>s</t>
    </r>
    <r>
      <rPr>
        <b/>
        <sz val="14"/>
        <color rgb="FFFF0000"/>
        <rFont val="Times New Roman"/>
        <family val="1"/>
      </rPr>
      <t>=4.3769</t>
    </r>
    <r>
      <rPr>
        <b/>
        <sz val="18"/>
        <rFont val="Times New Roman"/>
        <family val="1"/>
      </rPr>
      <t>-</t>
    </r>
    <r>
      <rPr>
        <b/>
        <sz val="14"/>
        <color rgb="FFFF0000"/>
        <rFont val="Times New Roman"/>
        <family val="1"/>
      </rPr>
      <t>18.002</t>
    </r>
    <r>
      <rPr>
        <b/>
        <sz val="14"/>
        <rFont val="Times New Roman"/>
        <family val="1"/>
      </rPr>
      <t>L</t>
    </r>
    <r>
      <rPr>
        <b/>
        <vertAlign val="subscript"/>
        <sz val="14"/>
        <rFont val="Times New Roman"/>
        <family val="1"/>
      </rPr>
      <t>s</t>
    </r>
    <r>
      <rPr>
        <b/>
        <vertAlign val="superscript"/>
        <sz val="14"/>
        <rFont val="Times New Roman"/>
        <family val="1"/>
      </rPr>
      <t>2/3</t>
    </r>
    <phoneticPr fontId="1" type="noConversion"/>
  </si>
  <si>
    <t>B81</t>
    <phoneticPr fontId="1" type="noConversion"/>
  </si>
  <si>
    <r>
      <t>[e</t>
    </r>
    <r>
      <rPr>
        <b/>
        <vertAlign val="subscript"/>
        <sz val="14"/>
        <color theme="1"/>
        <rFont val="Times New Roman"/>
        <family val="1"/>
      </rPr>
      <t>v</t>
    </r>
    <r>
      <rPr>
        <b/>
        <sz val="14"/>
        <color theme="1"/>
        <rFont val="Times New Roman"/>
        <family val="1"/>
      </rPr>
      <t>*σ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*10</t>
    </r>
    <r>
      <rPr>
        <b/>
        <vertAlign val="superscript"/>
        <sz val="14"/>
        <color theme="1"/>
        <rFont val="Times New Roman"/>
        <family val="1"/>
      </rPr>
      <t>-3</t>
    </r>
    <r>
      <rPr>
        <b/>
        <sz val="14"/>
        <color theme="1"/>
        <rFont val="Times New Roman"/>
        <family val="1"/>
      </rPr>
      <t>/(5.76*10</t>
    </r>
    <r>
      <rPr>
        <b/>
        <vertAlign val="superscript"/>
        <sz val="14"/>
        <color theme="1"/>
        <rFont val="Times New Roman"/>
        <family val="1"/>
      </rPr>
      <t>-6</t>
    </r>
    <r>
      <rPr>
        <b/>
        <sz val="14"/>
        <color theme="1"/>
        <rFont val="Times New Roman"/>
        <family val="1"/>
      </rPr>
      <t>]</t>
    </r>
    <r>
      <rPr>
        <b/>
        <vertAlign val="superscript"/>
        <sz val="14"/>
        <color theme="1"/>
        <rFont val="Times New Roman"/>
        <family val="1"/>
      </rPr>
      <t>1/3.2</t>
    </r>
    <r>
      <rPr>
        <b/>
        <sz val="14"/>
        <color theme="1"/>
        <rFont val="Times New Roman"/>
        <family val="1"/>
      </rPr>
      <t>/A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*(A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-A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  <phoneticPr fontId="1" type="noConversion"/>
  </si>
  <si>
    <r>
      <t>[e</t>
    </r>
    <r>
      <rPr>
        <b/>
        <vertAlign val="subscript"/>
        <sz val="14"/>
        <color theme="1"/>
        <rFont val="Times New Roman"/>
        <family val="1"/>
      </rPr>
      <t>v</t>
    </r>
    <r>
      <rPr>
        <b/>
        <sz val="14"/>
        <color theme="1"/>
        <rFont val="Times New Roman"/>
        <family val="1"/>
      </rPr>
      <t>*σ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*10</t>
    </r>
    <r>
      <rPr>
        <b/>
        <vertAlign val="superscript"/>
        <sz val="14"/>
        <color theme="1"/>
        <rFont val="Times New Roman"/>
        <family val="1"/>
      </rPr>
      <t>-3</t>
    </r>
    <r>
      <rPr>
        <b/>
        <sz val="14"/>
        <color theme="1"/>
        <rFont val="Times New Roman"/>
        <family val="1"/>
      </rPr>
      <t>/(5.76*10</t>
    </r>
    <r>
      <rPr>
        <b/>
        <vertAlign val="superscript"/>
        <sz val="14"/>
        <color theme="1"/>
        <rFont val="Times New Roman"/>
        <family val="1"/>
      </rPr>
      <t>-6</t>
    </r>
    <r>
      <rPr>
        <b/>
        <sz val="14"/>
        <color theme="1"/>
        <rFont val="Times New Roman"/>
        <family val="1"/>
      </rPr>
      <t>]</t>
    </r>
    <r>
      <rPr>
        <b/>
        <vertAlign val="superscript"/>
        <sz val="14"/>
        <color theme="1"/>
        <rFont val="Times New Roman"/>
        <family val="1"/>
      </rPr>
      <t>1/3.2</t>
    </r>
    <r>
      <rPr>
        <b/>
        <sz val="14"/>
        <color theme="1"/>
        <rFont val="Times New Roman"/>
        <family val="1"/>
      </rPr>
      <t>/A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*B</t>
    </r>
    <r>
      <rPr>
        <b/>
        <vertAlign val="subscript"/>
        <sz val="14"/>
        <color theme="1"/>
        <rFont val="Times New Roman"/>
        <family val="1"/>
      </rPr>
      <t>2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</si>
  <si>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=0.00284E(3600L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/L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2/3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4</t>
    </r>
    <r>
      <rPr>
        <b/>
        <sz val="14"/>
        <color theme="1"/>
        <rFont val="Times New Roman"/>
        <family val="1"/>
      </rPr>
      <t>Ls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</si>
  <si>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取孔流系数
</t>
    </r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0</t>
    </r>
    <phoneticPr fontId="1" type="noConversion"/>
  </si>
  <si>
    <r>
      <rPr>
        <b/>
        <sz val="14"/>
        <color theme="1"/>
        <rFont val="微软雅黑"/>
        <family val="2"/>
        <charset val="134"/>
      </rPr>
      <t>堰上液层高度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微软雅黑"/>
        <family val="2"/>
        <charset val="134"/>
      </rPr>
      <t>随液相流量</t>
    </r>
    <r>
      <rPr>
        <b/>
        <sz val="14"/>
        <color theme="1"/>
        <rFont val="Times New Roman"/>
        <family val="1"/>
      </rPr>
      <t>Ls</t>
    </r>
    <r>
      <rPr>
        <b/>
        <sz val="14"/>
        <color theme="1"/>
        <rFont val="微软雅黑"/>
        <family val="2"/>
        <charset val="134"/>
      </rPr>
      <t>变化关系式系数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4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</si>
  <si>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气体通过干板压降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微软雅黑"/>
        <family val="2"/>
        <charset val="134"/>
      </rPr>
      <t xml:space="preserve">
随气相流量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微软雅黑"/>
        <family val="2"/>
        <charset val="134"/>
      </rPr>
      <t>关系式系数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5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</si>
  <si>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=0.051(u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/C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)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×
(ρ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/ρ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)= 0.051[V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/(C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)]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*(ρ</t>
    </r>
    <r>
      <rPr>
        <b/>
        <vertAlign val="subscript"/>
        <sz val="14"/>
        <color theme="1"/>
        <rFont val="Times New Roman"/>
        <family val="1"/>
      </rPr>
      <t>RVm</t>
    </r>
    <r>
      <rPr>
        <b/>
        <sz val="14"/>
        <color theme="1"/>
        <rFont val="Times New Roman"/>
        <family val="1"/>
      </rPr>
      <t>/ρ</t>
    </r>
    <r>
      <rPr>
        <b/>
        <vertAlign val="subscript"/>
        <sz val="14"/>
        <color theme="1"/>
        <rFont val="Times New Roman"/>
        <family val="1"/>
      </rPr>
      <t>RLm</t>
    </r>
    <r>
      <rPr>
        <b/>
        <sz val="14"/>
        <color theme="1"/>
        <rFont val="Times New Roman"/>
        <family val="1"/>
      </rPr>
      <t>)=A</t>
    </r>
    <r>
      <rPr>
        <b/>
        <vertAlign val="subscript"/>
        <sz val="14"/>
        <color theme="1"/>
        <rFont val="Times New Roman"/>
        <family val="1"/>
      </rPr>
      <t>5</t>
    </r>
    <r>
      <rPr>
        <b/>
        <sz val="14"/>
        <color theme="1"/>
        <rFont val="Times New Roman"/>
        <family val="1"/>
      </rPr>
      <t>*V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phoneticPr fontId="1" type="noConversion"/>
  </si>
  <si>
    <r>
      <rPr>
        <b/>
        <sz val="14"/>
        <color theme="1"/>
        <rFont val="微软雅黑"/>
        <family val="2"/>
        <charset val="134"/>
      </rPr>
      <t>取塔板上液层充气系数</t>
    </r>
    <r>
      <rPr>
        <b/>
        <sz val="14"/>
        <color theme="1"/>
        <rFont val="Times New Roman"/>
        <family val="1"/>
      </rPr>
      <t>β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</si>
  <si>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气体通过塔板上液层的压降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微软雅黑"/>
        <family val="2"/>
        <charset val="134"/>
      </rPr>
      <t>随液相流量</t>
    </r>
    <r>
      <rPr>
        <b/>
        <sz val="14"/>
        <color theme="1"/>
        <rFont val="Times New Roman"/>
        <family val="1"/>
      </rPr>
      <t>Ls</t>
    </r>
    <r>
      <rPr>
        <b/>
        <sz val="14"/>
        <color theme="1"/>
        <rFont val="微软雅黑"/>
        <family val="2"/>
        <charset val="134"/>
      </rPr>
      <t>变化关系式常数项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6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</si>
  <si>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=β(h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)= 0.6*(0.05+0.6185L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r>
      <rPr>
        <b/>
        <sz val="14"/>
        <color theme="1"/>
        <rFont val="Times New Roman"/>
        <family val="1"/>
      </rPr>
      <t>)=A</t>
    </r>
    <r>
      <rPr>
        <b/>
        <vertAlign val="subscript"/>
        <sz val="14"/>
        <color theme="1"/>
        <rFont val="Times New Roman"/>
        <family val="1"/>
      </rPr>
      <t>6</t>
    </r>
    <r>
      <rPr>
        <b/>
        <sz val="14"/>
        <color theme="1"/>
        <rFont val="Times New Roman"/>
        <family val="1"/>
      </rPr>
      <t>+B</t>
    </r>
    <r>
      <rPr>
        <b/>
        <vertAlign val="subscript"/>
        <sz val="14"/>
        <color theme="1"/>
        <rFont val="Times New Roman"/>
        <family val="1"/>
      </rPr>
      <t>6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</si>
  <si>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气体通过塔板上液层的压降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微软雅黑"/>
        <family val="2"/>
        <charset val="134"/>
      </rPr>
      <t>随液相流量</t>
    </r>
    <r>
      <rPr>
        <b/>
        <sz val="14"/>
        <color theme="1"/>
        <rFont val="Times New Roman"/>
        <family val="1"/>
      </rPr>
      <t>Ls</t>
    </r>
    <r>
      <rPr>
        <b/>
        <sz val="14"/>
        <color theme="1"/>
        <rFont val="微软雅黑"/>
        <family val="2"/>
        <charset val="134"/>
      </rPr>
      <t>变化关系式</t>
    </r>
    <r>
      <rPr>
        <b/>
        <sz val="14"/>
        <color theme="1"/>
        <rFont val="Times New Roman"/>
        <family val="1"/>
      </rPr>
      <t>Ls</t>
    </r>
    <r>
      <rPr>
        <b/>
        <sz val="14"/>
        <color theme="1"/>
        <rFont val="微软雅黑"/>
        <family val="2"/>
        <charset val="134"/>
      </rPr>
      <t>的系数</t>
    </r>
    <r>
      <rPr>
        <b/>
        <sz val="14"/>
        <color theme="1"/>
        <rFont val="Times New Roman"/>
        <family val="1"/>
      </rPr>
      <t>B</t>
    </r>
    <r>
      <rPr>
        <b/>
        <vertAlign val="subscript"/>
        <sz val="14"/>
        <color theme="1"/>
        <rFont val="Times New Roman"/>
        <family val="1"/>
      </rPr>
      <t>6</t>
    </r>
    <phoneticPr fontId="1" type="noConversion"/>
  </si>
  <si>
    <r>
      <rPr>
        <b/>
        <sz val="14"/>
        <color theme="1"/>
        <rFont val="微软雅黑"/>
        <family val="2"/>
        <charset val="134"/>
      </rPr>
      <t>堰上液层高度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微软雅黑"/>
        <family val="2"/>
        <charset val="134"/>
      </rPr>
      <t>随液相流量</t>
    </r>
    <r>
      <rPr>
        <b/>
        <sz val="14"/>
        <color theme="1"/>
        <rFont val="Times New Roman"/>
        <family val="1"/>
      </rPr>
      <t>Ls</t>
    </r>
    <r>
      <rPr>
        <b/>
        <sz val="14"/>
        <color theme="1"/>
        <rFont val="微软雅黑"/>
        <family val="2"/>
        <charset val="134"/>
      </rPr>
      <t>变化关系式系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</si>
  <si>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气体通过干板压降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微软雅黑"/>
        <family val="2"/>
        <charset val="134"/>
      </rPr>
      <t xml:space="preserve">
随气相流量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微软雅黑"/>
        <family val="2"/>
        <charset val="134"/>
      </rPr>
      <t>关系式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</si>
  <si>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气体通过塔板上液层的压降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微软雅黑"/>
        <family val="2"/>
        <charset val="134"/>
      </rPr>
      <t>随液相流量</t>
    </r>
    <r>
      <rPr>
        <b/>
        <sz val="14"/>
        <color theme="1"/>
        <rFont val="Times New Roman"/>
        <family val="1"/>
      </rPr>
      <t>Ls</t>
    </r>
    <r>
      <rPr>
        <b/>
        <sz val="14"/>
        <color theme="1"/>
        <rFont val="微软雅黑"/>
        <family val="2"/>
        <charset val="134"/>
      </rPr>
      <t>变化关系式</t>
    </r>
    <r>
      <rPr>
        <b/>
        <sz val="14"/>
        <color theme="1"/>
        <rFont val="Times New Roman"/>
        <family val="1"/>
      </rPr>
      <t/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</si>
  <si>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4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 xml:space="preserve">2/3
</t>
    </r>
    <r>
      <rPr>
        <b/>
        <sz val="14"/>
        <color theme="1"/>
        <rFont val="Times New Roman"/>
        <family val="1"/>
      </rPr>
      <t>=</t>
    </r>
    <r>
      <rPr>
        <b/>
        <sz val="14"/>
        <color rgb="FFFF0000"/>
        <rFont val="Times New Roman"/>
        <family val="1"/>
      </rPr>
      <t>0.6185</t>
    </r>
    <r>
      <rPr>
        <b/>
        <sz val="14"/>
        <color theme="1"/>
        <rFont val="Times New Roman"/>
        <family val="1"/>
      </rPr>
      <t>Ls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</si>
  <si>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6</t>
    </r>
    <r>
      <rPr>
        <b/>
        <sz val="14"/>
        <color theme="1"/>
        <rFont val="Times New Roman"/>
        <family val="1"/>
      </rPr>
      <t>+B</t>
    </r>
    <r>
      <rPr>
        <b/>
        <vertAlign val="subscript"/>
        <sz val="14"/>
        <color theme="1"/>
        <rFont val="Times New Roman"/>
        <family val="1"/>
      </rPr>
      <t>6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 xml:space="preserve">2/3
</t>
    </r>
    <r>
      <rPr>
        <b/>
        <sz val="14"/>
        <color theme="1"/>
        <rFont val="Times New Roman"/>
        <family val="1"/>
      </rPr>
      <t>=</t>
    </r>
    <r>
      <rPr>
        <b/>
        <sz val="14"/>
        <color rgb="FFFF0000"/>
        <rFont val="Times New Roman"/>
        <family val="1"/>
      </rPr>
      <t>0.030</t>
    </r>
    <r>
      <rPr>
        <b/>
        <sz val="14"/>
        <color theme="1"/>
        <rFont val="Times New Roman"/>
        <family val="1"/>
      </rPr>
      <t>+</t>
    </r>
    <r>
      <rPr>
        <b/>
        <sz val="14"/>
        <color rgb="FFFF0000"/>
        <rFont val="Times New Roman"/>
        <family val="1"/>
      </rPr>
      <t>0.3711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</si>
  <si>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t>(1)</t>
    </r>
    <r>
      <rPr>
        <b/>
        <sz val="14"/>
        <color rgb="FFFF0000"/>
        <rFont val="微软雅黑"/>
        <family val="2"/>
        <charset val="134"/>
      </rPr>
      <t>雾沫夹带线方程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</si>
  <si>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7</t>
    </r>
    <r>
      <rPr>
        <b/>
        <sz val="14"/>
        <color theme="1"/>
        <rFont val="Times New Roman"/>
        <family val="1"/>
      </rPr>
      <t>+B</t>
    </r>
    <r>
      <rPr>
        <b/>
        <vertAlign val="subscript"/>
        <sz val="14"/>
        <color theme="1"/>
        <rFont val="Times New Roman"/>
        <family val="1"/>
      </rPr>
      <t>7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+C</t>
    </r>
    <r>
      <rPr>
        <b/>
        <vertAlign val="subscript"/>
        <sz val="14"/>
        <color theme="1"/>
        <rFont val="Times New Roman"/>
        <family val="1"/>
      </rPr>
      <t>7</t>
    </r>
    <r>
      <rPr>
        <b/>
        <sz val="14"/>
        <color theme="1"/>
        <rFont val="Times New Roman"/>
        <family val="1"/>
      </rPr>
      <t>*L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</si>
  <si>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微软雅黑"/>
        <family val="2"/>
        <charset val="134"/>
      </rPr>
      <t>随气液流量变化关系式中液相流量系数</t>
    </r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7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</si>
  <si>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微软雅黑"/>
        <family val="2"/>
        <charset val="134"/>
      </rPr>
      <t>随气液流量变化关系式中气相流量系数</t>
    </r>
    <r>
      <rPr>
        <b/>
        <sz val="14"/>
        <color theme="1"/>
        <rFont val="Times New Roman"/>
        <family val="1"/>
      </rPr>
      <t>B</t>
    </r>
    <r>
      <rPr>
        <b/>
        <vertAlign val="subscript"/>
        <sz val="14"/>
        <color theme="1"/>
        <rFont val="Times New Roman"/>
        <family val="1"/>
      </rPr>
      <t>7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</si>
  <si>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微软雅黑"/>
        <family val="2"/>
        <charset val="134"/>
      </rPr>
      <t>随气液流量变化关系式常数项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7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</si>
  <si>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微软雅黑"/>
        <family val="2"/>
        <charset val="134"/>
      </rPr>
      <t>随气、液相流量变化关系式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</si>
  <si>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</t>
    </r>
    <r>
      <rPr>
        <b/>
        <sz val="14"/>
        <color rgb="FFFF0000"/>
        <rFont val="Times New Roman"/>
        <family val="1"/>
      </rPr>
      <t>0.030</t>
    </r>
    <r>
      <rPr>
        <b/>
        <sz val="14"/>
        <color theme="1"/>
        <rFont val="Times New Roman"/>
        <family val="1"/>
      </rPr>
      <t>+</t>
    </r>
    <r>
      <rPr>
        <b/>
        <sz val="14"/>
        <color rgb="FFFF0000"/>
        <rFont val="Times New Roman"/>
        <family val="1"/>
      </rPr>
      <t>0.0122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+</t>
    </r>
    <r>
      <rPr>
        <b/>
        <sz val="14"/>
        <color rgb="FFFF0000"/>
        <rFont val="Times New Roman"/>
        <family val="1"/>
      </rPr>
      <t>0.3711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</si>
  <si>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rPr>
        <b/>
        <sz val="14"/>
        <color theme="1"/>
        <rFont val="微软雅黑"/>
        <family val="2"/>
        <charset val="134"/>
      </rPr>
      <t>降液管阻力</t>
    </r>
    <r>
      <rPr>
        <b/>
        <sz val="14"/>
        <color theme="1"/>
        <rFont val="Times New Roman"/>
        <family val="1"/>
      </rPr>
      <t>ΣH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微软雅黑"/>
        <family val="2"/>
        <charset val="134"/>
      </rPr>
      <t>随液相流量变化关系式中的液相流量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微软雅黑"/>
        <family val="2"/>
        <charset val="134"/>
      </rPr>
      <t>的系数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8</t>
    </r>
    <phoneticPr fontId="1" type="noConversion"/>
  </si>
  <si>
    <r>
      <t>ΣH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=0.153* [L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/(L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*h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)]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8</t>
    </r>
    <r>
      <rPr>
        <b/>
        <sz val="14"/>
        <color theme="1"/>
        <rFont val="Times New Roman"/>
        <family val="1"/>
      </rPr>
      <t>*L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</si>
  <si>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溢流堰高度
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/m</t>
    </r>
    <phoneticPr fontId="1" type="noConversion"/>
  </si>
  <si>
    <r>
      <rPr>
        <b/>
        <sz val="14"/>
        <color theme="1"/>
        <rFont val="微软雅黑"/>
        <family val="2"/>
        <charset val="134"/>
      </rPr>
      <t>溢流液泛线气相流量与液相流量关系式中的常数项</t>
    </r>
    <r>
      <rPr>
        <b/>
        <sz val="14"/>
        <color theme="1"/>
        <rFont val="Times New Roman"/>
        <family val="1"/>
      </rPr>
      <t>A</t>
    </r>
    <r>
      <rPr>
        <b/>
        <vertAlign val="subscript"/>
        <sz val="14"/>
        <color theme="1"/>
        <rFont val="Times New Roman"/>
        <family val="1"/>
      </rPr>
      <t>9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</si>
  <si>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溢流液泛限
</t>
    </r>
    <r>
      <rPr>
        <b/>
        <sz val="14"/>
        <color theme="1"/>
        <rFont val="Times New Roman"/>
        <family val="1"/>
      </rPr>
      <t>Φ (H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)/m</t>
    </r>
    <phoneticPr fontId="1" type="noConversion"/>
  </si>
  <si>
    <r>
      <t>H</t>
    </r>
    <r>
      <rPr>
        <b/>
        <vertAlign val="subscript"/>
        <sz val="14"/>
        <color rgb="FFFF0000"/>
        <rFont val="Times New Roman"/>
        <family val="1"/>
      </rPr>
      <t>d</t>
    </r>
    <r>
      <rPr>
        <b/>
        <sz val="14"/>
        <color rgb="FFFF0000"/>
        <rFont val="Times New Roman"/>
        <family val="1"/>
      </rPr>
      <t>&lt;Φ (H</t>
    </r>
    <r>
      <rPr>
        <b/>
        <vertAlign val="subscript"/>
        <sz val="14"/>
        <color rgb="FFFF0000"/>
        <rFont val="Times New Roman"/>
        <family val="1"/>
      </rPr>
      <t>T</t>
    </r>
    <r>
      <rPr>
        <b/>
        <sz val="14"/>
        <color rgb="FFFF0000"/>
        <rFont val="Times New Roman"/>
        <family val="1"/>
      </rPr>
      <t>+h</t>
    </r>
    <r>
      <rPr>
        <b/>
        <vertAlign val="subscript"/>
        <sz val="14"/>
        <color rgb="FFFF0000"/>
        <rFont val="Times New Roman"/>
        <family val="1"/>
      </rPr>
      <t>w</t>
    </r>
    <r>
      <rPr>
        <b/>
        <sz val="14"/>
        <color rgb="FFFF0000"/>
        <rFont val="Times New Roman"/>
        <family val="1"/>
      </rPr>
      <t>)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</si>
  <si>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d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5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=</t>
    </r>
    <r>
      <rPr>
        <b/>
        <sz val="14"/>
        <color rgb="FFFF0000"/>
        <rFont val="Times New Roman"/>
        <family val="1"/>
      </rPr>
      <t>0.0140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phoneticPr fontId="1" type="noConversion"/>
  </si>
  <si>
    <r>
      <rPr>
        <b/>
        <sz val="14"/>
        <color theme="1"/>
        <rFont val="微软雅黑"/>
        <family val="2"/>
        <charset val="134"/>
      </rPr>
      <t>溢流液泛线气相流量与液相流量关系式中的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r>
      <rPr>
        <b/>
        <sz val="14"/>
        <color theme="1"/>
        <rFont val="微软雅黑"/>
        <family val="2"/>
        <charset val="134"/>
      </rPr>
      <t>系数</t>
    </r>
    <r>
      <rPr>
        <b/>
        <sz val="14"/>
        <color theme="1"/>
        <rFont val="Times New Roman"/>
        <family val="1"/>
      </rPr>
      <t>B</t>
    </r>
    <r>
      <rPr>
        <b/>
        <vertAlign val="subscript"/>
        <sz val="14"/>
        <color theme="1"/>
        <rFont val="Times New Roman"/>
        <family val="1"/>
      </rPr>
      <t>9</t>
    </r>
    <phoneticPr fontId="1" type="noConversion"/>
  </si>
  <si>
    <r>
      <t>Φ (H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)=h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+ 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+ΣH</t>
    </r>
    <r>
      <rPr>
        <b/>
        <vertAlign val="subscript"/>
        <sz val="14"/>
        <color theme="1"/>
        <rFont val="Times New Roman"/>
        <family val="1"/>
      </rPr>
      <t xml:space="preserve">f,  </t>
    </r>
    <r>
      <rPr>
        <b/>
        <sz val="14"/>
        <color theme="1"/>
        <rFont val="Times New Roman"/>
        <family val="1"/>
      </rP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9</t>
    </r>
    <r>
      <rPr>
        <b/>
        <sz val="14"/>
        <color theme="1"/>
        <rFont val="Times New Roman"/>
        <family val="1"/>
      </rPr>
      <t>-B</t>
    </r>
    <r>
      <rPr>
        <b/>
        <vertAlign val="subscript"/>
        <sz val="14"/>
        <color theme="1"/>
        <rFont val="Times New Roman"/>
        <family val="1"/>
      </rPr>
      <t>9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r>
      <rPr>
        <b/>
        <sz val="14"/>
        <color theme="1"/>
        <rFont val="Times New Roman"/>
        <family val="1"/>
      </rPr>
      <t>-C</t>
    </r>
    <r>
      <rPr>
        <b/>
        <vertAlign val="subscript"/>
        <sz val="14"/>
        <color theme="1"/>
        <rFont val="Times New Roman"/>
        <family val="1"/>
      </rPr>
      <t>9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, A</t>
    </r>
    <r>
      <rPr>
        <b/>
        <vertAlign val="subscript"/>
        <sz val="14"/>
        <color theme="1"/>
        <rFont val="Times New Roman"/>
        <family val="1"/>
      </rPr>
      <t>9</t>
    </r>
    <r>
      <rPr>
        <b/>
        <sz val="14"/>
        <color theme="1"/>
        <rFont val="Times New Roman"/>
        <family val="1"/>
      </rPr>
      <t>=[Φ (H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)-A</t>
    </r>
    <r>
      <rPr>
        <b/>
        <vertAlign val="subscript"/>
        <sz val="14"/>
        <color theme="1"/>
        <rFont val="Times New Roman"/>
        <family val="1"/>
      </rPr>
      <t>7</t>
    </r>
    <r>
      <rPr>
        <b/>
        <sz val="14"/>
        <color theme="1"/>
        <rFont val="Times New Roman"/>
        <family val="1"/>
      </rPr>
      <t>-h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]/B</t>
    </r>
    <r>
      <rPr>
        <b/>
        <vertAlign val="subscript"/>
        <sz val="14"/>
        <color theme="1"/>
        <rFont val="Times New Roman"/>
        <family val="1"/>
      </rPr>
      <t>7</t>
    </r>
    <r>
      <rPr>
        <b/>
        <sz val="14"/>
        <color theme="1"/>
        <rFont val="Times New Roman"/>
        <family val="1"/>
      </rPr>
      <t xml:space="preserve">, </t>
    </r>
    <r>
      <rPr>
        <b/>
        <sz val="14"/>
        <color theme="1"/>
        <rFont val="宋体"/>
        <family val="3"/>
        <charset val="134"/>
      </rPr>
      <t>与</t>
    </r>
    <r>
      <rPr>
        <b/>
        <sz val="14"/>
        <color theme="1"/>
        <rFont val="Times New Roman"/>
        <family val="1"/>
      </rPr>
      <t>t/d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宋体"/>
        <family val="3"/>
        <charset val="134"/>
      </rPr>
      <t>有关</t>
    </r>
    <phoneticPr fontId="1" type="noConversion"/>
  </si>
  <si>
    <r>
      <rPr>
        <b/>
        <sz val="14"/>
        <color theme="1"/>
        <rFont val="微软雅黑"/>
        <family val="2"/>
        <charset val="134"/>
      </rPr>
      <t>溢流液泛线气相流量与液相流量关系式中的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微软雅黑"/>
        <family val="2"/>
        <charset val="134"/>
      </rPr>
      <t>系数</t>
    </r>
    <phoneticPr fontId="1" type="noConversion"/>
  </si>
  <si>
    <r>
      <t>B</t>
    </r>
    <r>
      <rPr>
        <b/>
        <vertAlign val="subscript"/>
        <sz val="14"/>
        <color theme="1"/>
        <rFont val="Times New Roman"/>
        <family val="1"/>
      </rPr>
      <t>9</t>
    </r>
    <r>
      <rPr>
        <b/>
        <sz val="14"/>
        <color theme="1"/>
        <rFont val="Times New Roman"/>
        <family val="1"/>
      </rPr>
      <t>=(C</t>
    </r>
    <r>
      <rPr>
        <b/>
        <vertAlign val="subscript"/>
        <sz val="14"/>
        <color theme="1"/>
        <rFont val="Times New Roman"/>
        <family val="1"/>
      </rPr>
      <t>7</t>
    </r>
    <r>
      <rPr>
        <b/>
        <sz val="14"/>
        <color theme="1"/>
        <rFont val="Times New Roman"/>
        <family val="1"/>
      </rPr>
      <t>+A</t>
    </r>
    <r>
      <rPr>
        <b/>
        <vertAlign val="subscript"/>
        <sz val="14"/>
        <color theme="1"/>
        <rFont val="Times New Roman"/>
        <family val="1"/>
      </rPr>
      <t>4</t>
    </r>
    <r>
      <rPr>
        <b/>
        <sz val="14"/>
        <color theme="1"/>
        <rFont val="Times New Roman"/>
        <family val="1"/>
      </rPr>
      <t>)/B</t>
    </r>
    <r>
      <rPr>
        <b/>
        <vertAlign val="subscript"/>
        <sz val="14"/>
        <color theme="1"/>
        <rFont val="Times New Roman"/>
        <family val="1"/>
      </rPr>
      <t>7</t>
    </r>
    <phoneticPr fontId="1" type="noConversion"/>
  </si>
  <si>
    <r>
      <t>C</t>
    </r>
    <r>
      <rPr>
        <b/>
        <vertAlign val="subscript"/>
        <sz val="14"/>
        <color theme="1"/>
        <rFont val="Times New Roman"/>
        <family val="1"/>
      </rPr>
      <t>9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8</t>
    </r>
    <r>
      <rPr>
        <b/>
        <sz val="14"/>
        <color theme="1"/>
        <rFont val="Times New Roman"/>
        <family val="1"/>
      </rPr>
      <t>/B</t>
    </r>
    <r>
      <rPr>
        <b/>
        <vertAlign val="subscript"/>
        <sz val="14"/>
        <color theme="1"/>
        <rFont val="Times New Roman"/>
        <family val="1"/>
      </rPr>
      <t>7</t>
    </r>
    <phoneticPr fontId="1" type="noConversion"/>
  </si>
  <si>
    <r>
      <t>(2)</t>
    </r>
    <r>
      <rPr>
        <b/>
        <sz val="14"/>
        <color rgb="FFFF0000"/>
        <rFont val="微软雅黑"/>
        <family val="2"/>
        <charset val="134"/>
      </rPr>
      <t>溢流液泛线方程</t>
    </r>
    <phoneticPr fontId="1" type="noConversion"/>
  </si>
  <si>
    <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=</t>
    </r>
    <r>
      <rPr>
        <b/>
        <sz val="14"/>
        <color rgb="FFFF0000"/>
        <rFont val="Times New Roman"/>
        <family val="1"/>
      </rPr>
      <t>13.946</t>
    </r>
    <r>
      <rPr>
        <b/>
        <sz val="14"/>
        <color theme="1"/>
        <rFont val="Times New Roman"/>
        <family val="1"/>
      </rPr>
      <t>-</t>
    </r>
    <r>
      <rPr>
        <b/>
        <sz val="14"/>
        <color rgb="FFFF0000"/>
        <rFont val="Times New Roman"/>
        <family val="1"/>
      </rPr>
      <t>70.765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r>
      <rPr>
        <b/>
        <sz val="14"/>
        <color theme="1"/>
        <rFont val="Times New Roman"/>
        <family val="1"/>
      </rPr>
      <t>-</t>
    </r>
    <r>
      <rPr>
        <b/>
        <sz val="14"/>
        <color rgb="FFFF0000"/>
        <rFont val="Times New Roman"/>
        <family val="1"/>
      </rPr>
      <t>15507.9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/>
    </r>
    <phoneticPr fontId="1" type="noConversion"/>
  </si>
  <si>
    <r>
      <t>(3)</t>
    </r>
    <r>
      <rPr>
        <b/>
        <sz val="14"/>
        <color rgb="FFFF0000"/>
        <rFont val="微软雅黑"/>
        <family val="2"/>
        <charset val="134"/>
      </rPr>
      <t xml:space="preserve">液相负荷上限
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,</t>
    </r>
    <r>
      <rPr>
        <b/>
        <vertAlign val="subscript"/>
        <sz val="14"/>
        <color theme="1"/>
        <rFont val="Times New Roman"/>
        <family val="1"/>
      </rPr>
      <t>max</t>
    </r>
    <r>
      <rPr>
        <b/>
        <sz val="14"/>
        <color theme="1"/>
        <rFont val="Times New Roman"/>
        <family val="1"/>
      </rPr>
      <t>/(m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/s)</t>
    </r>
    <phoneticPr fontId="1" type="noConversion"/>
  </si>
  <si>
    <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>,</t>
    </r>
    <r>
      <rPr>
        <b/>
        <vertAlign val="subscript"/>
        <sz val="14"/>
        <color theme="1"/>
        <rFont val="Times New Roman"/>
        <family val="1"/>
      </rPr>
      <t>max</t>
    </r>
    <r>
      <rPr>
        <b/>
        <sz val="14"/>
        <color theme="1"/>
        <rFont val="Times New Roman"/>
        <family val="1"/>
      </rPr>
      <t>=H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*A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 xml:space="preserve">/τ, </t>
    </r>
    <phoneticPr fontId="1" type="noConversion"/>
  </si>
  <si>
    <r>
      <rPr>
        <b/>
        <sz val="14"/>
        <color rgb="FFFF0000"/>
        <rFont val="Times New Roman"/>
        <family val="1"/>
      </rPr>
      <t>h</t>
    </r>
    <r>
      <rPr>
        <b/>
        <vertAlign val="subscript"/>
        <sz val="14"/>
        <color rgb="FFFF0000"/>
        <rFont val="Times New Roman"/>
        <family val="1"/>
      </rPr>
      <t>o</t>
    </r>
    <r>
      <rPr>
        <b/>
        <sz val="14"/>
        <color theme="1"/>
        <rFont val="Times New Roman"/>
        <family val="1"/>
      </rPr>
      <t>=L</t>
    </r>
    <r>
      <rPr>
        <b/>
        <vertAlign val="subscript"/>
        <sz val="14"/>
        <color theme="1"/>
        <rFont val="Times New Roman"/>
        <family val="1"/>
      </rPr>
      <t>Rs</t>
    </r>
    <r>
      <rPr>
        <b/>
        <sz val="14"/>
        <color theme="1"/>
        <rFont val="Times New Roman"/>
        <family val="1"/>
      </rPr>
      <t>/(L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*u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宋体"/>
        <family val="3"/>
        <charset val="134"/>
      </rPr>
      <t>′</t>
    </r>
    <r>
      <rPr>
        <b/>
        <sz val="14"/>
        <color theme="1"/>
        <rFont val="Times New Roman"/>
        <family val="1"/>
      </rPr>
      <t xml:space="preserve">) </t>
    </r>
    <r>
      <rPr>
        <b/>
        <sz val="14"/>
        <color rgb="FFFF0000"/>
        <rFont val="Times New Roman"/>
        <family val="1"/>
      </rPr>
      <t>&gt;0.02~0.025m</t>
    </r>
    <phoneticPr fontId="1" type="noConversion"/>
  </si>
  <si>
    <r>
      <rPr>
        <b/>
        <sz val="14"/>
        <color rgb="FFFF0000"/>
        <rFont val="Times New Roman"/>
        <family val="1"/>
      </rPr>
      <t>τ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f</t>
    </r>
    <r>
      <rPr>
        <b/>
        <sz val="14"/>
        <color theme="1"/>
        <rFont val="Times New Roman"/>
        <family val="1"/>
      </rPr>
      <t>*H</t>
    </r>
    <r>
      <rPr>
        <b/>
        <vertAlign val="subscript"/>
        <sz val="14"/>
        <color theme="1"/>
        <rFont val="Times New Roman"/>
        <family val="1"/>
      </rPr>
      <t>T</t>
    </r>
    <r>
      <rPr>
        <b/>
        <sz val="14"/>
        <color theme="1"/>
        <rFont val="Times New Roman"/>
        <family val="1"/>
      </rPr>
      <t>/L</t>
    </r>
    <r>
      <rPr>
        <b/>
        <vertAlign val="subscript"/>
        <sz val="14"/>
        <color theme="1"/>
        <rFont val="Times New Roman"/>
        <family val="1"/>
      </rPr>
      <t>Rs</t>
    </r>
    <r>
      <rPr>
        <b/>
        <sz val="14"/>
        <color rgb="FFFF0000"/>
        <rFont val="Times New Roman"/>
        <family val="1"/>
      </rPr>
      <t>&gt;5s</t>
    </r>
    <phoneticPr fontId="1" type="noConversion"/>
  </si>
  <si>
    <r>
      <rPr>
        <b/>
        <sz val="14"/>
        <color theme="1"/>
        <rFont val="微软雅黑"/>
        <family val="2"/>
        <charset val="134"/>
      </rPr>
      <t>取液体在降液管内最小停留时间</t>
    </r>
    <r>
      <rPr>
        <b/>
        <sz val="14"/>
        <color theme="1"/>
        <rFont val="Times New Roman"/>
        <family val="1"/>
      </rPr>
      <t>τ/s</t>
    </r>
    <phoneticPr fontId="1" type="noConversion"/>
  </si>
  <si>
    <r>
      <rPr>
        <b/>
        <sz val="14"/>
        <color theme="1"/>
        <rFont val="宋体"/>
        <family val="3"/>
        <charset val="134"/>
      </rPr>
      <t>降液管内液体停留时间应大于</t>
    </r>
    <r>
      <rPr>
        <b/>
        <sz val="14"/>
        <color theme="1"/>
        <rFont val="Times New Roman"/>
        <family val="1"/>
      </rPr>
      <t>3~5s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</si>
  <si>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Times New Roman"/>
        <family val="1"/>
      </rPr>
      <t>=h</t>
    </r>
    <r>
      <rPr>
        <b/>
        <vertAlign val="subscript"/>
        <sz val="14"/>
        <color theme="1"/>
        <rFont val="Times New Roman"/>
        <family val="1"/>
      </rPr>
      <t>w</t>
    </r>
    <r>
      <rPr>
        <b/>
        <sz val="14"/>
        <color theme="1"/>
        <rFont val="Times New Roman"/>
        <family val="1"/>
      </rPr>
      <t>+h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=0.05+0.6185L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</si>
  <si>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气体通过塔板上液层的压降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微软雅黑"/>
        <family val="2"/>
        <charset val="134"/>
      </rPr>
      <t>与液相流量关系式中的常数项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w</t>
    </r>
    <phoneticPr fontId="1" type="noConversion"/>
  </si>
  <si>
    <r>
      <rPr>
        <b/>
        <sz val="14"/>
        <color theme="1"/>
        <rFont val="微软雅黑"/>
        <family val="2"/>
        <charset val="134"/>
      </rPr>
      <t>气体通过塔板上液层的压降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L</t>
    </r>
    <r>
      <rPr>
        <b/>
        <sz val="14"/>
        <color theme="1"/>
        <rFont val="微软雅黑"/>
        <family val="2"/>
        <charset val="134"/>
      </rPr>
      <t>与液相流量关系式中的</t>
    </r>
    <r>
      <rPr>
        <b/>
        <sz val="14"/>
        <color theme="1"/>
        <rFont val="Times New Roman"/>
        <family val="1"/>
      </rPr>
      <t>Ls</t>
    </r>
    <r>
      <rPr>
        <b/>
        <sz val="14"/>
        <color theme="1"/>
        <rFont val="微软雅黑"/>
        <family val="2"/>
        <charset val="134"/>
      </rPr>
      <t>系数</t>
    </r>
    <phoneticPr fontId="1" type="noConversion"/>
  </si>
  <si>
    <r>
      <t>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=A</t>
    </r>
    <r>
      <rPr>
        <b/>
        <vertAlign val="subscript"/>
        <sz val="14"/>
        <color theme="1"/>
        <rFont val="Times New Roman"/>
        <family val="1"/>
      </rPr>
      <t>4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 xml:space="preserve">2/3
</t>
    </r>
    <r>
      <rPr>
        <b/>
        <sz val="14"/>
        <color theme="1"/>
        <rFont val="Times New Roman"/>
        <family val="1"/>
      </rPr>
      <t>=0.6185Ls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</si>
  <si>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rPr>
        <b/>
        <sz val="14"/>
        <color theme="1"/>
        <rFont val="微软雅黑"/>
        <family val="2"/>
        <charset val="134"/>
      </rPr>
      <t>漏液线气相流量</t>
    </r>
    <r>
      <rPr>
        <b/>
        <sz val="14"/>
        <color theme="1"/>
        <rFont val="Times New Roman"/>
        <family val="1"/>
      </rPr>
      <t>Vs</t>
    </r>
    <r>
      <rPr>
        <b/>
        <sz val="14"/>
        <color theme="1"/>
        <rFont val="微软雅黑"/>
        <family val="2"/>
        <charset val="134"/>
      </rPr>
      <t>与液相流量</t>
    </r>
    <r>
      <rPr>
        <b/>
        <sz val="14"/>
        <color theme="1"/>
        <rFont val="Times New Roman"/>
        <family val="1"/>
      </rPr>
      <t>Ls</t>
    </r>
    <r>
      <rPr>
        <b/>
        <sz val="14"/>
        <color theme="1"/>
        <rFont val="微软雅黑"/>
        <family val="2"/>
        <charset val="134"/>
      </rPr>
      <t>关系式中的常数项</t>
    </r>
    <phoneticPr fontId="1" type="noConversion"/>
  </si>
  <si>
    <r>
      <t>V</t>
    </r>
    <r>
      <rPr>
        <b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,</t>
    </r>
    <r>
      <rPr>
        <b/>
        <vertAlign val="subscript"/>
        <sz val="12"/>
        <color theme="1"/>
        <rFont val="Times New Roman"/>
        <family val="1"/>
      </rPr>
      <t>min</t>
    </r>
    <r>
      <rPr>
        <b/>
        <sz val="12"/>
        <color theme="1"/>
        <rFont val="Times New Roman"/>
        <family val="1"/>
      </rPr>
      <t>=A</t>
    </r>
    <r>
      <rPr>
        <b/>
        <vertAlign val="sub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>*4.4*C</t>
    </r>
    <r>
      <rPr>
        <b/>
        <vertAlign val="sub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>*[(0.0056+0.13h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-h</t>
    </r>
    <r>
      <rPr>
        <b/>
        <vertAlign val="subscript"/>
        <sz val="12"/>
        <color theme="1"/>
        <rFont val="Times New Roman"/>
        <family val="1"/>
      </rPr>
      <t>σ</t>
    </r>
    <r>
      <rPr>
        <b/>
        <sz val="12"/>
        <color theme="1"/>
        <rFont val="Times New Roman"/>
        <family val="1"/>
      </rPr>
      <t>)ρ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/ρ</t>
    </r>
    <r>
      <rPr>
        <b/>
        <vertAlign val="subscript"/>
        <sz val="12"/>
        <color theme="1"/>
        <rFont val="Times New Roman"/>
        <family val="1"/>
      </rPr>
      <t>V</t>
    </r>
    <r>
      <rPr>
        <b/>
        <sz val="12"/>
        <color theme="1"/>
        <rFont val="Times New Roman"/>
        <family val="1"/>
      </rPr>
      <t>]</t>
    </r>
    <r>
      <rPr>
        <b/>
        <vertAlign val="superscript"/>
        <sz val="12"/>
        <color theme="1"/>
        <rFont val="Times New Roman"/>
        <family val="1"/>
      </rPr>
      <t>0.5</t>
    </r>
    <r>
      <rPr>
        <b/>
        <sz val="12"/>
        <color theme="1"/>
        <rFont val="Times New Roman"/>
        <family val="1"/>
      </rPr>
      <t>, V</t>
    </r>
    <r>
      <rPr>
        <b/>
        <vertAlign val="subscript"/>
        <sz val="12"/>
        <color theme="1"/>
        <rFont val="Times New Roman"/>
        <family val="1"/>
      </rPr>
      <t>s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=(4.4A</t>
    </r>
    <r>
      <rPr>
        <b/>
        <vertAlign val="sub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>C</t>
    </r>
    <r>
      <rPr>
        <b/>
        <vertAlign val="sub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>)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ρ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/ρ</t>
    </r>
    <r>
      <rPr>
        <b/>
        <vertAlign val="subscript"/>
        <sz val="12"/>
        <color theme="1"/>
        <rFont val="Times New Roman"/>
        <family val="1"/>
      </rPr>
      <t>V</t>
    </r>
    <r>
      <rPr>
        <b/>
        <sz val="12"/>
        <color theme="1"/>
        <rFont val="Times New Roman"/>
        <family val="1"/>
      </rPr>
      <t xml:space="preserve"> [0.0056+0.13h</t>
    </r>
    <r>
      <rPr>
        <b/>
        <vertAlign val="subscript"/>
        <sz val="12"/>
        <color theme="1"/>
        <rFont val="Times New Roman"/>
        <family val="1"/>
      </rPr>
      <t>w</t>
    </r>
    <r>
      <rPr>
        <b/>
        <sz val="12"/>
        <color theme="1"/>
        <rFont val="Times New Roman"/>
        <family val="1"/>
      </rPr>
      <t>-h</t>
    </r>
    <r>
      <rPr>
        <b/>
        <vertAlign val="subscript"/>
        <sz val="12"/>
        <color theme="1"/>
        <rFont val="Times New Roman"/>
        <family val="1"/>
      </rPr>
      <t>σ</t>
    </r>
    <r>
      <rPr>
        <b/>
        <sz val="12"/>
        <color theme="1"/>
        <rFont val="Times New Roman"/>
        <family val="1"/>
      </rPr>
      <t>+0.13A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L</t>
    </r>
    <r>
      <rPr>
        <b/>
        <vertAlign val="subscript"/>
        <sz val="12"/>
        <color theme="1"/>
        <rFont val="Times New Roman"/>
        <family val="1"/>
      </rPr>
      <t>s</t>
    </r>
    <r>
      <rPr>
        <b/>
        <vertAlign val="superscript"/>
        <sz val="12"/>
        <color theme="1"/>
        <rFont val="Times New Roman"/>
        <family val="1"/>
      </rPr>
      <t>2/3</t>
    </r>
    <r>
      <rPr>
        <b/>
        <sz val="12"/>
        <color theme="1"/>
        <rFont val="Times New Roman"/>
        <family val="1"/>
      </rPr>
      <t>]</t>
    </r>
    <phoneticPr fontId="1" type="noConversion"/>
  </si>
  <si>
    <r>
      <rPr>
        <b/>
        <sz val="14"/>
        <color theme="1"/>
        <rFont val="微软雅黑"/>
        <family val="2"/>
        <charset val="134"/>
      </rPr>
      <t>漏液线气相流量与液相流量关系式中的</t>
    </r>
    <r>
      <rPr>
        <b/>
        <sz val="14"/>
        <color theme="1"/>
        <rFont val="Times New Roman"/>
        <family val="1"/>
      </rPr>
      <t>Ls</t>
    </r>
    <r>
      <rPr>
        <b/>
        <sz val="14"/>
        <color theme="1"/>
        <rFont val="微软雅黑"/>
        <family val="2"/>
        <charset val="134"/>
      </rPr>
      <t>的系数</t>
    </r>
    <phoneticPr fontId="1" type="noConversion"/>
  </si>
  <si>
    <r>
      <t>A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=C72=0.140</t>
    </r>
    <phoneticPr fontId="1" type="noConversion"/>
  </si>
  <si>
    <r>
      <t>(4)</t>
    </r>
    <r>
      <rPr>
        <b/>
        <sz val="14"/>
        <color rgb="FFFF0000"/>
        <rFont val="微软雅黑"/>
        <family val="2"/>
        <charset val="134"/>
      </rPr>
      <t>漏液线</t>
    </r>
    <r>
      <rPr>
        <b/>
        <sz val="14"/>
        <color rgb="FFFF0000"/>
        <rFont val="Times New Roman"/>
        <family val="1"/>
      </rPr>
      <t>(</t>
    </r>
    <r>
      <rPr>
        <b/>
        <sz val="14"/>
        <color rgb="FFFF0000"/>
        <rFont val="微软雅黑"/>
        <family val="2"/>
        <charset val="134"/>
      </rPr>
      <t>气相负荷下限线</t>
    </r>
    <r>
      <rPr>
        <b/>
        <sz val="14"/>
        <color rgb="FFFF0000"/>
        <rFont val="Times New Roman"/>
        <family val="1"/>
      </rPr>
      <t>)</t>
    </r>
    <r>
      <rPr>
        <b/>
        <sz val="14"/>
        <color rgb="FFFF0000"/>
        <rFont val="微软雅黑"/>
        <family val="2"/>
        <charset val="134"/>
      </rPr>
      <t>方程</t>
    </r>
    <phoneticPr fontId="1" type="noConversion"/>
  </si>
  <si>
    <r>
      <t>V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=</t>
    </r>
    <r>
      <rPr>
        <b/>
        <sz val="14"/>
        <color rgb="FFFF0000"/>
        <rFont val="Times New Roman"/>
        <family val="1"/>
      </rPr>
      <t>0.709</t>
    </r>
    <r>
      <rPr>
        <b/>
        <sz val="14"/>
        <color theme="1"/>
        <rFont val="Times New Roman"/>
        <family val="1"/>
      </rPr>
      <t>+</t>
    </r>
    <r>
      <rPr>
        <b/>
        <sz val="14"/>
        <color rgb="FFFF0000"/>
        <rFont val="Times New Roman"/>
        <family val="1"/>
      </rPr>
      <t>5.667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</t>
    </r>
    <r>
      <rPr>
        <b/>
        <vertAlign val="superscript"/>
        <sz val="14"/>
        <color theme="1"/>
        <rFont val="Times New Roman"/>
        <family val="1"/>
      </rPr>
      <t>2/3</t>
    </r>
    <phoneticPr fontId="1" type="noConversion"/>
  </si>
  <si>
    <r>
      <t>(5)</t>
    </r>
    <r>
      <rPr>
        <b/>
        <sz val="14"/>
        <color rgb="FFFF0000"/>
        <rFont val="微软雅黑"/>
        <family val="2"/>
        <charset val="134"/>
      </rPr>
      <t xml:space="preserve">液相负荷下限线
</t>
    </r>
    <r>
      <rPr>
        <b/>
        <sz val="14"/>
        <color theme="1"/>
        <rFont val="Times New Roman"/>
        <family val="1"/>
      </rPr>
      <t>L</t>
    </r>
    <r>
      <rPr>
        <b/>
        <vertAlign val="subscript"/>
        <sz val="14"/>
        <color theme="1"/>
        <rFont val="Times New Roman"/>
        <family val="1"/>
      </rPr>
      <t>s,min</t>
    </r>
    <r>
      <rPr>
        <b/>
        <sz val="14"/>
        <color theme="1"/>
        <rFont val="Times New Roman"/>
        <family val="1"/>
      </rPr>
      <t>/(m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>/s)</t>
    </r>
    <phoneticPr fontId="1" type="noConversion"/>
  </si>
  <si>
    <r>
      <t>h</t>
    </r>
    <r>
      <rPr>
        <b/>
        <vertAlign val="subscript"/>
        <sz val="12"/>
        <color theme="1"/>
        <rFont val="Times New Roman"/>
        <family val="1"/>
      </rPr>
      <t>ow</t>
    </r>
    <r>
      <rPr>
        <b/>
        <sz val="12"/>
        <color theme="1"/>
        <rFont val="Times New Roman"/>
        <family val="1"/>
      </rPr>
      <t>=0.00284E(3600L</t>
    </r>
    <r>
      <rPr>
        <b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/L</t>
    </r>
    <r>
      <rPr>
        <b/>
        <vertAlign val="subscript"/>
        <sz val="12"/>
        <color theme="1"/>
        <rFont val="Times New Roman"/>
        <family val="1"/>
      </rPr>
      <t>W</t>
    </r>
    <r>
      <rPr>
        <b/>
        <sz val="12"/>
        <color theme="1"/>
        <rFont val="Times New Roman"/>
        <family val="1"/>
      </rPr>
      <t>)</t>
    </r>
    <r>
      <rPr>
        <b/>
        <vertAlign val="superscript"/>
        <sz val="12"/>
        <color theme="1"/>
        <rFont val="Times New Roman"/>
        <family val="1"/>
      </rPr>
      <t>2/3</t>
    </r>
    <r>
      <rPr>
        <b/>
        <sz val="12"/>
        <color theme="1"/>
        <rFont val="Times New Roman"/>
        <family val="1"/>
      </rPr>
      <t>=0.006, Ls=L</t>
    </r>
    <r>
      <rPr>
        <b/>
        <vertAlign val="subscript"/>
        <sz val="12"/>
        <color theme="1"/>
        <rFont val="Times New Roman"/>
        <family val="1"/>
      </rPr>
      <t>w</t>
    </r>
    <r>
      <rPr>
        <b/>
        <sz val="12"/>
        <color theme="1"/>
        <rFont val="Times New Roman"/>
        <family val="1"/>
      </rPr>
      <t>/3600*(0.006/0.00284/E)</t>
    </r>
    <r>
      <rPr>
        <b/>
        <vertAlign val="superscript"/>
        <sz val="12"/>
        <color theme="1"/>
        <rFont val="Times New Roman"/>
        <family val="1"/>
      </rPr>
      <t>3/2</t>
    </r>
    <phoneticPr fontId="1" type="noConversion"/>
  </si>
  <si>
    <r>
      <rPr>
        <b/>
        <sz val="14"/>
        <color theme="1"/>
        <rFont val="微软雅黑"/>
        <family val="2"/>
        <charset val="134"/>
      </rPr>
      <t>取平顶堰堰上液层高度</t>
    </r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ow</t>
    </r>
    <r>
      <rPr>
        <b/>
        <sz val="14"/>
        <color theme="1"/>
        <rFont val="Times New Roman"/>
        <family val="1"/>
      </rPr>
      <t>/m</t>
    </r>
    <phoneticPr fontId="1" type="noConversion"/>
  </si>
  <si>
    <r>
      <t>L</t>
    </r>
    <r>
      <rPr>
        <b/>
        <vertAlign val="subscript"/>
        <sz val="14"/>
        <color theme="1"/>
        <rFont val="Times New Roman"/>
        <family val="1"/>
      </rPr>
      <t>s,min</t>
    </r>
    <r>
      <rPr>
        <b/>
        <sz val="14"/>
        <color theme="1"/>
        <rFont val="Times New Roman"/>
        <family val="1"/>
      </rPr>
      <t>=</t>
    </r>
    <r>
      <rPr>
        <b/>
        <sz val="14"/>
        <color rgb="FFFF0000"/>
        <rFont val="Times New Roman"/>
        <family val="1"/>
      </rPr>
      <t>9.55*10</t>
    </r>
    <r>
      <rPr>
        <b/>
        <vertAlign val="superscript"/>
        <sz val="14"/>
        <color rgb="FFFF0000"/>
        <rFont val="Times New Roman"/>
        <family val="1"/>
      </rPr>
      <t>-4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</si>
  <si>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取液流收缩系数
</t>
    </r>
    <r>
      <rPr>
        <b/>
        <sz val="14"/>
        <color theme="1"/>
        <rFont val="Times New Roman"/>
        <family val="1"/>
      </rPr>
      <t>E</t>
    </r>
    <phoneticPr fontId="1" type="noConversion"/>
  </si>
  <si>
    <r>
      <rPr>
        <b/>
        <sz val="14"/>
        <color theme="1"/>
        <rFont val="宋体"/>
        <family val="3"/>
        <charset val="134"/>
      </rPr>
      <t>液流收缩系数</t>
    </r>
    <r>
      <rPr>
        <b/>
        <sz val="14"/>
        <color theme="1"/>
        <rFont val="Times New Roman"/>
        <family val="1"/>
      </rPr>
      <t>E=A91</t>
    </r>
    <phoneticPr fontId="1" type="noConversion"/>
  </si>
  <si>
    <r>
      <rPr>
        <b/>
        <sz val="14"/>
        <color theme="1"/>
        <rFont val="微软雅黑"/>
        <family val="2"/>
        <charset val="134"/>
      </rPr>
      <t>回流比</t>
    </r>
    <r>
      <rPr>
        <b/>
        <sz val="14"/>
        <color theme="1"/>
        <rFont val="Times New Roman"/>
        <family val="1"/>
      </rPr>
      <t>R</t>
    </r>
    <phoneticPr fontId="1" type="noConversion"/>
  </si>
  <si>
    <r>
      <t>R</t>
    </r>
    <r>
      <rPr>
        <b/>
        <vertAlign val="subscript"/>
        <sz val="14"/>
        <color theme="1"/>
        <rFont val="Times New Roman"/>
        <family val="1"/>
      </rPr>
      <t>min</t>
    </r>
    <r>
      <rPr>
        <b/>
        <sz val="14"/>
        <color theme="1"/>
        <rFont val="宋体"/>
        <family val="3"/>
        <charset val="134"/>
      </rPr>
      <t>的系数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</si>
  <si>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塔顶摩尔流量
</t>
    </r>
    <r>
      <rPr>
        <b/>
        <sz val="14"/>
        <color theme="1"/>
        <rFont val="Times New Roman"/>
        <family val="1"/>
      </rPr>
      <t>D(kmol/h)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</si>
  <si>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进料摩尔流量
</t>
    </r>
    <r>
      <rPr>
        <b/>
        <sz val="14"/>
        <color theme="1"/>
        <rFont val="Times New Roman"/>
        <family val="1"/>
      </rPr>
      <t>F/(kmol/h)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</si>
  <si>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进料质量流量
</t>
    </r>
    <r>
      <rPr>
        <b/>
        <sz val="14"/>
        <color theme="1"/>
        <rFont val="Times New Roman"/>
        <family val="1"/>
      </rPr>
      <t>F</t>
    </r>
    <r>
      <rPr>
        <b/>
        <sz val="14"/>
        <color theme="1"/>
        <rFont val="微软雅黑"/>
        <family val="2"/>
        <charset val="134"/>
      </rPr>
      <t>′</t>
    </r>
    <r>
      <rPr>
        <b/>
        <sz val="14"/>
        <color theme="1"/>
        <rFont val="Times New Roman"/>
        <family val="1"/>
      </rPr>
      <t>/(kg/h)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</si>
  <si>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塔顶质量流量
</t>
    </r>
    <r>
      <rPr>
        <b/>
        <sz val="14"/>
        <color theme="1"/>
        <rFont val="Times New Roman"/>
        <family val="1"/>
      </rPr>
      <t>D</t>
    </r>
    <r>
      <rPr>
        <b/>
        <sz val="14"/>
        <color theme="1"/>
        <rFont val="微软雅黑"/>
        <family val="2"/>
        <charset val="134"/>
      </rPr>
      <t>′</t>
    </r>
    <r>
      <rPr>
        <b/>
        <sz val="14"/>
        <color theme="1"/>
        <rFont val="Times New Roman"/>
        <family val="1"/>
      </rPr>
      <t>/(kg/h)</t>
    </r>
    <phoneticPr fontId="1" type="noConversion"/>
  </si>
  <si>
    <r>
      <rPr>
        <b/>
        <sz val="14"/>
        <color theme="1"/>
        <rFont val="微软雅黑"/>
        <family val="2"/>
        <charset val="134"/>
      </rPr>
      <t xml:space="preserve">塔底摩尔流量
</t>
    </r>
    <r>
      <rPr>
        <b/>
        <sz val="14"/>
        <color theme="1"/>
        <rFont val="Times New Roman"/>
        <family val="1"/>
      </rPr>
      <t>W(kmol/h)</t>
    </r>
    <phoneticPr fontId="1" type="noConversion"/>
  </si>
  <si>
    <r>
      <rPr>
        <b/>
        <sz val="14"/>
        <rFont val="微软雅黑"/>
        <family val="2"/>
        <charset val="134"/>
      </rPr>
      <t>计算</t>
    </r>
    <r>
      <rPr>
        <b/>
        <sz val="14"/>
        <rFont val="Times New Roman"/>
        <family val="1"/>
      </rPr>
      <t>R</t>
    </r>
    <r>
      <rPr>
        <b/>
        <vertAlign val="subscript"/>
        <sz val="14"/>
        <rFont val="Times New Roman"/>
        <family val="1"/>
      </rPr>
      <t>min</t>
    </r>
    <r>
      <rPr>
        <b/>
        <sz val="14"/>
        <rFont val="微软雅黑"/>
        <family val="2"/>
        <charset val="134"/>
      </rPr>
      <t>和</t>
    </r>
    <r>
      <rPr>
        <b/>
        <sz val="14"/>
        <rFont val="Times New Roman"/>
        <family val="1"/>
      </rPr>
      <t>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</si>
</sst>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0_ "/>
    <numFmt numFmtId="177" formatCode="0.00000_ "/>
    <numFmt numFmtId="178" formatCode="0.00_ "/>
    <numFmt numFmtId="179" formatCode="0.00_);[Red]\(0.00\)"/>
    <numFmt numFmtId="180" formatCode="0.000_);[Red]\(0.000\)"/>
    <numFmt numFmtId="181" formatCode="0.000_ "/>
    <numFmt numFmtId="182" formatCode="0.0000_);[Red]\(0.0000\)"/>
    <numFmt numFmtId="183" formatCode="0.0_ "/>
    <numFmt numFmtId="184" formatCode="0.000000_ "/>
    <numFmt numFmtId="185" formatCode="0_ "/>
    <numFmt numFmtId="186" formatCode="#,##0.000000_ "/>
  </numFmts>
  <fonts count="5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00FF"/>
      <name val="微软雅黑"/>
      <family val="2"/>
      <charset val="134"/>
    </font>
    <font>
      <b/>
      <sz val="12"/>
      <color theme="1"/>
      <name val="Times New Roman"/>
      <family val="1"/>
    </font>
    <font>
      <b/>
      <sz val="16"/>
      <color rgb="FF0000FF"/>
      <name val="微软雅黑"/>
      <family val="2"/>
      <charset val="134"/>
    </font>
    <font>
      <b/>
      <sz val="18"/>
      <color rgb="FF0000FF"/>
      <name val="微软雅黑"/>
      <family val="2"/>
      <charset val="134"/>
    </font>
    <font>
      <b/>
      <u/>
      <sz val="18"/>
      <color rgb="FF0000FF"/>
      <name val="微软雅黑"/>
      <family val="2"/>
      <charset val="134"/>
    </font>
    <font>
      <b/>
      <u/>
      <sz val="18"/>
      <color rgb="FFFF0000"/>
      <name val="微软雅黑"/>
      <family val="2"/>
      <charset val="134"/>
    </font>
    <font>
      <b/>
      <sz val="16"/>
      <color rgb="FF0000FF"/>
      <name val="Times New Roman"/>
      <family val="1"/>
    </font>
    <font>
      <b/>
      <sz val="18"/>
      <color rgb="FF0000FF"/>
      <name val="Times New Roman"/>
      <family val="1"/>
    </font>
    <font>
      <b/>
      <sz val="16"/>
      <color theme="1"/>
      <name val="Times New Roman"/>
      <family val="1"/>
    </font>
    <font>
      <b/>
      <sz val="16"/>
      <color rgb="FFC00000"/>
      <name val="Times New Roman"/>
      <family val="1"/>
    </font>
    <font>
      <b/>
      <sz val="16"/>
      <color theme="1"/>
      <name val="宋体"/>
      <family val="3"/>
      <charset val="134"/>
      <scheme val="minor"/>
    </font>
    <font>
      <b/>
      <sz val="14"/>
      <color rgb="FF0000FF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微软雅黑"/>
      <family val="2"/>
      <charset val="134"/>
    </font>
    <font>
      <b/>
      <vertAlign val="subscript"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vertAlign val="subscript"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宋体"/>
      <family val="2"/>
      <charset val="134"/>
      <scheme val="minor"/>
    </font>
    <font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b/>
      <sz val="14"/>
      <color rgb="FFCC00FF"/>
      <name val="微软雅黑"/>
      <family val="2"/>
      <charset val="134"/>
    </font>
    <font>
      <b/>
      <sz val="14"/>
      <color rgb="FFCC00FF"/>
      <name val="Times New Roman"/>
      <family val="1"/>
    </font>
    <font>
      <b/>
      <sz val="14"/>
      <color theme="1"/>
      <name val="楷体"/>
      <family val="3"/>
      <charset val="134"/>
    </font>
    <font>
      <b/>
      <sz val="12.6"/>
      <color theme="1"/>
      <name val="Times New Roman"/>
      <family val="1"/>
    </font>
    <font>
      <b/>
      <vertAlign val="subscript"/>
      <sz val="12.6"/>
      <color theme="1"/>
      <name val="Times New Roman"/>
      <family val="1"/>
    </font>
    <font>
      <b/>
      <vertAlign val="superscript"/>
      <sz val="12.6"/>
      <color theme="1"/>
      <name val="Times New Roman"/>
      <family val="1"/>
    </font>
    <font>
      <b/>
      <vertAlign val="subscript"/>
      <sz val="12.6"/>
      <color rgb="FFCC00FF"/>
      <name val="Times New Roman"/>
      <family val="1"/>
    </font>
    <font>
      <b/>
      <vertAlign val="subscript"/>
      <sz val="14"/>
      <color rgb="FFCC00FF"/>
      <name val="Times New Roman"/>
      <family val="1"/>
    </font>
    <font>
      <b/>
      <sz val="18"/>
      <color rgb="FF0070C0"/>
      <name val="Times New Roman"/>
      <family val="1"/>
    </font>
    <font>
      <b/>
      <sz val="18"/>
      <color rgb="FF0070C0"/>
      <name val="微软雅黑"/>
      <family val="2"/>
      <charset val="134"/>
    </font>
    <font>
      <b/>
      <vertAlign val="subscript"/>
      <sz val="16.2"/>
      <color rgb="FF0070C0"/>
      <name val="Times New Roman"/>
      <family val="1"/>
    </font>
    <font>
      <b/>
      <vertAlign val="subscript"/>
      <sz val="18"/>
      <color rgb="FF0070C0"/>
      <name val="Times New Roman"/>
      <family val="1"/>
    </font>
    <font>
      <b/>
      <vertAlign val="subscript"/>
      <sz val="14.4"/>
      <color rgb="FF0070C0"/>
      <name val="Times New Roman"/>
      <family val="1"/>
    </font>
    <font>
      <b/>
      <i/>
      <vertAlign val="subscript"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4"/>
      <color theme="1"/>
      <name val="宋体"/>
      <family val="3"/>
      <charset val="134"/>
      <scheme val="minor"/>
    </font>
    <font>
      <b/>
      <sz val="14"/>
      <color rgb="FFFF0000"/>
      <name val="微软雅黑"/>
      <family val="2"/>
      <charset val="134"/>
    </font>
    <font>
      <b/>
      <vertAlign val="subscript"/>
      <sz val="14"/>
      <color rgb="FFFF0000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宋体"/>
      <family val="3"/>
      <charset val="134"/>
    </font>
    <font>
      <b/>
      <vertAlign val="subscript"/>
      <sz val="14"/>
      <name val="Times New Roman"/>
      <family val="1"/>
    </font>
    <font>
      <b/>
      <vertAlign val="superscript"/>
      <sz val="14"/>
      <name val="Times New Roman"/>
      <family val="1"/>
    </font>
    <font>
      <b/>
      <sz val="18"/>
      <name val="Times New Roman"/>
      <family val="1"/>
    </font>
    <font>
      <b/>
      <vertAlign val="superscript"/>
      <sz val="14"/>
      <color rgb="FFFF0000"/>
      <name val="Times New Roman"/>
      <family val="1"/>
    </font>
    <font>
      <b/>
      <sz val="18"/>
      <color rgb="FF0070C0"/>
      <name val="Times New Roman"/>
      <family val="2"/>
      <charset val="134"/>
    </font>
    <font>
      <b/>
      <sz val="14"/>
      <color theme="1"/>
      <name val="Times New Roman"/>
      <family val="2"/>
      <charset val="134"/>
    </font>
    <font>
      <b/>
      <sz val="14"/>
      <name val="微软雅黑"/>
      <family val="2"/>
      <charset val="134"/>
    </font>
    <font>
      <b/>
      <sz val="14"/>
      <name val="Times New Roman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83" fontId="13" fillId="0" borderId="1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0" fillId="0" borderId="4" xfId="0" applyBorder="1">
      <alignment vertical="center"/>
    </xf>
    <xf numFmtId="0" fontId="1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9" fontId="13" fillId="0" borderId="1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>
      <alignment horizontal="center" vertical="center" wrapText="1"/>
    </xf>
    <xf numFmtId="182" fontId="13" fillId="0" borderId="1" xfId="0" applyNumberFormat="1" applyFont="1" applyBorder="1" applyAlignment="1">
      <alignment horizontal="center" vertical="center" wrapText="1"/>
    </xf>
    <xf numFmtId="178" fontId="13" fillId="0" borderId="4" xfId="0" applyNumberFormat="1" applyFont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81" fontId="13" fillId="0" borderId="4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185" fontId="13" fillId="0" borderId="1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31" fillId="0" borderId="4" xfId="0" applyFont="1" applyBorder="1" applyAlignment="1">
      <alignment vertical="center"/>
    </xf>
    <xf numFmtId="177" fontId="13" fillId="0" borderId="1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21" fillId="0" borderId="9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81" fontId="17" fillId="0" borderId="1" xfId="0" applyNumberFormat="1" applyFont="1" applyBorder="1" applyAlignment="1">
      <alignment horizontal="center" vertical="center" wrapText="1"/>
    </xf>
    <xf numFmtId="186" fontId="13" fillId="0" borderId="1" xfId="0" applyNumberFormat="1" applyFont="1" applyBorder="1" applyAlignment="1">
      <alignment horizontal="center" vertical="center" wrapText="1"/>
    </xf>
    <xf numFmtId="185" fontId="17" fillId="0" borderId="1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9"/>
  <sheetViews>
    <sheetView topLeftCell="A37" zoomScaleNormal="100" workbookViewId="0">
      <selection activeCell="D49" sqref="D49"/>
    </sheetView>
  </sheetViews>
  <sheetFormatPr defaultRowHeight="13.5" x14ac:dyDescent="0.15"/>
  <cols>
    <col min="2" max="2" width="15.875" customWidth="1"/>
    <col min="3" max="3" width="14.75" customWidth="1"/>
    <col min="4" max="4" width="25.25" customWidth="1"/>
    <col min="5" max="5" width="31.375" customWidth="1"/>
    <col min="6" max="6" width="28.25" customWidth="1"/>
    <col min="7" max="7" width="14.875" customWidth="1"/>
  </cols>
  <sheetData>
    <row r="2" spans="1:7" ht="30" customHeight="1" x14ac:dyDescent="0.15">
      <c r="A2" s="73" t="s">
        <v>19</v>
      </c>
      <c r="B2" s="76"/>
      <c r="C2" s="76"/>
      <c r="D2" s="76"/>
      <c r="E2" s="76"/>
      <c r="F2" s="77"/>
      <c r="G2" s="3"/>
    </row>
    <row r="3" spans="1:7" ht="30" customHeight="1" x14ac:dyDescent="0.15">
      <c r="A3" s="5" t="s">
        <v>0</v>
      </c>
      <c r="B3" s="5" t="s">
        <v>12</v>
      </c>
      <c r="C3" s="5" t="s">
        <v>1</v>
      </c>
      <c r="D3" s="6" t="s">
        <v>13</v>
      </c>
      <c r="E3" s="6" t="s">
        <v>14</v>
      </c>
      <c r="F3" s="6" t="s">
        <v>15</v>
      </c>
      <c r="G3" s="1"/>
    </row>
    <row r="4" spans="1:7" ht="20.25" x14ac:dyDescent="0.15">
      <c r="A4" s="7">
        <v>1</v>
      </c>
      <c r="B4" s="8" t="s">
        <v>3</v>
      </c>
      <c r="C4" s="9">
        <v>8000</v>
      </c>
      <c r="D4" s="10">
        <v>60</v>
      </c>
      <c r="E4" s="7" t="s">
        <v>16</v>
      </c>
      <c r="F4" s="7" t="s">
        <v>17</v>
      </c>
      <c r="G4" s="2"/>
    </row>
    <row r="5" spans="1:7" ht="20.25" x14ac:dyDescent="0.15">
      <c r="A5" s="7">
        <v>2</v>
      </c>
      <c r="B5" s="9" t="s">
        <v>4</v>
      </c>
      <c r="C5" s="9">
        <v>8000</v>
      </c>
      <c r="D5" s="7">
        <v>60</v>
      </c>
      <c r="E5" s="7" t="s">
        <v>16</v>
      </c>
      <c r="F5" s="7" t="s">
        <v>17</v>
      </c>
      <c r="G5" s="2"/>
    </row>
    <row r="6" spans="1:7" ht="20.25" x14ac:dyDescent="0.15">
      <c r="A6" s="7">
        <v>3</v>
      </c>
      <c r="B6" s="9" t="s">
        <v>5</v>
      </c>
      <c r="C6" s="9">
        <v>8000</v>
      </c>
      <c r="D6" s="7">
        <v>60</v>
      </c>
      <c r="E6" s="7" t="s">
        <v>16</v>
      </c>
      <c r="F6" s="7" t="s">
        <v>17</v>
      </c>
      <c r="G6" s="2"/>
    </row>
    <row r="7" spans="1:7" ht="20.25" x14ac:dyDescent="0.15">
      <c r="A7" s="7">
        <v>4</v>
      </c>
      <c r="B7" s="9" t="s">
        <v>2</v>
      </c>
      <c r="C7" s="9">
        <v>8000</v>
      </c>
      <c r="D7" s="7">
        <v>60</v>
      </c>
      <c r="E7" s="7" t="s">
        <v>16</v>
      </c>
      <c r="F7" s="7" t="s">
        <v>17</v>
      </c>
      <c r="G7" s="2"/>
    </row>
    <row r="8" spans="1:7" ht="20.25" x14ac:dyDescent="0.15">
      <c r="A8" s="7">
        <v>5</v>
      </c>
      <c r="B8" s="9" t="s">
        <v>6</v>
      </c>
      <c r="C8" s="9">
        <v>8000</v>
      </c>
      <c r="D8" s="7">
        <v>60</v>
      </c>
      <c r="E8" s="7" t="s">
        <v>16</v>
      </c>
      <c r="F8" s="7" t="s">
        <v>17</v>
      </c>
      <c r="G8" s="2"/>
    </row>
    <row r="9" spans="1:7" ht="20.25" x14ac:dyDescent="0.15">
      <c r="A9" s="7">
        <v>6</v>
      </c>
      <c r="B9" s="9" t="s">
        <v>7</v>
      </c>
      <c r="C9" s="9">
        <v>8000</v>
      </c>
      <c r="D9" s="7">
        <v>60</v>
      </c>
      <c r="E9" s="7" t="s">
        <v>16</v>
      </c>
      <c r="F9" s="7" t="s">
        <v>17</v>
      </c>
      <c r="G9" s="2"/>
    </row>
    <row r="10" spans="1:7" ht="20.25" x14ac:dyDescent="0.15">
      <c r="A10" s="7">
        <v>7</v>
      </c>
      <c r="B10" s="9" t="s">
        <v>8</v>
      </c>
      <c r="C10" s="9">
        <v>8000</v>
      </c>
      <c r="D10" s="7">
        <v>60</v>
      </c>
      <c r="E10" s="7" t="s">
        <v>16</v>
      </c>
      <c r="F10" s="7" t="s">
        <v>17</v>
      </c>
      <c r="G10" s="2"/>
    </row>
    <row r="11" spans="1:7" ht="20.25" x14ac:dyDescent="0.15">
      <c r="A11" s="7">
        <v>8</v>
      </c>
      <c r="B11" s="9" t="s">
        <v>9</v>
      </c>
      <c r="C11" s="9">
        <v>8000</v>
      </c>
      <c r="D11" s="7">
        <v>60</v>
      </c>
      <c r="E11" s="7" t="s">
        <v>16</v>
      </c>
      <c r="F11" s="7" t="s">
        <v>17</v>
      </c>
      <c r="G11" s="2"/>
    </row>
    <row r="12" spans="1:7" ht="20.25" x14ac:dyDescent="0.15">
      <c r="A12" s="7">
        <v>9</v>
      </c>
      <c r="B12" s="9" t="s">
        <v>10</v>
      </c>
      <c r="C12" s="9">
        <v>8000</v>
      </c>
      <c r="D12" s="7">
        <v>60</v>
      </c>
      <c r="E12" s="7" t="s">
        <v>16</v>
      </c>
      <c r="F12" s="7" t="s">
        <v>17</v>
      </c>
      <c r="G12" s="2"/>
    </row>
    <row r="13" spans="1:7" ht="20.25" x14ac:dyDescent="0.15">
      <c r="A13" s="7">
        <v>10</v>
      </c>
      <c r="B13" s="9" t="s">
        <v>11</v>
      </c>
      <c r="C13" s="9">
        <v>8000</v>
      </c>
      <c r="D13" s="7">
        <v>60</v>
      </c>
      <c r="E13" s="7" t="s">
        <v>16</v>
      </c>
      <c r="F13" s="7" t="s">
        <v>17</v>
      </c>
      <c r="G13" s="2"/>
    </row>
    <row r="14" spans="1:7" ht="20.25" x14ac:dyDescent="0.15">
      <c r="A14" s="7">
        <v>11</v>
      </c>
      <c r="B14" s="8" t="s">
        <v>3</v>
      </c>
      <c r="C14" s="9">
        <v>8000</v>
      </c>
      <c r="D14" s="10">
        <v>65</v>
      </c>
      <c r="E14" s="7" t="s">
        <v>16</v>
      </c>
      <c r="F14" s="7" t="s">
        <v>17</v>
      </c>
      <c r="G14" s="2"/>
    </row>
    <row r="15" spans="1:7" ht="20.25" x14ac:dyDescent="0.15">
      <c r="A15" s="7">
        <v>12</v>
      </c>
      <c r="B15" s="9" t="s">
        <v>4</v>
      </c>
      <c r="C15" s="9">
        <v>8000</v>
      </c>
      <c r="D15" s="7">
        <v>65</v>
      </c>
      <c r="E15" s="7" t="s">
        <v>16</v>
      </c>
      <c r="F15" s="7" t="s">
        <v>17</v>
      </c>
      <c r="G15" s="2"/>
    </row>
    <row r="16" spans="1:7" ht="20.25" x14ac:dyDescent="0.15">
      <c r="A16" s="7">
        <v>13</v>
      </c>
      <c r="B16" s="9" t="s">
        <v>5</v>
      </c>
      <c r="C16" s="9">
        <v>8000</v>
      </c>
      <c r="D16" s="7">
        <v>65</v>
      </c>
      <c r="E16" s="7" t="s">
        <v>16</v>
      </c>
      <c r="F16" s="7" t="s">
        <v>17</v>
      </c>
      <c r="G16" s="2"/>
    </row>
    <row r="17" spans="1:7" ht="20.25" x14ac:dyDescent="0.15">
      <c r="A17" s="7">
        <v>14</v>
      </c>
      <c r="B17" s="9" t="s">
        <v>2</v>
      </c>
      <c r="C17" s="9">
        <v>8000</v>
      </c>
      <c r="D17" s="7">
        <v>65</v>
      </c>
      <c r="E17" s="7" t="s">
        <v>16</v>
      </c>
      <c r="F17" s="7" t="s">
        <v>17</v>
      </c>
      <c r="G17" s="2"/>
    </row>
    <row r="18" spans="1:7" ht="20.25" x14ac:dyDescent="0.15">
      <c r="A18" s="7">
        <v>15</v>
      </c>
      <c r="B18" s="9" t="s">
        <v>6</v>
      </c>
      <c r="C18" s="9">
        <v>8000</v>
      </c>
      <c r="D18" s="7">
        <v>65</v>
      </c>
      <c r="E18" s="7" t="s">
        <v>16</v>
      </c>
      <c r="F18" s="7" t="s">
        <v>17</v>
      </c>
      <c r="G18" s="2"/>
    </row>
    <row r="19" spans="1:7" ht="20.25" x14ac:dyDescent="0.15">
      <c r="A19" s="7">
        <v>16</v>
      </c>
      <c r="B19" s="9" t="s">
        <v>7</v>
      </c>
      <c r="C19" s="9">
        <v>8000</v>
      </c>
      <c r="D19" s="7">
        <v>65</v>
      </c>
      <c r="E19" s="7" t="s">
        <v>16</v>
      </c>
      <c r="F19" s="7" t="s">
        <v>17</v>
      </c>
      <c r="G19" s="2"/>
    </row>
    <row r="20" spans="1:7" ht="20.25" x14ac:dyDescent="0.15">
      <c r="A20" s="7">
        <v>17</v>
      </c>
      <c r="B20" s="9" t="s">
        <v>8</v>
      </c>
      <c r="C20" s="9">
        <v>8000</v>
      </c>
      <c r="D20" s="7">
        <v>65</v>
      </c>
      <c r="E20" s="7" t="s">
        <v>16</v>
      </c>
      <c r="F20" s="7" t="s">
        <v>17</v>
      </c>
      <c r="G20" s="2"/>
    </row>
    <row r="21" spans="1:7" ht="20.25" x14ac:dyDescent="0.15">
      <c r="A21" s="7">
        <v>18</v>
      </c>
      <c r="B21" s="9" t="s">
        <v>9</v>
      </c>
      <c r="C21" s="9">
        <v>8000</v>
      </c>
      <c r="D21" s="7">
        <v>65</v>
      </c>
      <c r="E21" s="7" t="s">
        <v>16</v>
      </c>
      <c r="F21" s="7" t="s">
        <v>17</v>
      </c>
      <c r="G21" s="2"/>
    </row>
    <row r="22" spans="1:7" ht="20.25" x14ac:dyDescent="0.15">
      <c r="A22" s="7">
        <v>19</v>
      </c>
      <c r="B22" s="9" t="s">
        <v>10</v>
      </c>
      <c r="C22" s="9">
        <v>8000</v>
      </c>
      <c r="D22" s="7">
        <v>65</v>
      </c>
      <c r="E22" s="7" t="s">
        <v>16</v>
      </c>
      <c r="F22" s="7" t="s">
        <v>17</v>
      </c>
      <c r="G22" s="2"/>
    </row>
    <row r="23" spans="1:7" ht="20.25" x14ac:dyDescent="0.15">
      <c r="A23" s="7">
        <v>20</v>
      </c>
      <c r="B23" s="9" t="s">
        <v>11</v>
      </c>
      <c r="C23" s="9">
        <v>8000</v>
      </c>
      <c r="D23" s="7">
        <v>65</v>
      </c>
      <c r="E23" s="7" t="s">
        <v>16</v>
      </c>
      <c r="F23" s="7" t="s">
        <v>17</v>
      </c>
      <c r="G23" s="2"/>
    </row>
    <row r="24" spans="1:7" ht="20.25" x14ac:dyDescent="0.15">
      <c r="A24" s="7">
        <v>21</v>
      </c>
      <c r="B24" s="8" t="s">
        <v>3</v>
      </c>
      <c r="C24" s="9">
        <v>8000</v>
      </c>
      <c r="D24" s="10">
        <v>70</v>
      </c>
      <c r="E24" s="7" t="s">
        <v>16</v>
      </c>
      <c r="F24" s="7" t="s">
        <v>17</v>
      </c>
      <c r="G24" s="2"/>
    </row>
    <row r="25" spans="1:7" ht="20.25" x14ac:dyDescent="0.15">
      <c r="A25" s="7">
        <v>22</v>
      </c>
      <c r="B25" s="9" t="s">
        <v>4</v>
      </c>
      <c r="C25" s="9">
        <v>8000</v>
      </c>
      <c r="D25" s="7">
        <v>70</v>
      </c>
      <c r="E25" s="7" t="s">
        <v>16</v>
      </c>
      <c r="F25" s="7" t="s">
        <v>17</v>
      </c>
      <c r="G25" s="2"/>
    </row>
    <row r="26" spans="1:7" ht="20.25" x14ac:dyDescent="0.15">
      <c r="A26" s="7">
        <v>23</v>
      </c>
      <c r="B26" s="9" t="s">
        <v>5</v>
      </c>
      <c r="C26" s="9">
        <v>8000</v>
      </c>
      <c r="D26" s="7">
        <v>70</v>
      </c>
      <c r="E26" s="7" t="s">
        <v>16</v>
      </c>
      <c r="F26" s="7" t="s">
        <v>17</v>
      </c>
      <c r="G26" s="2"/>
    </row>
    <row r="27" spans="1:7" ht="20.25" x14ac:dyDescent="0.15">
      <c r="A27" s="7">
        <v>24</v>
      </c>
      <c r="B27" s="9" t="s">
        <v>2</v>
      </c>
      <c r="C27" s="9">
        <v>8000</v>
      </c>
      <c r="D27" s="7">
        <v>70</v>
      </c>
      <c r="E27" s="7" t="s">
        <v>16</v>
      </c>
      <c r="F27" s="7" t="s">
        <v>17</v>
      </c>
      <c r="G27" s="2"/>
    </row>
    <row r="28" spans="1:7" ht="20.25" x14ac:dyDescent="0.15">
      <c r="A28" s="7">
        <v>25</v>
      </c>
      <c r="B28" s="9" t="s">
        <v>6</v>
      </c>
      <c r="C28" s="9">
        <v>8000</v>
      </c>
      <c r="D28" s="7">
        <v>70</v>
      </c>
      <c r="E28" s="7" t="s">
        <v>16</v>
      </c>
      <c r="F28" s="7" t="s">
        <v>17</v>
      </c>
      <c r="G28" s="2"/>
    </row>
    <row r="29" spans="1:7" ht="20.25" x14ac:dyDescent="0.15">
      <c r="A29" s="7">
        <v>26</v>
      </c>
      <c r="B29" s="9" t="s">
        <v>7</v>
      </c>
      <c r="C29" s="9">
        <v>8000</v>
      </c>
      <c r="D29" s="7">
        <v>70</v>
      </c>
      <c r="E29" s="7" t="s">
        <v>16</v>
      </c>
      <c r="F29" s="7" t="s">
        <v>17</v>
      </c>
      <c r="G29" s="2"/>
    </row>
    <row r="30" spans="1:7" ht="20.25" x14ac:dyDescent="0.15">
      <c r="A30" s="7">
        <v>27</v>
      </c>
      <c r="B30" s="9" t="s">
        <v>8</v>
      </c>
      <c r="C30" s="9">
        <v>8000</v>
      </c>
      <c r="D30" s="7">
        <v>70</v>
      </c>
      <c r="E30" s="7" t="s">
        <v>16</v>
      </c>
      <c r="F30" s="7" t="s">
        <v>17</v>
      </c>
      <c r="G30" s="2"/>
    </row>
    <row r="31" spans="1:7" ht="20.25" x14ac:dyDescent="0.15">
      <c r="A31" s="7">
        <v>28</v>
      </c>
      <c r="B31" s="9" t="s">
        <v>9</v>
      </c>
      <c r="C31" s="9">
        <v>8000</v>
      </c>
      <c r="D31" s="7">
        <v>70</v>
      </c>
      <c r="E31" s="7" t="s">
        <v>16</v>
      </c>
      <c r="F31" s="7" t="s">
        <v>17</v>
      </c>
      <c r="G31" s="2"/>
    </row>
    <row r="32" spans="1:7" ht="20.25" x14ac:dyDescent="0.15">
      <c r="A32" s="7">
        <v>29</v>
      </c>
      <c r="B32" s="9" t="s">
        <v>10</v>
      </c>
      <c r="C32" s="9">
        <v>8000</v>
      </c>
      <c r="D32" s="7">
        <v>70</v>
      </c>
      <c r="E32" s="7" t="s">
        <v>16</v>
      </c>
      <c r="F32" s="7" t="s">
        <v>17</v>
      </c>
    </row>
    <row r="33" spans="1:14" ht="20.25" x14ac:dyDescent="0.15">
      <c r="A33" s="7">
        <v>30</v>
      </c>
      <c r="B33" s="9" t="s">
        <v>11</v>
      </c>
      <c r="C33" s="9">
        <v>8000</v>
      </c>
      <c r="D33" s="7">
        <v>70</v>
      </c>
      <c r="E33" s="7" t="s">
        <v>16</v>
      </c>
      <c r="F33" s="7" t="s">
        <v>17</v>
      </c>
    </row>
    <row r="34" spans="1:14" ht="20.25" x14ac:dyDescent="0.15">
      <c r="A34" s="7">
        <v>31</v>
      </c>
      <c r="B34" s="8" t="s">
        <v>3</v>
      </c>
      <c r="C34" s="9">
        <v>8000</v>
      </c>
      <c r="D34" s="7">
        <v>70</v>
      </c>
      <c r="E34" s="7" t="s">
        <v>16</v>
      </c>
      <c r="F34" s="7" t="s">
        <v>17</v>
      </c>
    </row>
    <row r="38" spans="1:14" ht="30" customHeight="1" x14ac:dyDescent="0.15">
      <c r="A38" s="73" t="s">
        <v>20</v>
      </c>
      <c r="B38" s="74"/>
      <c r="C38" s="74"/>
      <c r="D38" s="74"/>
      <c r="E38" s="74"/>
      <c r="F38" s="75"/>
      <c r="G38" s="11"/>
      <c r="H38" s="11"/>
      <c r="I38" s="11"/>
      <c r="J38" s="11"/>
      <c r="K38" s="11"/>
      <c r="L38" s="11"/>
      <c r="M38" s="11"/>
      <c r="N38" s="11"/>
    </row>
    <row r="39" spans="1:14" ht="22.5" x14ac:dyDescent="0.15">
      <c r="A39" s="5" t="s">
        <v>46</v>
      </c>
      <c r="B39" s="5" t="s">
        <v>12</v>
      </c>
      <c r="C39" s="5" t="s">
        <v>1</v>
      </c>
      <c r="D39" s="6" t="s">
        <v>13</v>
      </c>
      <c r="E39" s="6" t="s">
        <v>14</v>
      </c>
      <c r="F39" s="6" t="s">
        <v>15</v>
      </c>
      <c r="G39" s="11"/>
      <c r="H39" s="11"/>
      <c r="I39" s="11"/>
      <c r="J39" s="11"/>
      <c r="K39" s="11"/>
      <c r="L39" s="11"/>
      <c r="M39" s="11"/>
      <c r="N39" s="11"/>
    </row>
    <row r="40" spans="1:14" ht="20.25" x14ac:dyDescent="0.15">
      <c r="A40" s="7">
        <v>1</v>
      </c>
      <c r="B40" s="8" t="s">
        <v>3</v>
      </c>
      <c r="C40" s="9">
        <v>8000</v>
      </c>
      <c r="D40" s="10">
        <v>70</v>
      </c>
      <c r="E40" s="7" t="s">
        <v>18</v>
      </c>
      <c r="F40" s="7" t="s">
        <v>17</v>
      </c>
      <c r="G40" s="11"/>
      <c r="H40" s="11"/>
      <c r="I40" s="11"/>
      <c r="J40" s="11"/>
      <c r="K40" s="11"/>
      <c r="L40" s="11"/>
      <c r="M40" s="11"/>
      <c r="N40" s="11"/>
    </row>
    <row r="41" spans="1:14" ht="20.25" x14ac:dyDescent="0.15">
      <c r="A41" s="7">
        <v>2</v>
      </c>
      <c r="B41" s="9" t="s">
        <v>4</v>
      </c>
      <c r="C41" s="9">
        <v>8000</v>
      </c>
      <c r="D41" s="7">
        <v>70</v>
      </c>
      <c r="E41" s="7" t="s">
        <v>18</v>
      </c>
      <c r="F41" s="7" t="s">
        <v>17</v>
      </c>
      <c r="G41" s="11"/>
      <c r="H41" s="11"/>
      <c r="I41" s="11"/>
      <c r="J41" s="11"/>
      <c r="K41" s="11"/>
      <c r="L41" s="11"/>
      <c r="M41" s="11"/>
      <c r="N41" s="11"/>
    </row>
    <row r="42" spans="1:14" ht="20.25" x14ac:dyDescent="0.15">
      <c r="A42" s="7">
        <v>3</v>
      </c>
      <c r="B42" s="9" t="s">
        <v>5</v>
      </c>
      <c r="C42" s="9">
        <v>8000</v>
      </c>
      <c r="D42" s="7">
        <v>70</v>
      </c>
      <c r="E42" s="7" t="s">
        <v>18</v>
      </c>
      <c r="F42" s="7" t="s">
        <v>17</v>
      </c>
      <c r="G42" s="11"/>
      <c r="H42" s="11"/>
      <c r="I42" s="11"/>
      <c r="J42" s="11"/>
      <c r="K42" s="11"/>
      <c r="L42" s="11"/>
      <c r="M42" s="11"/>
      <c r="N42" s="11"/>
    </row>
    <row r="43" spans="1:14" ht="20.25" x14ac:dyDescent="0.15">
      <c r="A43" s="7">
        <v>4</v>
      </c>
      <c r="B43" s="9" t="s">
        <v>2</v>
      </c>
      <c r="C43" s="9">
        <v>8000</v>
      </c>
      <c r="D43" s="7">
        <v>70</v>
      </c>
      <c r="E43" s="7" t="s">
        <v>18</v>
      </c>
      <c r="F43" s="7" t="s">
        <v>17</v>
      </c>
      <c r="G43" s="11"/>
      <c r="H43" s="11"/>
      <c r="I43" s="11"/>
      <c r="J43" s="11"/>
      <c r="K43" s="11"/>
      <c r="L43" s="11"/>
      <c r="M43" s="11"/>
      <c r="N43" s="11"/>
    </row>
    <row r="44" spans="1:14" ht="20.25" x14ac:dyDescent="0.15">
      <c r="A44" s="7">
        <v>5</v>
      </c>
      <c r="B44" s="9" t="s">
        <v>6</v>
      </c>
      <c r="C44" s="9">
        <v>8000</v>
      </c>
      <c r="D44" s="7">
        <v>70</v>
      </c>
      <c r="E44" s="7" t="s">
        <v>18</v>
      </c>
      <c r="F44" s="7" t="s">
        <v>17</v>
      </c>
      <c r="G44" s="11"/>
      <c r="H44" s="11"/>
      <c r="I44" s="11"/>
      <c r="J44" s="11"/>
      <c r="K44" s="11"/>
      <c r="L44" s="11"/>
      <c r="M44" s="11"/>
      <c r="N44" s="11"/>
    </row>
    <row r="45" spans="1:14" ht="20.25" x14ac:dyDescent="0.15">
      <c r="A45" s="7">
        <v>6</v>
      </c>
      <c r="B45" s="9" t="s">
        <v>7</v>
      </c>
      <c r="C45" s="9">
        <v>8000</v>
      </c>
      <c r="D45" s="7">
        <v>70</v>
      </c>
      <c r="E45" s="7" t="s">
        <v>18</v>
      </c>
      <c r="F45" s="7" t="s">
        <v>17</v>
      </c>
      <c r="G45" s="11"/>
      <c r="H45" s="11"/>
      <c r="I45" s="11"/>
      <c r="J45" s="11"/>
      <c r="K45" s="11"/>
      <c r="L45" s="11"/>
      <c r="M45" s="11"/>
      <c r="N45" s="11"/>
    </row>
    <row r="46" spans="1:14" ht="20.25" x14ac:dyDescent="0.15">
      <c r="A46" s="7">
        <v>7</v>
      </c>
      <c r="B46" s="9" t="s">
        <v>8</v>
      </c>
      <c r="C46" s="9">
        <v>8000</v>
      </c>
      <c r="D46" s="7">
        <v>70</v>
      </c>
      <c r="E46" s="7" t="s">
        <v>18</v>
      </c>
      <c r="F46" s="7" t="s">
        <v>17</v>
      </c>
      <c r="G46" s="11"/>
      <c r="H46" s="11"/>
      <c r="I46" s="11"/>
      <c r="J46" s="11"/>
      <c r="K46" s="11"/>
      <c r="L46" s="11"/>
      <c r="M46" s="11"/>
      <c r="N46" s="11"/>
    </row>
    <row r="47" spans="1:14" ht="20.25" x14ac:dyDescent="0.15">
      <c r="A47" s="7">
        <v>8</v>
      </c>
      <c r="B47" s="9" t="s">
        <v>9</v>
      </c>
      <c r="C47" s="9">
        <v>8000</v>
      </c>
      <c r="D47" s="7">
        <v>70</v>
      </c>
      <c r="E47" s="7" t="s">
        <v>18</v>
      </c>
      <c r="F47" s="7" t="s">
        <v>17</v>
      </c>
      <c r="G47" s="11"/>
      <c r="H47" s="11"/>
      <c r="I47" s="11"/>
      <c r="J47" s="11"/>
      <c r="K47" s="11"/>
      <c r="L47" s="11"/>
      <c r="M47" s="11"/>
      <c r="N47" s="11"/>
    </row>
    <row r="48" spans="1:14" ht="20.25" x14ac:dyDescent="0.15">
      <c r="A48" s="7">
        <v>9</v>
      </c>
      <c r="B48" s="9" t="s">
        <v>10</v>
      </c>
      <c r="C48" s="9">
        <v>8000</v>
      </c>
      <c r="D48" s="7">
        <v>70</v>
      </c>
      <c r="E48" s="7" t="s">
        <v>18</v>
      </c>
      <c r="F48" s="7" t="s">
        <v>17</v>
      </c>
      <c r="G48" s="11"/>
      <c r="H48" s="11"/>
      <c r="I48" s="11"/>
      <c r="J48" s="11"/>
      <c r="K48" s="11"/>
      <c r="L48" s="11"/>
      <c r="M48" s="11"/>
      <c r="N48" s="11"/>
    </row>
    <row r="49" spans="1:14" ht="20.25" x14ac:dyDescent="0.15">
      <c r="A49" s="7">
        <v>10</v>
      </c>
      <c r="B49" s="9" t="s">
        <v>11</v>
      </c>
      <c r="C49" s="9">
        <v>8000</v>
      </c>
      <c r="D49" s="7">
        <v>70</v>
      </c>
      <c r="E49" s="7" t="s">
        <v>18</v>
      </c>
      <c r="F49" s="7" t="s">
        <v>17</v>
      </c>
      <c r="G49" s="11"/>
      <c r="H49" s="11"/>
      <c r="I49" s="11"/>
      <c r="J49" s="11"/>
      <c r="K49" s="11"/>
      <c r="L49" s="11"/>
      <c r="M49" s="11"/>
      <c r="N49" s="11"/>
    </row>
    <row r="50" spans="1:14" ht="20.25" x14ac:dyDescent="0.15">
      <c r="A50" s="7">
        <v>11</v>
      </c>
      <c r="B50" s="8" t="s">
        <v>3</v>
      </c>
      <c r="C50" s="9">
        <v>8000</v>
      </c>
      <c r="D50" s="10">
        <v>65</v>
      </c>
      <c r="E50" s="7" t="s">
        <v>18</v>
      </c>
      <c r="F50" s="7" t="s">
        <v>17</v>
      </c>
      <c r="G50" s="11"/>
      <c r="H50" s="11"/>
      <c r="I50" s="11"/>
      <c r="J50" s="11"/>
      <c r="K50" s="11"/>
      <c r="L50" s="11"/>
      <c r="M50" s="11"/>
      <c r="N50" s="11"/>
    </row>
    <row r="51" spans="1:14" ht="20.25" x14ac:dyDescent="0.15">
      <c r="A51" s="7">
        <v>12</v>
      </c>
      <c r="B51" s="9" t="s">
        <v>4</v>
      </c>
      <c r="C51" s="9">
        <v>8000</v>
      </c>
      <c r="D51" s="7">
        <v>65</v>
      </c>
      <c r="E51" s="7" t="s">
        <v>18</v>
      </c>
      <c r="F51" s="7" t="s">
        <v>17</v>
      </c>
      <c r="G51" s="11"/>
      <c r="H51" s="11"/>
      <c r="I51" s="11"/>
      <c r="J51" s="11"/>
      <c r="K51" s="11"/>
      <c r="L51" s="11"/>
      <c r="M51" s="11"/>
      <c r="N51" s="11"/>
    </row>
    <row r="52" spans="1:14" ht="20.25" x14ac:dyDescent="0.15">
      <c r="A52" s="7">
        <v>13</v>
      </c>
      <c r="B52" s="9" t="s">
        <v>5</v>
      </c>
      <c r="C52" s="9">
        <v>8000</v>
      </c>
      <c r="D52" s="7">
        <v>65</v>
      </c>
      <c r="E52" s="7" t="s">
        <v>18</v>
      </c>
      <c r="F52" s="7" t="s">
        <v>17</v>
      </c>
      <c r="G52" s="11"/>
      <c r="H52" s="11"/>
      <c r="I52" s="11"/>
      <c r="J52" s="11"/>
      <c r="K52" s="11"/>
      <c r="L52" s="11"/>
      <c r="M52" s="11"/>
      <c r="N52" s="11"/>
    </row>
    <row r="53" spans="1:14" ht="20.25" x14ac:dyDescent="0.15">
      <c r="A53" s="7">
        <v>14</v>
      </c>
      <c r="B53" s="9" t="s">
        <v>2</v>
      </c>
      <c r="C53" s="9">
        <v>8000</v>
      </c>
      <c r="D53" s="7">
        <v>65</v>
      </c>
      <c r="E53" s="7" t="s">
        <v>18</v>
      </c>
      <c r="F53" s="7" t="s">
        <v>17</v>
      </c>
      <c r="G53" s="11"/>
      <c r="H53" s="11"/>
      <c r="I53" s="11"/>
      <c r="J53" s="11"/>
      <c r="K53" s="11"/>
      <c r="L53" s="11"/>
      <c r="M53" s="11"/>
      <c r="N53" s="11"/>
    </row>
    <row r="54" spans="1:14" ht="20.25" x14ac:dyDescent="0.15">
      <c r="A54" s="7">
        <v>15</v>
      </c>
      <c r="B54" s="9" t="s">
        <v>6</v>
      </c>
      <c r="C54" s="9">
        <v>8000</v>
      </c>
      <c r="D54" s="7">
        <v>65</v>
      </c>
      <c r="E54" s="7" t="s">
        <v>18</v>
      </c>
      <c r="F54" s="7" t="s">
        <v>17</v>
      </c>
      <c r="G54" s="11"/>
      <c r="H54" s="11"/>
      <c r="I54" s="11"/>
      <c r="J54" s="11"/>
      <c r="K54" s="11"/>
      <c r="L54" s="11"/>
      <c r="M54" s="11"/>
      <c r="N54" s="11"/>
    </row>
    <row r="55" spans="1:14" ht="20.25" x14ac:dyDescent="0.15">
      <c r="A55" s="7">
        <v>16</v>
      </c>
      <c r="B55" s="9" t="s">
        <v>7</v>
      </c>
      <c r="C55" s="9">
        <v>8000</v>
      </c>
      <c r="D55" s="7">
        <v>65</v>
      </c>
      <c r="E55" s="7" t="s">
        <v>18</v>
      </c>
      <c r="F55" s="7" t="s">
        <v>17</v>
      </c>
      <c r="G55" s="11"/>
      <c r="H55" s="11"/>
      <c r="I55" s="11"/>
      <c r="J55" s="11"/>
      <c r="K55" s="11"/>
      <c r="L55" s="11"/>
      <c r="M55" s="11"/>
      <c r="N55" s="11"/>
    </row>
    <row r="56" spans="1:14" ht="20.25" x14ac:dyDescent="0.15">
      <c r="A56" s="7">
        <v>17</v>
      </c>
      <c r="B56" s="9" t="s">
        <v>8</v>
      </c>
      <c r="C56" s="9">
        <v>8000</v>
      </c>
      <c r="D56" s="7">
        <v>65</v>
      </c>
      <c r="E56" s="7" t="s">
        <v>18</v>
      </c>
      <c r="F56" s="7" t="s">
        <v>17</v>
      </c>
      <c r="G56" s="11"/>
      <c r="H56" s="11"/>
      <c r="I56" s="11"/>
      <c r="J56" s="11"/>
      <c r="K56" s="11"/>
      <c r="L56" s="11"/>
      <c r="M56" s="11"/>
      <c r="N56" s="11"/>
    </row>
    <row r="57" spans="1:14" ht="20.25" x14ac:dyDescent="0.15">
      <c r="A57" s="7">
        <v>18</v>
      </c>
      <c r="B57" s="9" t="s">
        <v>9</v>
      </c>
      <c r="C57" s="9">
        <v>8000</v>
      </c>
      <c r="D57" s="7">
        <v>65</v>
      </c>
      <c r="E57" s="7" t="s">
        <v>18</v>
      </c>
      <c r="F57" s="7" t="s">
        <v>17</v>
      </c>
      <c r="G57" s="11"/>
      <c r="H57" s="11"/>
      <c r="I57" s="11"/>
      <c r="J57" s="11"/>
      <c r="K57" s="11"/>
      <c r="L57" s="11"/>
      <c r="M57" s="11"/>
      <c r="N57" s="11"/>
    </row>
    <row r="58" spans="1:14" ht="20.25" x14ac:dyDescent="0.15">
      <c r="A58" s="7">
        <v>19</v>
      </c>
      <c r="B58" s="9" t="s">
        <v>10</v>
      </c>
      <c r="C58" s="9">
        <v>8000</v>
      </c>
      <c r="D58" s="7">
        <v>65</v>
      </c>
      <c r="E58" s="7" t="s">
        <v>18</v>
      </c>
      <c r="F58" s="7" t="s">
        <v>17</v>
      </c>
      <c r="G58" s="11"/>
      <c r="H58" s="11"/>
      <c r="I58" s="11"/>
      <c r="J58" s="11"/>
      <c r="K58" s="11"/>
      <c r="L58" s="11"/>
      <c r="M58" s="11"/>
      <c r="N58" s="11"/>
    </row>
    <row r="59" spans="1:14" ht="20.25" x14ac:dyDescent="0.15">
      <c r="A59" s="7">
        <v>20</v>
      </c>
      <c r="B59" s="9" t="s">
        <v>11</v>
      </c>
      <c r="C59" s="9">
        <v>8000</v>
      </c>
      <c r="D59" s="7">
        <v>65</v>
      </c>
      <c r="E59" s="7" t="s">
        <v>18</v>
      </c>
      <c r="F59" s="7" t="s">
        <v>17</v>
      </c>
      <c r="G59" s="11"/>
      <c r="H59" s="11"/>
      <c r="I59" s="11"/>
      <c r="J59" s="11"/>
      <c r="K59" s="11"/>
      <c r="L59" s="11"/>
      <c r="M59" s="11"/>
      <c r="N59" s="11"/>
    </row>
    <row r="60" spans="1:14" ht="20.25" x14ac:dyDescent="0.15">
      <c r="A60" s="7">
        <v>21</v>
      </c>
      <c r="B60" s="8" t="s">
        <v>3</v>
      </c>
      <c r="C60" s="9">
        <v>8000</v>
      </c>
      <c r="D60" s="10">
        <v>60</v>
      </c>
      <c r="E60" s="7" t="s">
        <v>18</v>
      </c>
      <c r="F60" s="7" t="s">
        <v>17</v>
      </c>
      <c r="G60" s="11"/>
      <c r="H60" s="11"/>
      <c r="I60" s="11"/>
      <c r="J60" s="11"/>
      <c r="K60" s="11"/>
      <c r="L60" s="11"/>
      <c r="M60" s="11"/>
      <c r="N60" s="11"/>
    </row>
    <row r="61" spans="1:14" ht="20.25" x14ac:dyDescent="0.15">
      <c r="A61" s="7">
        <v>22</v>
      </c>
      <c r="B61" s="9" t="s">
        <v>4</v>
      </c>
      <c r="C61" s="9">
        <v>8000</v>
      </c>
      <c r="D61" s="7">
        <v>60</v>
      </c>
      <c r="E61" s="7" t="s">
        <v>18</v>
      </c>
      <c r="F61" s="7" t="s">
        <v>17</v>
      </c>
      <c r="G61" s="11"/>
      <c r="H61" s="11"/>
      <c r="I61" s="11"/>
      <c r="J61" s="11"/>
      <c r="K61" s="11"/>
      <c r="L61" s="11"/>
      <c r="M61" s="11"/>
      <c r="N61" s="11"/>
    </row>
    <row r="62" spans="1:14" ht="20.25" x14ac:dyDescent="0.15">
      <c r="A62" s="7">
        <v>23</v>
      </c>
      <c r="B62" s="9" t="s">
        <v>5</v>
      </c>
      <c r="C62" s="9">
        <v>8000</v>
      </c>
      <c r="D62" s="7">
        <v>60</v>
      </c>
      <c r="E62" s="7" t="s">
        <v>18</v>
      </c>
      <c r="F62" s="7" t="s">
        <v>17</v>
      </c>
      <c r="G62" s="11"/>
      <c r="H62" s="11"/>
      <c r="I62" s="11"/>
      <c r="J62" s="11"/>
      <c r="K62" s="11"/>
      <c r="L62" s="11"/>
      <c r="M62" s="11"/>
      <c r="N62" s="11"/>
    </row>
    <row r="63" spans="1:14" ht="20.25" x14ac:dyDescent="0.15">
      <c r="A63" s="7">
        <v>24</v>
      </c>
      <c r="B63" s="9" t="s">
        <v>2</v>
      </c>
      <c r="C63" s="9">
        <v>8000</v>
      </c>
      <c r="D63" s="7">
        <v>60</v>
      </c>
      <c r="E63" s="7" t="s">
        <v>18</v>
      </c>
      <c r="F63" s="7" t="s">
        <v>17</v>
      </c>
      <c r="G63" s="11"/>
      <c r="H63" s="11"/>
      <c r="I63" s="11"/>
      <c r="J63" s="11"/>
      <c r="K63" s="11"/>
      <c r="L63" s="11"/>
      <c r="M63" s="11"/>
      <c r="N63" s="11"/>
    </row>
    <row r="64" spans="1:14" ht="20.25" x14ac:dyDescent="0.15">
      <c r="A64" s="7">
        <v>25</v>
      </c>
      <c r="B64" s="9" t="s">
        <v>6</v>
      </c>
      <c r="C64" s="9">
        <v>8000</v>
      </c>
      <c r="D64" s="7">
        <v>60</v>
      </c>
      <c r="E64" s="7" t="s">
        <v>18</v>
      </c>
      <c r="F64" s="7" t="s">
        <v>17</v>
      </c>
      <c r="G64" s="11"/>
      <c r="H64" s="11"/>
      <c r="I64" s="11"/>
      <c r="J64" s="11"/>
      <c r="K64" s="11"/>
      <c r="L64" s="11"/>
      <c r="M64" s="11"/>
      <c r="N64" s="11"/>
    </row>
    <row r="65" spans="1:14" ht="20.25" x14ac:dyDescent="0.15">
      <c r="A65" s="7">
        <v>26</v>
      </c>
      <c r="B65" s="9" t="s">
        <v>7</v>
      </c>
      <c r="C65" s="9">
        <v>8000</v>
      </c>
      <c r="D65" s="7">
        <v>60</v>
      </c>
      <c r="E65" s="7" t="s">
        <v>18</v>
      </c>
      <c r="F65" s="7" t="s">
        <v>17</v>
      </c>
      <c r="G65" s="11"/>
      <c r="H65" s="11"/>
      <c r="I65" s="11"/>
      <c r="J65" s="11"/>
      <c r="K65" s="11"/>
      <c r="L65" s="11"/>
      <c r="M65" s="11"/>
      <c r="N65" s="11"/>
    </row>
    <row r="66" spans="1:14" ht="20.25" x14ac:dyDescent="0.15">
      <c r="A66" s="7">
        <v>27</v>
      </c>
      <c r="B66" s="9" t="s">
        <v>8</v>
      </c>
      <c r="C66" s="9">
        <v>8000</v>
      </c>
      <c r="D66" s="7">
        <v>60</v>
      </c>
      <c r="E66" s="7" t="s">
        <v>18</v>
      </c>
      <c r="F66" s="7" t="s">
        <v>17</v>
      </c>
      <c r="G66" s="11"/>
      <c r="H66" s="11"/>
      <c r="I66" s="11"/>
      <c r="J66" s="11"/>
      <c r="K66" s="11"/>
      <c r="L66" s="11"/>
      <c r="M66" s="11"/>
      <c r="N66" s="11"/>
    </row>
    <row r="67" spans="1:14" ht="20.25" x14ac:dyDescent="0.15">
      <c r="A67" s="7">
        <v>28</v>
      </c>
      <c r="B67" s="9" t="s">
        <v>9</v>
      </c>
      <c r="C67" s="9">
        <v>8000</v>
      </c>
      <c r="D67" s="7">
        <v>60</v>
      </c>
      <c r="E67" s="7" t="s">
        <v>18</v>
      </c>
      <c r="F67" s="7" t="s">
        <v>17</v>
      </c>
      <c r="G67" s="11"/>
      <c r="H67" s="11"/>
      <c r="I67" s="11"/>
      <c r="J67" s="11"/>
      <c r="K67" s="11"/>
      <c r="L67" s="11"/>
      <c r="M67" s="11"/>
      <c r="N67" s="11"/>
    </row>
    <row r="68" spans="1:14" ht="15.75" x14ac:dyDescent="0.15">
      <c r="B68" s="4"/>
    </row>
    <row r="69" spans="1:14" ht="15.75" x14ac:dyDescent="0.15">
      <c r="B69" s="4"/>
    </row>
  </sheetData>
  <mergeCells count="2">
    <mergeCell ref="A38:F38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3"/>
  <sheetViews>
    <sheetView tabSelected="1" zoomScaleNormal="100" workbookViewId="0">
      <selection activeCell="C8" sqref="C8"/>
    </sheetView>
  </sheetViews>
  <sheetFormatPr defaultRowHeight="13.5" x14ac:dyDescent="0.15"/>
  <cols>
    <col min="1" max="1" width="21.375" customWidth="1"/>
    <col min="2" max="2" width="30.75" customWidth="1"/>
    <col min="3" max="3" width="24.125" customWidth="1"/>
    <col min="4" max="4" width="27" customWidth="1"/>
    <col min="5" max="5" width="25" customWidth="1"/>
    <col min="6" max="6" width="25.25" customWidth="1"/>
    <col min="7" max="7" width="28.625" customWidth="1"/>
    <col min="8" max="8" width="21.625" customWidth="1"/>
    <col min="9" max="9" width="22" customWidth="1"/>
    <col min="10" max="10" width="21" customWidth="1"/>
    <col min="11" max="11" width="19.625" customWidth="1"/>
    <col min="12" max="12" width="22.25" customWidth="1"/>
    <col min="13" max="13" width="15.25" customWidth="1"/>
    <col min="14" max="14" width="22.125" customWidth="1"/>
    <col min="15" max="15" width="23.875" customWidth="1"/>
    <col min="16" max="16" width="16.375" customWidth="1"/>
    <col min="17" max="17" width="17.875" customWidth="1"/>
    <col min="18" max="18" width="19.5" customWidth="1"/>
    <col min="19" max="19" width="18.375" customWidth="1"/>
  </cols>
  <sheetData>
    <row r="1" spans="1:13" ht="39.950000000000003" customHeight="1" x14ac:dyDescent="0.15">
      <c r="A1" s="82" t="s">
        <v>76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26"/>
    </row>
    <row r="2" spans="1:13" ht="41.25" x14ac:dyDescent="0.15">
      <c r="A2" s="13" t="s">
        <v>25</v>
      </c>
      <c r="B2" s="15" t="s">
        <v>21</v>
      </c>
      <c r="C2" s="15" t="s">
        <v>22</v>
      </c>
      <c r="D2" s="15" t="s">
        <v>23</v>
      </c>
      <c r="E2" s="15" t="s">
        <v>24</v>
      </c>
      <c r="F2" s="13" t="s">
        <v>26</v>
      </c>
      <c r="G2" s="13" t="s">
        <v>27</v>
      </c>
      <c r="H2" s="13" t="s">
        <v>28</v>
      </c>
      <c r="I2" s="14" t="s">
        <v>35</v>
      </c>
      <c r="J2" s="14" t="s">
        <v>36</v>
      </c>
      <c r="K2" s="14" t="s">
        <v>37</v>
      </c>
      <c r="L2" s="13"/>
    </row>
    <row r="3" spans="1:13" ht="18.75" x14ac:dyDescent="0.15">
      <c r="A3" s="16">
        <v>78.11</v>
      </c>
      <c r="B3" s="16">
        <v>112.61</v>
      </c>
      <c r="C3" s="16">
        <v>0.7</v>
      </c>
      <c r="D3" s="16">
        <v>0.98</v>
      </c>
      <c r="E3" s="16">
        <v>2E-3</v>
      </c>
      <c r="F3" s="17">
        <f>(C3/A3)/(C3/A3+(1-C3)/B3)</f>
        <v>0.77084881674163896</v>
      </c>
      <c r="G3" s="17">
        <f>(D3/A3)/(D3/A3+(1-D3)/B3)</f>
        <v>0.98604181558255899</v>
      </c>
      <c r="H3" s="18">
        <f>(E3/A3)/(E3/A3+(1-E3)/B3)</f>
        <v>2.8808247739162693E-3</v>
      </c>
      <c r="I3" s="19">
        <f>A3*F3+(1-F3)*B3</f>
        <v>86.015715822413455</v>
      </c>
      <c r="J3" s="19">
        <f>A3*G3+(1-G3)*B3</f>
        <v>78.591557362401716</v>
      </c>
      <c r="K3" s="19">
        <f>A3*H3+B3*(1-H3)</f>
        <v>112.51061154529988</v>
      </c>
      <c r="L3" s="13"/>
    </row>
    <row r="4" spans="1:13" ht="18.75" x14ac:dyDescent="0.15">
      <c r="A4" s="16"/>
      <c r="B4" s="16"/>
      <c r="C4" s="16"/>
      <c r="D4" s="16"/>
      <c r="E4" s="16"/>
      <c r="F4" s="17"/>
      <c r="G4" s="17"/>
      <c r="H4" s="18"/>
      <c r="I4" s="19"/>
      <c r="J4" s="19"/>
      <c r="K4" s="19"/>
      <c r="L4" s="13"/>
    </row>
    <row r="5" spans="1:13" ht="42" x14ac:dyDescent="0.15">
      <c r="A5" s="23" t="s">
        <v>31</v>
      </c>
      <c r="B5" s="23" t="s">
        <v>32</v>
      </c>
      <c r="C5" s="14" t="s">
        <v>33</v>
      </c>
      <c r="D5" s="69" t="s">
        <v>369</v>
      </c>
      <c r="E5" s="69" t="s">
        <v>370</v>
      </c>
      <c r="F5" s="69" t="s">
        <v>368</v>
      </c>
      <c r="G5" s="69" t="s">
        <v>367</v>
      </c>
      <c r="H5" s="69" t="s">
        <v>371</v>
      </c>
      <c r="I5" s="7"/>
      <c r="J5" s="7"/>
      <c r="K5" s="14"/>
      <c r="L5" s="13"/>
      <c r="M5" s="13"/>
    </row>
    <row r="6" spans="1:13" ht="18.75" x14ac:dyDescent="0.15">
      <c r="A6" s="16">
        <v>20000</v>
      </c>
      <c r="B6" s="16">
        <v>8000</v>
      </c>
      <c r="C6" s="12">
        <f>A6/B6*1000</f>
        <v>2500</v>
      </c>
      <c r="D6" s="20">
        <f>C6*(D3-E3)/(D3-C3)</f>
        <v>8732.1428571428569</v>
      </c>
      <c r="E6" s="21">
        <f>C6*(C3-E3)/(D3-C3)</f>
        <v>6232.142857142856</v>
      </c>
      <c r="F6" s="19">
        <f>D6/I3</f>
        <v>101.51799323708573</v>
      </c>
      <c r="G6" s="19">
        <f>E6/J3</f>
        <v>79.297866924880651</v>
      </c>
      <c r="H6" s="19">
        <f>C6/K3</f>
        <v>22.220126312205057</v>
      </c>
      <c r="I6" s="16"/>
      <c r="J6" s="17"/>
      <c r="K6" s="22"/>
      <c r="L6" s="16"/>
      <c r="M6" s="22"/>
    </row>
    <row r="7" spans="1:13" ht="21" x14ac:dyDescent="0.15">
      <c r="A7" s="16"/>
      <c r="B7" s="16"/>
      <c r="C7" s="12"/>
      <c r="D7" s="20"/>
      <c r="E7" s="21"/>
      <c r="F7" s="19"/>
      <c r="G7" s="19"/>
      <c r="H7" s="19"/>
      <c r="I7" s="44"/>
      <c r="J7" s="17"/>
      <c r="K7" s="22"/>
      <c r="L7" s="13"/>
    </row>
    <row r="8" spans="1:13" ht="18.75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3" ht="39.950000000000003" customHeight="1" x14ac:dyDescent="0.15">
      <c r="A9" s="83" t="s">
        <v>119</v>
      </c>
      <c r="B9" s="80"/>
      <c r="C9" s="80"/>
      <c r="D9" s="80"/>
      <c r="E9" s="80"/>
      <c r="F9" s="80"/>
      <c r="G9" s="80"/>
      <c r="H9" s="80"/>
      <c r="I9" s="80"/>
      <c r="J9" s="80"/>
      <c r="K9" s="84"/>
      <c r="L9" s="13"/>
    </row>
    <row r="10" spans="1:13" ht="43.5" x14ac:dyDescent="0.15">
      <c r="A10" s="13" t="s">
        <v>41</v>
      </c>
      <c r="B10" s="13" t="s">
        <v>38</v>
      </c>
      <c r="C10" s="13" t="s">
        <v>39</v>
      </c>
      <c r="D10" s="13" t="s">
        <v>40</v>
      </c>
      <c r="E10" s="14" t="s">
        <v>51</v>
      </c>
      <c r="F10" s="14" t="s">
        <v>47</v>
      </c>
      <c r="G10" s="14" t="s">
        <v>44</v>
      </c>
      <c r="H10" s="14" t="s">
        <v>80</v>
      </c>
      <c r="I10" s="14" t="s">
        <v>56</v>
      </c>
      <c r="J10" s="15" t="s">
        <v>45</v>
      </c>
      <c r="K10" s="13"/>
      <c r="L10" s="13"/>
    </row>
    <row r="11" spans="1:13" ht="21" x14ac:dyDescent="0.15">
      <c r="A11" s="13" t="s">
        <v>42</v>
      </c>
      <c r="B11" s="13">
        <v>15.9008</v>
      </c>
      <c r="C11" s="13">
        <v>2788.51</v>
      </c>
      <c r="D11" s="13">
        <v>-52.36</v>
      </c>
      <c r="E11" s="16">
        <v>88.23</v>
      </c>
      <c r="F11" s="12">
        <f>E11+273.15</f>
        <v>361.38</v>
      </c>
      <c r="G11" s="20">
        <f>EXP(B11-C11/(F11+D11))</f>
        <v>969.7902901835738</v>
      </c>
      <c r="H11" s="20">
        <f>G11*0.1333</f>
        <v>129.27304568147039</v>
      </c>
      <c r="I11" s="17">
        <f>(101.3-H12)/(H11-H12)</f>
        <v>0.72787419995161406</v>
      </c>
      <c r="J11" s="17">
        <f>F3</f>
        <v>0.77084881674163896</v>
      </c>
      <c r="K11" s="13"/>
      <c r="L11" s="13"/>
    </row>
    <row r="12" spans="1:13" ht="21" x14ac:dyDescent="0.15">
      <c r="A12" s="13" t="s">
        <v>43</v>
      </c>
      <c r="B12" s="13">
        <v>16.067599999999999</v>
      </c>
      <c r="C12" s="13">
        <v>3295.12</v>
      </c>
      <c r="D12" s="13">
        <v>-55.6</v>
      </c>
      <c r="E12" s="16">
        <v>88.23</v>
      </c>
      <c r="F12" s="12">
        <f>E12+273.15</f>
        <v>361.38</v>
      </c>
      <c r="G12" s="20">
        <f>EXP(B12-C12/(F12+D12))</f>
        <v>198.63847308276314</v>
      </c>
      <c r="H12" s="20">
        <f>G12*0.1333</f>
        <v>26.478508461932329</v>
      </c>
      <c r="I12" s="12"/>
      <c r="J12" s="13"/>
      <c r="K12" s="13"/>
      <c r="L12" s="13"/>
    </row>
    <row r="13" spans="1:13" ht="18.75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3" ht="43.5" x14ac:dyDescent="0.15">
      <c r="A14" s="13" t="s">
        <v>41</v>
      </c>
      <c r="B14" s="13" t="s">
        <v>38</v>
      </c>
      <c r="C14" s="13" t="s">
        <v>39</v>
      </c>
      <c r="D14" s="13" t="s">
        <v>40</v>
      </c>
      <c r="E14" s="14" t="s">
        <v>52</v>
      </c>
      <c r="F14" s="14" t="s">
        <v>54</v>
      </c>
      <c r="G14" s="14" t="s">
        <v>55</v>
      </c>
      <c r="H14" s="14" t="s">
        <v>81</v>
      </c>
      <c r="I14" s="14" t="s">
        <v>57</v>
      </c>
      <c r="J14" s="15" t="s">
        <v>59</v>
      </c>
      <c r="K14" s="13"/>
      <c r="L14" s="13"/>
    </row>
    <row r="15" spans="1:13" ht="21" x14ac:dyDescent="0.15">
      <c r="A15" s="13" t="s">
        <v>42</v>
      </c>
      <c r="B15" s="13">
        <v>15.9008</v>
      </c>
      <c r="C15" s="13">
        <v>2788.51</v>
      </c>
      <c r="D15" s="13">
        <v>-52.36</v>
      </c>
      <c r="E15" s="16">
        <v>80.47</v>
      </c>
      <c r="F15" s="12">
        <f>E15+273.15</f>
        <v>353.62</v>
      </c>
      <c r="G15" s="21">
        <f>EXP(B15-C15/(F15+D15))</f>
        <v>768.65522583102688</v>
      </c>
      <c r="H15" s="21">
        <f>G15*0.1333</f>
        <v>102.46174160327588</v>
      </c>
      <c r="I15" s="17">
        <f>(101.3-H16)/(H15-H16)</f>
        <v>0.98591172617632838</v>
      </c>
      <c r="J15" s="17">
        <f>G3</f>
        <v>0.98604181558255899</v>
      </c>
      <c r="K15" s="13"/>
      <c r="L15" s="13"/>
    </row>
    <row r="16" spans="1:13" ht="21" x14ac:dyDescent="0.15">
      <c r="A16" s="13" t="s">
        <v>43</v>
      </c>
      <c r="B16" s="13">
        <v>16.067599999999999</v>
      </c>
      <c r="C16" s="13">
        <v>3295.12</v>
      </c>
      <c r="D16" s="13">
        <v>-55.6</v>
      </c>
      <c r="E16" s="16">
        <v>80.47</v>
      </c>
      <c r="F16" s="12">
        <f>E16+273.15</f>
        <v>353.62</v>
      </c>
      <c r="G16" s="21">
        <f>EXP(B16-C16/(F16+D16))</f>
        <v>150.03857031612773</v>
      </c>
      <c r="H16" s="21">
        <f>G16*0.1333</f>
        <v>20.000141423139826</v>
      </c>
      <c r="I16" s="12"/>
      <c r="J16" s="13"/>
      <c r="K16" s="13"/>
      <c r="L16" s="13"/>
    </row>
    <row r="17" spans="1:19" ht="18.75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9" ht="43.5" x14ac:dyDescent="0.15">
      <c r="A18" s="13" t="s">
        <v>41</v>
      </c>
      <c r="B18" s="13" t="s">
        <v>38</v>
      </c>
      <c r="C18" s="13" t="s">
        <v>39</v>
      </c>
      <c r="D18" s="13" t="s">
        <v>40</v>
      </c>
      <c r="E18" s="14" t="s">
        <v>53</v>
      </c>
      <c r="F18" s="14" t="s">
        <v>54</v>
      </c>
      <c r="G18" s="14" t="s">
        <v>55</v>
      </c>
      <c r="H18" s="14" t="s">
        <v>82</v>
      </c>
      <c r="I18" s="14" t="s">
        <v>58</v>
      </c>
      <c r="J18" s="15" t="s">
        <v>60</v>
      </c>
      <c r="K18" s="13"/>
      <c r="L18" s="13"/>
    </row>
    <row r="19" spans="1:19" ht="21" x14ac:dyDescent="0.15">
      <c r="A19" s="13" t="s">
        <v>42</v>
      </c>
      <c r="B19" s="13">
        <v>15.9008</v>
      </c>
      <c r="C19" s="13">
        <v>2788.51</v>
      </c>
      <c r="D19" s="13">
        <v>-52.36</v>
      </c>
      <c r="E19" s="16">
        <v>131.41</v>
      </c>
      <c r="F19" s="12">
        <f>E19+273.15</f>
        <v>404.55999999999995</v>
      </c>
      <c r="G19" s="21">
        <f>EXP(B19-C19/(F19+D19))</f>
        <v>2931.8682195438109</v>
      </c>
      <c r="H19" s="21">
        <f>G19*0.1333</f>
        <v>390.81803366519</v>
      </c>
      <c r="I19" s="18">
        <f>(101.3-H20)/(H19-H20)</f>
        <v>2.8928182621681085E-3</v>
      </c>
      <c r="J19" s="18">
        <f>H3</f>
        <v>2.8808247739162693E-3</v>
      </c>
      <c r="K19" s="13"/>
      <c r="L19" s="13"/>
    </row>
    <row r="20" spans="1:19" ht="21" x14ac:dyDescent="0.15">
      <c r="A20" s="13" t="s">
        <v>43</v>
      </c>
      <c r="B20" s="13">
        <v>16.067599999999999</v>
      </c>
      <c r="C20" s="13">
        <v>3295.12</v>
      </c>
      <c r="D20" s="13">
        <v>-55.6</v>
      </c>
      <c r="E20" s="16">
        <v>131.41</v>
      </c>
      <c r="F20" s="12">
        <f>E20+273.15</f>
        <v>404.55999999999995</v>
      </c>
      <c r="G20" s="21">
        <f>EXP(B20-C20/(F20+D20))</f>
        <v>753.63876304529765</v>
      </c>
      <c r="H20" s="21">
        <f>G20*0.1333</f>
        <v>100.46004711393817</v>
      </c>
      <c r="I20" s="12"/>
      <c r="J20" s="13"/>
      <c r="K20" s="13"/>
      <c r="L20" s="13"/>
    </row>
    <row r="21" spans="1:19" ht="18.75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9" ht="24.75" x14ac:dyDescent="0.15">
      <c r="A22" s="82" t="s">
        <v>94</v>
      </c>
      <c r="B22" s="85"/>
      <c r="C22" s="85"/>
      <c r="D22" s="85"/>
      <c r="E22" s="85"/>
      <c r="F22" s="85"/>
      <c r="G22" s="85"/>
      <c r="H22" s="85"/>
      <c r="I22" s="85"/>
      <c r="J22" s="85"/>
      <c r="K22" s="86"/>
      <c r="L22" s="31"/>
    </row>
    <row r="23" spans="1:19" ht="41.25" x14ac:dyDescent="0.15">
      <c r="A23" s="71" t="s">
        <v>372</v>
      </c>
      <c r="B23" s="7" t="s">
        <v>29</v>
      </c>
      <c r="C23" s="7" t="s">
        <v>30</v>
      </c>
      <c r="D23" s="14" t="s">
        <v>34</v>
      </c>
      <c r="E23" s="13" t="s">
        <v>366</v>
      </c>
      <c r="F23" s="13" t="s">
        <v>365</v>
      </c>
      <c r="G23" s="67"/>
      <c r="H23" s="67"/>
      <c r="I23" s="67"/>
      <c r="J23" s="70"/>
      <c r="K23" s="68"/>
      <c r="L23" s="31"/>
    </row>
    <row r="24" spans="1:19" ht="24.75" x14ac:dyDescent="0.15">
      <c r="A24" s="66"/>
      <c r="B24" s="16">
        <v>0.91400000000000003</v>
      </c>
      <c r="C24" s="17">
        <f>F3</f>
        <v>0.77084881674163896</v>
      </c>
      <c r="D24" s="22">
        <f>(G3-B24)/(B24-C24)</f>
        <v>0.50325686412620829</v>
      </c>
      <c r="E24" s="16">
        <v>1.5</v>
      </c>
      <c r="F24" s="22">
        <f>E24*D24</f>
        <v>0.75488529618931244</v>
      </c>
      <c r="G24" s="67"/>
      <c r="H24" s="67"/>
      <c r="I24" s="67"/>
      <c r="J24" s="70"/>
      <c r="K24" s="68"/>
      <c r="L24" s="31"/>
    </row>
    <row r="25" spans="1:19" ht="24.75" x14ac:dyDescent="0.15">
      <c r="A25" s="66"/>
      <c r="B25" s="44" t="s">
        <v>148</v>
      </c>
      <c r="C25" s="17"/>
      <c r="D25" s="22"/>
      <c r="E25" s="13"/>
      <c r="G25" s="67"/>
      <c r="H25" s="67"/>
      <c r="I25" s="67"/>
      <c r="J25" s="70"/>
      <c r="K25" s="68"/>
      <c r="L25" s="31"/>
    </row>
    <row r="26" spans="1:19" ht="24.75" x14ac:dyDescent="0.15">
      <c r="A26" s="66"/>
      <c r="B26" s="13" t="s">
        <v>150</v>
      </c>
      <c r="C26" s="13"/>
      <c r="D26" s="13"/>
      <c r="E26" s="13"/>
      <c r="G26" s="67"/>
      <c r="H26" s="67"/>
      <c r="I26" s="67"/>
      <c r="J26" s="70"/>
      <c r="K26" s="68"/>
      <c r="L26" s="31"/>
    </row>
    <row r="27" spans="1:19" ht="63" x14ac:dyDescent="0.15">
      <c r="A27" s="72" t="s">
        <v>87</v>
      </c>
      <c r="B27" s="13" t="s">
        <v>88</v>
      </c>
      <c r="C27" s="14" t="s">
        <v>61</v>
      </c>
      <c r="D27" s="14" t="s">
        <v>62</v>
      </c>
      <c r="E27" s="14" t="s">
        <v>72</v>
      </c>
      <c r="F27" s="14" t="s">
        <v>63</v>
      </c>
      <c r="G27" s="14" t="s">
        <v>64</v>
      </c>
      <c r="H27" s="14" t="s">
        <v>65</v>
      </c>
      <c r="I27" s="14" t="s">
        <v>66</v>
      </c>
      <c r="J27" s="32" t="s">
        <v>162</v>
      </c>
      <c r="K27" s="14" t="s">
        <v>67</v>
      </c>
      <c r="L27" s="14" t="s">
        <v>68</v>
      </c>
      <c r="M27" s="35" t="s">
        <v>163</v>
      </c>
      <c r="N27" s="14" t="s">
        <v>160</v>
      </c>
      <c r="O27" s="14" t="s">
        <v>69</v>
      </c>
      <c r="P27" s="14" t="s">
        <v>70</v>
      </c>
      <c r="Q27" s="14" t="s">
        <v>71</v>
      </c>
    </row>
    <row r="28" spans="1:19" ht="18.75" x14ac:dyDescent="0.15">
      <c r="A28" s="16">
        <v>4</v>
      </c>
      <c r="B28" s="16">
        <v>6.63</v>
      </c>
      <c r="C28" s="12">
        <f>E15</f>
        <v>80.47</v>
      </c>
      <c r="D28" s="12">
        <f>E19</f>
        <v>131.41</v>
      </c>
      <c r="E28" s="12">
        <f>(E15+E19)/2</f>
        <v>105.94</v>
      </c>
      <c r="F28" s="16">
        <v>100</v>
      </c>
      <c r="G28" s="16">
        <v>110</v>
      </c>
      <c r="H28" s="16">
        <v>0.255</v>
      </c>
      <c r="I28" s="16">
        <v>0.23300000000000001</v>
      </c>
      <c r="J28" s="22">
        <f>H28+(I28-H28)/(G28-F28)*(E28-F28)</f>
        <v>0.24193200000000001</v>
      </c>
      <c r="K28" s="16">
        <v>0.36299999999999999</v>
      </c>
      <c r="L28" s="16">
        <v>0.33700000000000002</v>
      </c>
      <c r="M28" s="22">
        <f>K28+(L28-K28)/(G28-F28)*(E28-F28)</f>
        <v>0.34755600000000003</v>
      </c>
      <c r="N28" s="22">
        <f>I11*J28+(1-I11)*M28</f>
        <v>0.27067501550431072</v>
      </c>
      <c r="O28" s="22">
        <f>0.17-0.616*LOG(N28)</f>
        <v>0.51961192707815573</v>
      </c>
      <c r="P28" s="24">
        <f>A28/O28</f>
        <v>7.6980527034714372</v>
      </c>
      <c r="Q28" s="24">
        <f>B28/O28</f>
        <v>12.759522356003908</v>
      </c>
    </row>
    <row r="29" spans="1:19" ht="20.25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3"/>
      <c r="N29" s="46" t="s">
        <v>164</v>
      </c>
      <c r="O29" s="14" t="s">
        <v>161</v>
      </c>
      <c r="P29" s="65">
        <f>P28</f>
        <v>7.6980527034714372</v>
      </c>
      <c r="Q29" s="65">
        <f>Q28</f>
        <v>12.759522356003908</v>
      </c>
    </row>
    <row r="30" spans="1:19" ht="18.75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1"/>
      <c r="N30" s="34"/>
      <c r="O30" s="34"/>
      <c r="P30" s="11"/>
      <c r="Q30" s="11"/>
    </row>
    <row r="31" spans="1:19" ht="50.1" customHeight="1" x14ac:dyDescent="0.15">
      <c r="A31" s="89" t="s">
        <v>117</v>
      </c>
      <c r="B31" s="80"/>
      <c r="C31" s="80"/>
      <c r="D31" s="84"/>
      <c r="E31" s="78" t="s">
        <v>116</v>
      </c>
      <c r="F31" s="79"/>
      <c r="G31" s="81"/>
      <c r="H31" s="87" t="s">
        <v>118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</row>
    <row r="32" spans="1:19" ht="44.25" x14ac:dyDescent="0.15">
      <c r="A32" s="14" t="s">
        <v>48</v>
      </c>
      <c r="B32" s="14" t="s">
        <v>49</v>
      </c>
      <c r="C32" s="14" t="s">
        <v>50</v>
      </c>
      <c r="D32" s="14" t="s">
        <v>113</v>
      </c>
      <c r="E32" s="14" t="s">
        <v>73</v>
      </c>
      <c r="F32" s="14" t="s">
        <v>61</v>
      </c>
      <c r="G32" s="14" t="s">
        <v>112</v>
      </c>
      <c r="H32" s="14" t="s">
        <v>75</v>
      </c>
      <c r="I32" s="14" t="s">
        <v>83</v>
      </c>
      <c r="J32" s="14" t="s">
        <v>74</v>
      </c>
      <c r="K32" s="14" t="s">
        <v>137</v>
      </c>
      <c r="L32" s="14" t="s">
        <v>136</v>
      </c>
      <c r="M32" s="35" t="s">
        <v>78</v>
      </c>
      <c r="N32" s="35" t="s">
        <v>84</v>
      </c>
      <c r="O32" s="35" t="s">
        <v>79</v>
      </c>
      <c r="P32" s="14" t="s">
        <v>85</v>
      </c>
      <c r="Q32" s="14" t="s">
        <v>86</v>
      </c>
      <c r="R32" s="14" t="s">
        <v>114</v>
      </c>
      <c r="S32" s="14" t="s">
        <v>158</v>
      </c>
    </row>
    <row r="33" spans="1:19" ht="18.75" x14ac:dyDescent="0.15">
      <c r="A33" s="28">
        <v>0.7</v>
      </c>
      <c r="B33" s="28">
        <v>105.3</v>
      </c>
      <c r="C33" s="29">
        <f>B33+A33*P29</f>
        <v>110.68863689243</v>
      </c>
      <c r="D33" s="29">
        <f>(B33+C33)/2</f>
        <v>107.994318446215</v>
      </c>
      <c r="E33" s="30">
        <f>E11</f>
        <v>88.23</v>
      </c>
      <c r="F33" s="30">
        <f>E15</f>
        <v>80.47</v>
      </c>
      <c r="G33" s="29">
        <f>(E33+F33)/2</f>
        <v>84.35</v>
      </c>
      <c r="H33" s="36">
        <f>G3</f>
        <v>0.98604181558255899</v>
      </c>
      <c r="I33" s="37">
        <f>H15</f>
        <v>102.46174160327588</v>
      </c>
      <c r="J33" s="38">
        <f>H33*101.3/I33</f>
        <v>0.97486178114426758</v>
      </c>
      <c r="K33" s="37">
        <f>H33*A3+(1-H33)*B3</f>
        <v>78.591557362401716</v>
      </c>
      <c r="L33" s="39">
        <f>J33*A3+(1-J33)*B3</f>
        <v>78.977268550522766</v>
      </c>
      <c r="M33" s="17">
        <f>F3</f>
        <v>0.77084881674163896</v>
      </c>
      <c r="N33" s="20">
        <f>H11</f>
        <v>129.27304568147039</v>
      </c>
      <c r="O33" s="17">
        <f>N33*M33/101.3</f>
        <v>0.98371149358488941</v>
      </c>
      <c r="P33" s="21">
        <f>O33*A3+(1-O33)*B3</f>
        <v>78.671953471321316</v>
      </c>
      <c r="Q33" s="21">
        <f>M33*A3+(1-M33)*B3</f>
        <v>86.015715822413455</v>
      </c>
      <c r="R33" s="21">
        <f>(K33+P33)/2</f>
        <v>78.631755416861523</v>
      </c>
      <c r="S33" s="21">
        <f>(L33+Q33)/2</f>
        <v>82.496492186468117</v>
      </c>
    </row>
    <row r="34" spans="1:19" ht="40.5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 t="s">
        <v>77</v>
      </c>
      <c r="K34" s="14" t="s">
        <v>139</v>
      </c>
      <c r="L34" s="42" t="s">
        <v>138</v>
      </c>
      <c r="M34" s="11"/>
      <c r="N34" s="13"/>
      <c r="O34" s="13" t="s">
        <v>149</v>
      </c>
      <c r="P34" s="11"/>
      <c r="Q34" s="11"/>
      <c r="R34" s="11"/>
      <c r="S34" s="11"/>
    </row>
    <row r="35" spans="1:19" ht="30" customHeight="1" x14ac:dyDescent="0.15">
      <c r="A35" s="78" t="s">
        <v>115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81"/>
    </row>
    <row r="36" spans="1:19" ht="44.25" x14ac:dyDescent="0.15">
      <c r="A36" s="14" t="s">
        <v>95</v>
      </c>
      <c r="B36" s="14" t="s">
        <v>129</v>
      </c>
      <c r="C36" s="14" t="s">
        <v>133</v>
      </c>
      <c r="D36" s="14" t="s">
        <v>132</v>
      </c>
      <c r="E36" s="14" t="s">
        <v>92</v>
      </c>
      <c r="F36" s="14" t="s">
        <v>89</v>
      </c>
      <c r="G36" s="14" t="s">
        <v>90</v>
      </c>
      <c r="H36" s="14" t="s">
        <v>91</v>
      </c>
      <c r="I36" s="14" t="s">
        <v>111</v>
      </c>
      <c r="J36" s="14" t="s">
        <v>152</v>
      </c>
      <c r="K36" s="14"/>
      <c r="L36" s="25"/>
    </row>
    <row r="37" spans="1:19" ht="18.75" x14ac:dyDescent="0.15">
      <c r="A37" s="29">
        <f>E15</f>
        <v>80.47</v>
      </c>
      <c r="B37" s="40">
        <f>912.13-1.1886*A37</f>
        <v>816.48335799999995</v>
      </c>
      <c r="C37" s="40">
        <f>1124.4-1.0657*A37</f>
        <v>1038.6431210000001</v>
      </c>
      <c r="D37" s="40">
        <f>1/(D3/B37+(1-D3)/C37)</f>
        <v>819.99118554460028</v>
      </c>
      <c r="E37" s="12">
        <f>E11</f>
        <v>88.23</v>
      </c>
      <c r="F37" s="40">
        <f>912.13-1.1886*E37</f>
        <v>807.25982199999999</v>
      </c>
      <c r="G37" s="40">
        <f>1124.4-1.0657*E37</f>
        <v>1030.3732890000001</v>
      </c>
      <c r="H37" s="40">
        <f>1/(C3/F37+(1-C3)/G37)</f>
        <v>863.34344259004638</v>
      </c>
      <c r="I37" s="40">
        <f>(D37+H37)/2</f>
        <v>841.66731406732333</v>
      </c>
      <c r="J37" s="41">
        <f>D33*R33/8.314/(273.15+G33)</f>
        <v>2.8570169230006965</v>
      </c>
      <c r="K37" s="14"/>
      <c r="L37" s="25"/>
    </row>
    <row r="38" spans="1:19" ht="40.5" x14ac:dyDescent="0.15">
      <c r="A38" s="14"/>
      <c r="B38" s="14" t="s">
        <v>130</v>
      </c>
      <c r="C38" s="14" t="s">
        <v>131</v>
      </c>
      <c r="D38" s="14" t="s">
        <v>134</v>
      </c>
      <c r="E38" s="14"/>
      <c r="F38" s="14"/>
      <c r="G38" s="14"/>
      <c r="H38" s="14"/>
      <c r="I38" s="14"/>
      <c r="J38" s="14" t="s">
        <v>93</v>
      </c>
      <c r="K38" s="14"/>
      <c r="L38" s="25"/>
    </row>
    <row r="39" spans="1:19" ht="18.75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25"/>
    </row>
    <row r="40" spans="1:19" ht="30" customHeight="1" x14ac:dyDescent="0.15">
      <c r="A40" s="78" t="s">
        <v>120</v>
      </c>
      <c r="B40" s="79"/>
      <c r="C40" s="79"/>
      <c r="D40" s="79"/>
      <c r="E40" s="79"/>
      <c r="F40" s="79"/>
      <c r="G40" s="79"/>
      <c r="H40" s="79"/>
      <c r="I40" s="79"/>
      <c r="J40" s="81"/>
      <c r="K40" s="14"/>
      <c r="L40" s="25"/>
    </row>
    <row r="41" spans="1:19" ht="42" x14ac:dyDescent="0.15">
      <c r="A41" s="14" t="s">
        <v>95</v>
      </c>
      <c r="B41" s="14" t="s">
        <v>98</v>
      </c>
      <c r="C41" s="14" t="s">
        <v>97</v>
      </c>
      <c r="D41" s="14" t="s">
        <v>96</v>
      </c>
      <c r="E41" s="14" t="s">
        <v>101</v>
      </c>
      <c r="F41" s="14" t="s">
        <v>99</v>
      </c>
      <c r="G41" s="14" t="s">
        <v>100</v>
      </c>
      <c r="H41" s="14" t="s">
        <v>102</v>
      </c>
      <c r="I41" s="14" t="s">
        <v>103</v>
      </c>
      <c r="J41" s="14" t="s">
        <v>109</v>
      </c>
      <c r="K41" s="14"/>
      <c r="L41" s="27"/>
    </row>
    <row r="42" spans="1:19" ht="18.75" x14ac:dyDescent="0.15">
      <c r="A42" s="29">
        <f>E15</f>
        <v>80.47</v>
      </c>
      <c r="B42" s="28">
        <v>80</v>
      </c>
      <c r="C42" s="28">
        <v>90</v>
      </c>
      <c r="D42" s="28">
        <v>21.27</v>
      </c>
      <c r="E42" s="28">
        <v>20.059999999999999</v>
      </c>
      <c r="F42" s="37">
        <f>D42+(E42-D42)/(C42-B42)*(A42-B42)</f>
        <v>21.21313</v>
      </c>
      <c r="G42" s="28">
        <v>25.96</v>
      </c>
      <c r="H42" s="28">
        <v>24.85</v>
      </c>
      <c r="I42" s="37">
        <f>G42+(H42-G42)*(A42-B42)/(C42-B42)</f>
        <v>25.907830000000001</v>
      </c>
      <c r="J42" s="37">
        <f>F42*I42/(F42*(1-G3)+G3*I42)</f>
        <v>21.266921091675847</v>
      </c>
      <c r="K42" s="14"/>
      <c r="L42" s="27"/>
    </row>
    <row r="43" spans="1:19" ht="40.5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 t="s">
        <v>104</v>
      </c>
      <c r="K43" s="14"/>
      <c r="L43" s="27"/>
    </row>
    <row r="44" spans="1:19" ht="42" x14ac:dyDescent="0.15">
      <c r="A44" s="14" t="s">
        <v>105</v>
      </c>
      <c r="B44" s="14" t="s">
        <v>98</v>
      </c>
      <c r="C44" s="14" t="s">
        <v>97</v>
      </c>
      <c r="D44" s="14" t="s">
        <v>96</v>
      </c>
      <c r="E44" s="14" t="s">
        <v>101</v>
      </c>
      <c r="F44" s="14" t="s">
        <v>106</v>
      </c>
      <c r="G44" s="14" t="s">
        <v>100</v>
      </c>
      <c r="H44" s="14" t="s">
        <v>102</v>
      </c>
      <c r="I44" s="14" t="s">
        <v>107</v>
      </c>
      <c r="J44" s="14" t="s">
        <v>108</v>
      </c>
      <c r="K44" s="14" t="s">
        <v>110</v>
      </c>
      <c r="L44" s="27"/>
    </row>
    <row r="45" spans="1:19" ht="18.75" x14ac:dyDescent="0.15">
      <c r="A45" s="29">
        <f>E11</f>
        <v>88.23</v>
      </c>
      <c r="B45" s="28">
        <v>80</v>
      </c>
      <c r="C45" s="28">
        <v>90</v>
      </c>
      <c r="D45" s="28">
        <v>21.27</v>
      </c>
      <c r="E45" s="28">
        <v>20.059999999999999</v>
      </c>
      <c r="F45" s="37">
        <f>D45+(E45-D45)/(C45-B45)*(A45-B45)</f>
        <v>20.274169999999998</v>
      </c>
      <c r="G45" s="28">
        <v>25.96</v>
      </c>
      <c r="H45" s="28">
        <v>24.85</v>
      </c>
      <c r="I45" s="37">
        <f>G45+(H45-G45)*(A45-B45)/(C45-B45)</f>
        <v>25.046469999999999</v>
      </c>
      <c r="J45" s="37">
        <f>F45*I45/(F45*(1-F3)+F3*I45)</f>
        <v>21.199794778324669</v>
      </c>
      <c r="K45" s="37">
        <f>(J42+J45)/2</f>
        <v>21.233357935000257</v>
      </c>
      <c r="L45" s="27"/>
    </row>
    <row r="46" spans="1:19" ht="18.75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27"/>
    </row>
    <row r="47" spans="1:19" ht="30" customHeight="1" x14ac:dyDescent="0.15">
      <c r="A47" s="78" t="s">
        <v>121</v>
      </c>
      <c r="B47" s="79"/>
      <c r="C47" s="79"/>
      <c r="D47" s="79"/>
      <c r="E47" s="79"/>
      <c r="F47" s="79"/>
      <c r="G47" s="79"/>
      <c r="H47" s="79"/>
      <c r="I47" s="79"/>
      <c r="J47" s="79"/>
      <c r="K47" s="81"/>
      <c r="L47" s="27"/>
    </row>
    <row r="48" spans="1:19" ht="42" x14ac:dyDescent="0.15">
      <c r="A48" s="14" t="s">
        <v>61</v>
      </c>
      <c r="B48" s="14" t="s">
        <v>122</v>
      </c>
      <c r="C48" s="14" t="s">
        <v>123</v>
      </c>
      <c r="D48" s="14" t="s">
        <v>124</v>
      </c>
      <c r="E48" s="14" t="s">
        <v>125</v>
      </c>
      <c r="F48" s="14" t="s">
        <v>192</v>
      </c>
      <c r="G48" s="14" t="s">
        <v>126</v>
      </c>
      <c r="H48" s="14" t="s">
        <v>127</v>
      </c>
      <c r="I48" s="14" t="s">
        <v>128</v>
      </c>
      <c r="J48" s="14" t="s">
        <v>145</v>
      </c>
      <c r="K48" s="14"/>
      <c r="L48" s="27"/>
    </row>
    <row r="49" spans="1:12" ht="18.75" x14ac:dyDescent="0.15">
      <c r="A49" s="29">
        <f>E15</f>
        <v>80.47</v>
      </c>
      <c r="B49" s="28">
        <v>80</v>
      </c>
      <c r="C49" s="28">
        <v>90</v>
      </c>
      <c r="D49" s="28">
        <v>0.308</v>
      </c>
      <c r="E49" s="28">
        <v>0.27900000000000003</v>
      </c>
      <c r="F49" s="41">
        <f>D49+(E49-D49)*(A49-B49)/(C49-B49)</f>
        <v>0.30663699999999999</v>
      </c>
      <c r="G49" s="28">
        <v>0.42799999999999999</v>
      </c>
      <c r="H49" s="28">
        <v>0.39400000000000002</v>
      </c>
      <c r="I49" s="41">
        <f>G49+(H49-G49)*(A49-B49)/(C49-B49)</f>
        <v>0.426402</v>
      </c>
      <c r="J49" s="41">
        <f>F49*G3+I49*(1-G3)</f>
        <v>0.3083087019567548</v>
      </c>
      <c r="K49" s="14"/>
      <c r="L49" s="27"/>
    </row>
    <row r="50" spans="1:12" ht="40.5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 t="s">
        <v>135</v>
      </c>
      <c r="K50" s="14"/>
      <c r="L50" s="27"/>
    </row>
    <row r="51" spans="1:12" ht="18.75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27"/>
    </row>
    <row r="52" spans="1:12" ht="42" x14ac:dyDescent="0.15">
      <c r="A52" s="14" t="s">
        <v>146</v>
      </c>
      <c r="B52" s="14" t="s">
        <v>122</v>
      </c>
      <c r="C52" s="14" t="s">
        <v>123</v>
      </c>
      <c r="D52" s="14" t="s">
        <v>124</v>
      </c>
      <c r="E52" s="14" t="s">
        <v>125</v>
      </c>
      <c r="F52" s="14" t="s">
        <v>142</v>
      </c>
      <c r="G52" s="14" t="s">
        <v>126</v>
      </c>
      <c r="H52" s="14" t="s">
        <v>127</v>
      </c>
      <c r="I52" s="14" t="s">
        <v>143</v>
      </c>
      <c r="J52" s="14" t="s">
        <v>144</v>
      </c>
      <c r="K52" s="14" t="s">
        <v>141</v>
      </c>
      <c r="L52" s="27"/>
    </row>
    <row r="53" spans="1:12" ht="18.75" x14ac:dyDescent="0.15">
      <c r="A53" s="29">
        <f>E11</f>
        <v>88.23</v>
      </c>
      <c r="B53" s="28">
        <v>80</v>
      </c>
      <c r="C53" s="28">
        <v>90</v>
      </c>
      <c r="D53" s="28">
        <v>0.308</v>
      </c>
      <c r="E53" s="28">
        <v>0.27900000000000003</v>
      </c>
      <c r="F53" s="41">
        <f>D53+(E53-D53)*(A53-B53)/(C53-B53)</f>
        <v>0.28413300000000002</v>
      </c>
      <c r="G53" s="28">
        <v>0.42799999999999999</v>
      </c>
      <c r="H53" s="28">
        <v>0.39400000000000002</v>
      </c>
      <c r="I53" s="41">
        <f>G53+(H53-G53)*(A53-B53)/(C53-B53)</f>
        <v>0.40001799999999998</v>
      </c>
      <c r="J53" s="41">
        <f>F53*F3+I53*(1-F3)</f>
        <v>0.3106881848718952</v>
      </c>
      <c r="K53" s="41">
        <f>(J49+J53)/2</f>
        <v>0.30949844341432498</v>
      </c>
      <c r="L53" s="27"/>
    </row>
    <row r="54" spans="1:12" ht="40.5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 t="s">
        <v>140</v>
      </c>
      <c r="K54" s="14"/>
      <c r="L54" s="27"/>
    </row>
    <row r="55" spans="1:12" ht="18.75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27"/>
    </row>
    <row r="56" spans="1:12" ht="30" customHeight="1" x14ac:dyDescent="0.15">
      <c r="A56" s="78" t="s">
        <v>184</v>
      </c>
      <c r="B56" s="79"/>
      <c r="C56" s="79"/>
      <c r="D56" s="79"/>
      <c r="E56" s="79"/>
      <c r="F56" s="79"/>
      <c r="G56" s="79"/>
      <c r="H56" s="79"/>
      <c r="I56" s="79"/>
      <c r="J56" s="79"/>
      <c r="K56" s="81"/>
      <c r="L56" s="43"/>
    </row>
    <row r="57" spans="1:12" ht="43.5" x14ac:dyDescent="0.15">
      <c r="A57" s="14" t="s">
        <v>147</v>
      </c>
      <c r="B57" s="14" t="s">
        <v>151</v>
      </c>
      <c r="C57" s="14" t="s">
        <v>176</v>
      </c>
      <c r="D57" s="14" t="s">
        <v>177</v>
      </c>
      <c r="E57" s="14" t="s">
        <v>178</v>
      </c>
      <c r="F57" s="14"/>
      <c r="G57" s="14" t="s">
        <v>156</v>
      </c>
      <c r="H57" s="14" t="s">
        <v>179</v>
      </c>
      <c r="I57" s="14" t="s">
        <v>175</v>
      </c>
      <c r="J57" s="14"/>
      <c r="K57" s="14"/>
      <c r="L57" s="27"/>
    </row>
    <row r="58" spans="1:12" ht="18.75" x14ac:dyDescent="0.15">
      <c r="A58" s="41">
        <f>K6</f>
        <v>0</v>
      </c>
      <c r="B58" s="41">
        <f>2*A58</f>
        <v>0</v>
      </c>
      <c r="C58" s="37">
        <f>(B58+1)*G6</f>
        <v>79.297866924880651</v>
      </c>
      <c r="D58" s="37">
        <f>C58*R33/J37</f>
        <v>2182.4618632525085</v>
      </c>
      <c r="E58" s="41">
        <f>D58/3600</f>
        <v>0.60623940645903018</v>
      </c>
      <c r="F58" s="14"/>
      <c r="G58" s="37">
        <f>B58*G6</f>
        <v>0</v>
      </c>
      <c r="H58" s="41">
        <f>G58*S33/I37</f>
        <v>0</v>
      </c>
      <c r="I58" s="45">
        <f>H58/3600</f>
        <v>0</v>
      </c>
      <c r="J58" s="14"/>
      <c r="K58" s="14"/>
      <c r="L58" s="27"/>
    </row>
    <row r="59" spans="1:12" ht="40.5" x14ac:dyDescent="0.15">
      <c r="A59" s="14"/>
      <c r="B59" s="14" t="s">
        <v>154</v>
      </c>
      <c r="C59" s="14" t="s">
        <v>155</v>
      </c>
      <c r="D59" s="14" t="s">
        <v>153</v>
      </c>
      <c r="E59" s="14"/>
      <c r="F59" s="14"/>
      <c r="G59" s="14" t="s">
        <v>157</v>
      </c>
      <c r="H59" s="14" t="s">
        <v>159</v>
      </c>
      <c r="I59" s="14"/>
      <c r="J59" s="14"/>
      <c r="K59" s="14"/>
      <c r="L59" s="27"/>
    </row>
    <row r="60" spans="1:12" ht="18.75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27"/>
    </row>
    <row r="61" spans="1:12" ht="35.1" customHeight="1" x14ac:dyDescent="0.15">
      <c r="A61" s="78" t="s">
        <v>185</v>
      </c>
      <c r="B61" s="79"/>
      <c r="C61" s="79"/>
      <c r="D61" s="79"/>
      <c r="E61" s="79"/>
      <c r="F61" s="79"/>
      <c r="G61" s="79"/>
      <c r="H61" s="79"/>
      <c r="I61" s="79"/>
      <c r="J61" s="79"/>
      <c r="K61" s="81"/>
      <c r="L61" s="27"/>
    </row>
    <row r="62" spans="1:12" ht="42" x14ac:dyDescent="0.15">
      <c r="A62" s="14" t="s">
        <v>196</v>
      </c>
      <c r="B62" s="14" t="s">
        <v>197</v>
      </c>
      <c r="C62" s="14" t="s">
        <v>198</v>
      </c>
      <c r="D62" s="23" t="s">
        <v>165</v>
      </c>
      <c r="E62" s="14" t="s">
        <v>167</v>
      </c>
      <c r="F62" s="14" t="s">
        <v>168</v>
      </c>
      <c r="G62" s="14" t="s">
        <v>171</v>
      </c>
      <c r="H62" s="14" t="s">
        <v>172</v>
      </c>
      <c r="I62" s="14" t="s">
        <v>174</v>
      </c>
      <c r="J62" s="14" t="s">
        <v>181</v>
      </c>
      <c r="K62" s="14" t="s">
        <v>182</v>
      </c>
      <c r="L62" s="14" t="s">
        <v>201</v>
      </c>
    </row>
    <row r="63" spans="1:12" ht="18.75" x14ac:dyDescent="0.15">
      <c r="A63" s="28">
        <v>0.5</v>
      </c>
      <c r="B63" s="28">
        <v>0.06</v>
      </c>
      <c r="C63" s="29">
        <f>A63-B63</f>
        <v>0.44</v>
      </c>
      <c r="D63" s="36">
        <f>(I58/E58)*SQRT(I37/J37)</f>
        <v>0</v>
      </c>
      <c r="E63" s="28">
        <v>9.2499999999999999E-2</v>
      </c>
      <c r="F63" s="36">
        <f>E63*(K45/20)^0.2</f>
        <v>9.3613712733529406E-2</v>
      </c>
      <c r="G63" s="41">
        <f>F63*((I37-J37)/J37)^0.5</f>
        <v>1.6040390612415489</v>
      </c>
      <c r="H63" s="41">
        <f>G63*0.7</f>
        <v>1.1228273428690843</v>
      </c>
      <c r="I63" s="41">
        <f>(4*E58/3.1415926/H63)^0.5</f>
        <v>0.82912622968959104</v>
      </c>
      <c r="J63" s="28">
        <v>1.6</v>
      </c>
      <c r="K63" s="41">
        <f>4*E58/3.1415926/(J63)^2</f>
        <v>0.30151874962789077</v>
      </c>
      <c r="L63" s="39">
        <f>0.785*J63^2</f>
        <v>2.0096000000000003</v>
      </c>
    </row>
    <row r="64" spans="1:12" ht="23.25" x14ac:dyDescent="0.15">
      <c r="A64" s="14"/>
      <c r="B64" s="14"/>
      <c r="C64" s="14"/>
      <c r="D64" s="14" t="s">
        <v>166</v>
      </c>
      <c r="E64" s="14" t="s">
        <v>186</v>
      </c>
      <c r="F64" s="14" t="s">
        <v>169</v>
      </c>
      <c r="G64" s="14" t="s">
        <v>170</v>
      </c>
      <c r="H64" s="14" t="s">
        <v>173</v>
      </c>
      <c r="I64" s="14" t="s">
        <v>180</v>
      </c>
      <c r="J64" s="14"/>
      <c r="K64" s="14" t="s">
        <v>183</v>
      </c>
      <c r="L64" s="14" t="s">
        <v>202</v>
      </c>
    </row>
    <row r="65" spans="1:12" ht="18.75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27"/>
    </row>
    <row r="66" spans="1:12" ht="35.1" customHeight="1" x14ac:dyDescent="0.15">
      <c r="A66" s="78" t="s">
        <v>187</v>
      </c>
      <c r="B66" s="79"/>
      <c r="C66" s="79"/>
      <c r="D66" s="79"/>
      <c r="E66" s="79"/>
      <c r="F66" s="79"/>
      <c r="G66" s="79"/>
      <c r="H66" s="79"/>
      <c r="I66" s="79"/>
      <c r="J66" s="79"/>
      <c r="K66" s="81"/>
      <c r="L66" s="27"/>
    </row>
    <row r="67" spans="1:12" ht="102.75" x14ac:dyDescent="0.15">
      <c r="A67" s="14" t="s">
        <v>190</v>
      </c>
      <c r="B67" s="14" t="s">
        <v>206</v>
      </c>
      <c r="C67" s="14" t="s">
        <v>283</v>
      </c>
      <c r="D67" s="14" t="s">
        <v>189</v>
      </c>
      <c r="E67" s="14" t="s">
        <v>193</v>
      </c>
      <c r="F67" s="14" t="s">
        <v>191</v>
      </c>
      <c r="G67" s="14" t="s">
        <v>199</v>
      </c>
      <c r="H67" s="14" t="s">
        <v>207</v>
      </c>
      <c r="I67" s="14" t="s">
        <v>226</v>
      </c>
      <c r="J67" s="14" t="s">
        <v>227</v>
      </c>
      <c r="K67" s="14" t="s">
        <v>230</v>
      </c>
      <c r="L67" s="14" t="s">
        <v>229</v>
      </c>
    </row>
    <row r="68" spans="1:12" ht="18.75" x14ac:dyDescent="0.15">
      <c r="A68" s="28">
        <v>0.7</v>
      </c>
      <c r="B68" s="29">
        <f>A68*J63</f>
        <v>1.1199999999999999</v>
      </c>
      <c r="C68" s="41">
        <f>H58/B68</f>
        <v>0</v>
      </c>
      <c r="D68" s="41">
        <f>H58/B68^2.5</f>
        <v>0</v>
      </c>
      <c r="E68" s="28">
        <v>1.02</v>
      </c>
      <c r="F68" s="36">
        <f>0.00284*E68*C68^0.6667</f>
        <v>0</v>
      </c>
      <c r="G68" s="36">
        <f>B63-F68</f>
        <v>0.06</v>
      </c>
      <c r="H68" s="28">
        <v>0.05</v>
      </c>
      <c r="I68" s="41">
        <f>0.5*(1-(1-A68^2)^0.5)</f>
        <v>0.14292857857285751</v>
      </c>
      <c r="J68" s="41">
        <f>1/3.1415926*(ASIN(A68)-A68*(1-A68^2)^0.5)</f>
        <v>8.7693581469714954E-2</v>
      </c>
      <c r="K68" s="41">
        <f>I68*J63</f>
        <v>0.22868572571657203</v>
      </c>
      <c r="L68" s="48">
        <f>J68*L63</f>
        <v>0.1762290213215392</v>
      </c>
    </row>
    <row r="69" spans="1:12" ht="63" x14ac:dyDescent="0.15">
      <c r="A69" s="14" t="s">
        <v>200</v>
      </c>
      <c r="B69" s="14" t="s">
        <v>188</v>
      </c>
      <c r="C69" s="14" t="s">
        <v>284</v>
      </c>
      <c r="D69" s="14"/>
      <c r="E69" s="14"/>
      <c r="F69" s="47" t="s">
        <v>194</v>
      </c>
      <c r="G69" s="14" t="s">
        <v>195</v>
      </c>
      <c r="H69" s="14"/>
      <c r="I69" s="14" t="s">
        <v>225</v>
      </c>
      <c r="J69" s="14" t="s">
        <v>228</v>
      </c>
      <c r="K69" s="14" t="s">
        <v>203</v>
      </c>
      <c r="L69" s="14" t="s">
        <v>204</v>
      </c>
    </row>
    <row r="70" spans="1:12" ht="18.75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27"/>
    </row>
    <row r="71" spans="1:12" ht="43.5" x14ac:dyDescent="0.15">
      <c r="A71" s="14" t="s">
        <v>205</v>
      </c>
      <c r="B71" s="14" t="s">
        <v>208</v>
      </c>
      <c r="C71" s="14" t="s">
        <v>209</v>
      </c>
      <c r="D71" s="23" t="s">
        <v>220</v>
      </c>
      <c r="E71" s="14" t="s">
        <v>221</v>
      </c>
      <c r="F71" s="14" t="s">
        <v>222</v>
      </c>
      <c r="G71" s="14" t="s">
        <v>218</v>
      </c>
      <c r="H71" s="14" t="s">
        <v>217</v>
      </c>
      <c r="I71" s="14" t="s">
        <v>224</v>
      </c>
      <c r="J71" s="14" t="s">
        <v>214</v>
      </c>
      <c r="K71" s="14" t="s">
        <v>232</v>
      </c>
      <c r="L71" s="14" t="s">
        <v>233</v>
      </c>
    </row>
    <row r="72" spans="1:12" ht="18.75" x14ac:dyDescent="0.15">
      <c r="A72" s="37" t="e">
        <f>L68*A63/I58</f>
        <v>#DIV/0!</v>
      </c>
      <c r="B72" s="28">
        <v>0.08</v>
      </c>
      <c r="C72" s="36">
        <f>I58/B68/B72</f>
        <v>0</v>
      </c>
      <c r="D72" s="28">
        <v>4</v>
      </c>
      <c r="E72" s="28">
        <v>0.06</v>
      </c>
      <c r="F72" s="28">
        <v>0.1</v>
      </c>
      <c r="G72" s="41">
        <f>J63/2-K68-F72</f>
        <v>0.47131427428342809</v>
      </c>
      <c r="H72" s="29">
        <f>J63/2-E72</f>
        <v>0.74</v>
      </c>
      <c r="I72" s="41">
        <f>2*(G72*(H72^2-G72^2)^0.5+H72^2*ASIN(G72/H72))</f>
        <v>1.2939826776148635</v>
      </c>
      <c r="J72" s="28">
        <v>5.0000000000000001E-3</v>
      </c>
      <c r="K72" s="28">
        <v>2.9</v>
      </c>
      <c r="L72" s="50">
        <v>1.4999999999999999E-2</v>
      </c>
    </row>
    <row r="73" spans="1:12" ht="59.25" x14ac:dyDescent="0.15">
      <c r="A73" s="14" t="s">
        <v>346</v>
      </c>
      <c r="B73" s="14" t="s">
        <v>212</v>
      </c>
      <c r="C73" s="14" t="s">
        <v>345</v>
      </c>
      <c r="D73" s="14" t="s">
        <v>210</v>
      </c>
      <c r="E73" s="14" t="s">
        <v>211</v>
      </c>
      <c r="F73" s="14" t="s">
        <v>213</v>
      </c>
      <c r="G73" s="14" t="s">
        <v>216</v>
      </c>
      <c r="H73" s="14" t="s">
        <v>219</v>
      </c>
      <c r="I73" s="14" t="s">
        <v>223</v>
      </c>
      <c r="J73" s="49" t="s">
        <v>215</v>
      </c>
      <c r="K73" s="14" t="s">
        <v>231</v>
      </c>
      <c r="L73" s="27"/>
    </row>
    <row r="74" spans="1:12" ht="18.75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27"/>
    </row>
    <row r="75" spans="1:12" ht="43.5" x14ac:dyDescent="0.15">
      <c r="A75" s="14" t="s">
        <v>234</v>
      </c>
      <c r="B75" s="14" t="s">
        <v>243</v>
      </c>
      <c r="C75" s="14" t="s">
        <v>235</v>
      </c>
      <c r="D75" s="14" t="s">
        <v>236</v>
      </c>
      <c r="E75" s="14" t="s">
        <v>240</v>
      </c>
      <c r="F75" s="14" t="s">
        <v>242</v>
      </c>
      <c r="G75" s="14"/>
      <c r="H75" s="14"/>
      <c r="I75" s="14"/>
      <c r="J75" s="14"/>
      <c r="K75" s="14"/>
      <c r="L75" s="52"/>
    </row>
    <row r="76" spans="1:12" ht="18.75" x14ac:dyDescent="0.15">
      <c r="A76" s="51">
        <f>I72*(1.158/L72^2)</f>
        <v>6659.6975141244966</v>
      </c>
      <c r="B76" s="41">
        <f>0.907*(K72)^-2</f>
        <v>0.10784780023781212</v>
      </c>
      <c r="C76" s="41">
        <f>B76*I72</f>
        <v>0.13955318532659705</v>
      </c>
      <c r="D76" s="37">
        <f>E58/C76</f>
        <v>4.3441459615575591</v>
      </c>
      <c r="E76" s="29">
        <f>(P29-1)*A63</f>
        <v>3.3490263517357186</v>
      </c>
      <c r="F76" s="28">
        <v>3.0000000000000001E-3</v>
      </c>
      <c r="G76" s="14"/>
      <c r="H76" s="14"/>
      <c r="I76" s="14"/>
      <c r="J76" s="14"/>
      <c r="K76" s="14"/>
      <c r="L76" s="52"/>
    </row>
    <row r="77" spans="1:12" ht="42" x14ac:dyDescent="0.15">
      <c r="A77" s="14" t="s">
        <v>241</v>
      </c>
      <c r="B77" s="14" t="s">
        <v>282</v>
      </c>
      <c r="C77" s="14" t="s">
        <v>237</v>
      </c>
      <c r="D77" s="14" t="s">
        <v>238</v>
      </c>
      <c r="E77" s="14" t="s">
        <v>239</v>
      </c>
      <c r="F77" s="14"/>
      <c r="G77" s="14"/>
      <c r="H77" s="14"/>
      <c r="I77" s="14"/>
      <c r="J77" s="14"/>
      <c r="K77" s="14"/>
      <c r="L77" s="52"/>
    </row>
    <row r="78" spans="1:12" ht="18.75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52"/>
    </row>
    <row r="79" spans="1:12" ht="35.1" customHeight="1" x14ac:dyDescent="0.15">
      <c r="A79" s="80" t="s">
        <v>292</v>
      </c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54"/>
    </row>
    <row r="80" spans="1:12" ht="43.5" x14ac:dyDescent="0.15">
      <c r="A80" s="14" t="s">
        <v>261</v>
      </c>
      <c r="B80" s="14" t="s">
        <v>244</v>
      </c>
      <c r="C80" s="14" t="s">
        <v>245</v>
      </c>
      <c r="D80" s="14" t="s">
        <v>247</v>
      </c>
      <c r="E80" s="14" t="s">
        <v>249</v>
      </c>
      <c r="F80" s="14" t="s">
        <v>251</v>
      </c>
      <c r="G80" s="14" t="s">
        <v>253</v>
      </c>
      <c r="H80" s="14" t="s">
        <v>255</v>
      </c>
      <c r="I80" s="14" t="s">
        <v>267</v>
      </c>
      <c r="J80" s="14" t="s">
        <v>258</v>
      </c>
      <c r="K80" s="14"/>
      <c r="L80" s="52"/>
    </row>
    <row r="81" spans="1:14" ht="18.75" x14ac:dyDescent="0.15">
      <c r="A81" s="37">
        <f>F76/J72</f>
        <v>0.6</v>
      </c>
      <c r="B81" s="28">
        <v>0.8</v>
      </c>
      <c r="C81" s="36">
        <f>0.051*(D76/B81)^2*J37/I37</f>
        <v>5.1047134831347157E-3</v>
      </c>
      <c r="D81" s="41">
        <f>E58/(L63-2*L68)</f>
        <v>0.36583432322597087</v>
      </c>
      <c r="E81" s="41">
        <f>D81*(J37)^0.5</f>
        <v>0.61835924145518784</v>
      </c>
      <c r="F81" s="28">
        <v>0.56999999999999995</v>
      </c>
      <c r="G81" s="29">
        <f>F81*B63</f>
        <v>3.4199999999999994E-2</v>
      </c>
      <c r="H81" s="36">
        <f>C81+G81</f>
        <v>3.9304713483134711E-2</v>
      </c>
      <c r="I81" s="41">
        <f>I37*9.81*H81/1000</f>
        <v>0.32452944267612527</v>
      </c>
      <c r="J81" s="28" t="s">
        <v>268</v>
      </c>
      <c r="K81" s="14"/>
      <c r="L81" s="52"/>
    </row>
    <row r="82" spans="1:14" ht="78.75" x14ac:dyDescent="0.15">
      <c r="A82" s="14"/>
      <c r="B82" s="14" t="s">
        <v>262</v>
      </c>
      <c r="C82" s="14" t="s">
        <v>246</v>
      </c>
      <c r="D82" s="14" t="s">
        <v>248</v>
      </c>
      <c r="E82" s="14" t="s">
        <v>250</v>
      </c>
      <c r="F82" s="14" t="s">
        <v>252</v>
      </c>
      <c r="G82" s="14" t="s">
        <v>254</v>
      </c>
      <c r="H82" s="14" t="s">
        <v>256</v>
      </c>
      <c r="I82" s="14" t="s">
        <v>257</v>
      </c>
      <c r="J82" s="14" t="s">
        <v>259</v>
      </c>
      <c r="K82" s="14" t="s">
        <v>260</v>
      </c>
      <c r="L82" s="52"/>
    </row>
    <row r="83" spans="1:14" ht="18.75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56"/>
      <c r="K83" s="56"/>
      <c r="L83" s="57"/>
    </row>
    <row r="84" spans="1:14" ht="63" x14ac:dyDescent="0.15">
      <c r="A84" s="14" t="s">
        <v>295</v>
      </c>
      <c r="B84" s="14" t="s">
        <v>273</v>
      </c>
      <c r="C84" s="14" t="s">
        <v>264</v>
      </c>
      <c r="D84" s="14" t="s">
        <v>266</v>
      </c>
      <c r="E84" s="14" t="s">
        <v>270</v>
      </c>
      <c r="F84" s="14" t="s">
        <v>272</v>
      </c>
      <c r="G84" s="14" t="s">
        <v>277</v>
      </c>
      <c r="H84" s="14" t="s">
        <v>278</v>
      </c>
      <c r="I84" s="14" t="s">
        <v>281</v>
      </c>
      <c r="J84" s="14" t="s">
        <v>285</v>
      </c>
      <c r="K84" s="14" t="s">
        <v>287</v>
      </c>
      <c r="L84" s="14" t="s">
        <v>333</v>
      </c>
      <c r="M84" s="14" t="s">
        <v>290</v>
      </c>
      <c r="N84" s="61"/>
    </row>
    <row r="85" spans="1:14" ht="20.25" x14ac:dyDescent="0.15">
      <c r="A85" s="41">
        <f>E58/(L63-L68)</f>
        <v>0.33066924998235897</v>
      </c>
      <c r="B85" s="21">
        <f>K45</f>
        <v>21.233357935000257</v>
      </c>
      <c r="C85" s="29">
        <f>2.5*B63</f>
        <v>0.15</v>
      </c>
      <c r="D85" s="55">
        <f>5.7/1000000/B85*1000*(A85/(A63-C85))^3.2</f>
        <v>2.2381986321186391E-4</v>
      </c>
      <c r="E85" s="28" t="s">
        <v>269</v>
      </c>
      <c r="F85" s="55">
        <f>0.004*B85/(I37*9.81*J72)</f>
        <v>2.0573074493038645E-3</v>
      </c>
      <c r="G85" s="37">
        <f>4.4*B81*((0.0056+0.13*B63-F85)*I37/J37)^0.5</f>
        <v>6.434496488165836</v>
      </c>
      <c r="H85" s="37">
        <f>D76/G85</f>
        <v>0.67513378390169343</v>
      </c>
      <c r="I85" s="55" t="e">
        <f>0.153*(I58/(B68*C72))^2</f>
        <v>#DIV/0!</v>
      </c>
      <c r="J85" s="41" t="e">
        <f>H81+B63+I85</f>
        <v>#DIV/0!</v>
      </c>
      <c r="K85" s="28">
        <v>0.5</v>
      </c>
      <c r="L85" s="41">
        <f>K85*(A63+G68)</f>
        <v>0.28000000000000003</v>
      </c>
      <c r="M85" s="16" t="s">
        <v>334</v>
      </c>
      <c r="N85" s="61"/>
    </row>
    <row r="86" spans="1:14" ht="65.25" x14ac:dyDescent="0.15">
      <c r="A86" s="14" t="s">
        <v>263</v>
      </c>
      <c r="B86" s="13" t="s">
        <v>305</v>
      </c>
      <c r="C86" s="14" t="s">
        <v>265</v>
      </c>
      <c r="D86" s="14" t="s">
        <v>274</v>
      </c>
      <c r="E86" s="49" t="s">
        <v>271</v>
      </c>
      <c r="F86" s="14" t="s">
        <v>275</v>
      </c>
      <c r="G86" s="14" t="s">
        <v>276</v>
      </c>
      <c r="H86" s="14" t="s">
        <v>279</v>
      </c>
      <c r="I86" s="14" t="s">
        <v>280</v>
      </c>
      <c r="J86" s="14" t="s">
        <v>286</v>
      </c>
      <c r="K86" s="14" t="s">
        <v>288</v>
      </c>
      <c r="L86" s="60" t="s">
        <v>289</v>
      </c>
      <c r="M86" s="62" t="s">
        <v>291</v>
      </c>
      <c r="N86" s="61"/>
    </row>
    <row r="87" spans="1:14" ht="18.75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58"/>
      <c r="K87" s="58"/>
      <c r="L87" s="59"/>
    </row>
    <row r="88" spans="1:14" ht="35.1" customHeight="1" x14ac:dyDescent="0.15">
      <c r="A88" s="78" t="s">
        <v>293</v>
      </c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43"/>
    </row>
    <row r="89" spans="1:14" ht="63" x14ac:dyDescent="0.15">
      <c r="A89" s="14" t="s">
        <v>299</v>
      </c>
      <c r="B89" s="14" t="s">
        <v>296</v>
      </c>
      <c r="C89" s="14" t="s">
        <v>297</v>
      </c>
      <c r="D89" s="14" t="s">
        <v>300</v>
      </c>
      <c r="E89" s="14" t="s">
        <v>301</v>
      </c>
      <c r="F89" s="14" t="s">
        <v>302</v>
      </c>
      <c r="G89" s="28" t="s">
        <v>322</v>
      </c>
      <c r="H89" s="14"/>
      <c r="I89" s="14"/>
      <c r="J89" s="14"/>
      <c r="K89" s="14"/>
      <c r="L89" s="53"/>
    </row>
    <row r="90" spans="1:14" ht="23.25" x14ac:dyDescent="0.15">
      <c r="A90" s="36">
        <f>1/(L63-L68)</f>
        <v>0.54544334541655315</v>
      </c>
      <c r="B90" s="28">
        <v>2.5</v>
      </c>
      <c r="C90" s="36">
        <f>B90*G68</f>
        <v>0.15</v>
      </c>
      <c r="D90" s="36">
        <f>B90*0.00284*(3600/B68)^(0.6667)</f>
        <v>1.5467907642191849</v>
      </c>
      <c r="E90" s="41">
        <f>(0.1*(B85/1000)/(5.76/1000000))^(1/3.2)/A90*(A63-C90)</f>
        <v>4.06798842429499</v>
      </c>
      <c r="F90" s="41">
        <f>(-1)*(0.1*(B85/1000)/(5.76/1000000))^(1/3.2)/A90*D90</f>
        <v>-17.978076924714419</v>
      </c>
      <c r="G90" s="28" t="s">
        <v>304</v>
      </c>
      <c r="H90" s="14"/>
      <c r="I90" s="14"/>
      <c r="J90" s="14"/>
      <c r="K90" s="14"/>
      <c r="L90" s="53"/>
    </row>
    <row r="91" spans="1:14" ht="42.75" x14ac:dyDescent="0.15">
      <c r="A91" s="14" t="s">
        <v>294</v>
      </c>
      <c r="B91" s="13"/>
      <c r="C91" s="14" t="s">
        <v>298</v>
      </c>
      <c r="D91" s="14"/>
      <c r="E91" s="14" t="s">
        <v>303</v>
      </c>
      <c r="F91" s="14"/>
      <c r="G91" s="14"/>
      <c r="H91" s="14"/>
      <c r="I91" s="14"/>
      <c r="J91" s="14"/>
      <c r="K91" s="14"/>
      <c r="L91" s="53"/>
    </row>
    <row r="92" spans="1:14" ht="45" x14ac:dyDescent="0.15">
      <c r="A92" s="14"/>
      <c r="B92" s="14"/>
      <c r="C92" s="14"/>
      <c r="D92" s="14"/>
      <c r="E92" s="14" t="s">
        <v>306</v>
      </c>
      <c r="F92" s="14" t="s">
        <v>307</v>
      </c>
      <c r="G92" s="14"/>
      <c r="H92" s="14"/>
      <c r="I92" s="14"/>
      <c r="J92" s="14"/>
      <c r="K92" s="14"/>
      <c r="L92" s="53"/>
    </row>
    <row r="93" spans="1:14" ht="18.75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53"/>
    </row>
    <row r="94" spans="1:14" ht="84" x14ac:dyDescent="0.15">
      <c r="A94" s="14" t="s">
        <v>363</v>
      </c>
      <c r="B94" s="14" t="s">
        <v>310</v>
      </c>
      <c r="C94" s="14" t="s">
        <v>317</v>
      </c>
      <c r="D94" s="14" t="s">
        <v>309</v>
      </c>
      <c r="E94" s="14" t="s">
        <v>311</v>
      </c>
      <c r="F94" s="14" t="s">
        <v>318</v>
      </c>
      <c r="G94" s="14" t="s">
        <v>313</v>
      </c>
      <c r="H94" s="14" t="s">
        <v>314</v>
      </c>
      <c r="I94" s="14" t="s">
        <v>316</v>
      </c>
      <c r="J94" s="14" t="s">
        <v>319</v>
      </c>
      <c r="K94" s="14"/>
      <c r="L94" s="53"/>
    </row>
    <row r="95" spans="1:14" ht="45" x14ac:dyDescent="0.15">
      <c r="A95" s="28">
        <v>1</v>
      </c>
      <c r="B95" s="36">
        <f>0.00284*1*(3600/B68)^(2/3)</f>
        <v>0.61854978286161055</v>
      </c>
      <c r="C95" s="14" t="s">
        <v>320</v>
      </c>
      <c r="D95" s="28">
        <v>0.8</v>
      </c>
      <c r="E95" s="36">
        <f>0.051*(1/(D95*C76))^2*(J37/I37)</f>
        <v>1.3889385937400902E-2</v>
      </c>
      <c r="F95" s="14" t="s">
        <v>335</v>
      </c>
      <c r="G95" s="28">
        <v>0.6</v>
      </c>
      <c r="H95" s="41">
        <f>G95*G68</f>
        <v>3.5999999999999997E-2</v>
      </c>
      <c r="I95" s="36">
        <f>G95*B95</f>
        <v>0.37112986971696632</v>
      </c>
      <c r="J95" s="14" t="s">
        <v>321</v>
      </c>
      <c r="K95" s="14"/>
      <c r="L95" s="53"/>
    </row>
    <row r="96" spans="1:14" ht="87.75" x14ac:dyDescent="0.15">
      <c r="A96" s="14"/>
      <c r="B96" s="14" t="s">
        <v>308</v>
      </c>
      <c r="C96" s="11"/>
      <c r="D96" s="14"/>
      <c r="E96" s="14" t="s">
        <v>312</v>
      </c>
      <c r="F96" s="11"/>
      <c r="G96" s="14" t="s">
        <v>252</v>
      </c>
      <c r="H96" s="14" t="s">
        <v>315</v>
      </c>
      <c r="I96" s="14"/>
      <c r="J96" s="14"/>
      <c r="K96" s="14"/>
      <c r="L96" s="53"/>
    </row>
    <row r="97" spans="1:12" ht="18.75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53"/>
    </row>
    <row r="98" spans="1:12" ht="65.25" x14ac:dyDescent="0.15">
      <c r="A98" s="14" t="s">
        <v>326</v>
      </c>
      <c r="B98" s="14" t="s">
        <v>325</v>
      </c>
      <c r="C98" s="14" t="s">
        <v>324</v>
      </c>
      <c r="D98" s="14" t="s">
        <v>327</v>
      </c>
      <c r="E98" s="14" t="s">
        <v>329</v>
      </c>
      <c r="F98" s="14" t="s">
        <v>333</v>
      </c>
      <c r="G98" s="14" t="s">
        <v>331</v>
      </c>
      <c r="H98" s="14" t="s">
        <v>332</v>
      </c>
      <c r="I98" s="14" t="s">
        <v>336</v>
      </c>
      <c r="J98" s="14" t="s">
        <v>338</v>
      </c>
      <c r="K98" s="28" t="s">
        <v>341</v>
      </c>
      <c r="L98" s="53"/>
    </row>
    <row r="99" spans="1:12" ht="67.5" x14ac:dyDescent="0.15">
      <c r="A99" s="41">
        <f>H95</f>
        <v>3.5999999999999997E-2</v>
      </c>
      <c r="B99" s="36">
        <f>E95</f>
        <v>1.3889385937400902E-2</v>
      </c>
      <c r="C99" s="36">
        <f>I95</f>
        <v>0.37112986971696632</v>
      </c>
      <c r="D99" s="14" t="s">
        <v>328</v>
      </c>
      <c r="E99" s="40" t="e">
        <f>0.153*(1/(B68*C72))^2</f>
        <v>#DIV/0!</v>
      </c>
      <c r="F99" s="41">
        <f>L85</f>
        <v>0.28000000000000003</v>
      </c>
      <c r="G99" s="29">
        <f>H68</f>
        <v>0.05</v>
      </c>
      <c r="H99" s="41">
        <f>(F99-A99-G99)/B99</f>
        <v>13.967500138188463</v>
      </c>
      <c r="I99" s="41">
        <f>(B95+I95)/B99</f>
        <v>71.254384969863835</v>
      </c>
      <c r="J99" s="40" t="e">
        <f>E99/B99</f>
        <v>#DIV/0!</v>
      </c>
      <c r="K99" s="14" t="s">
        <v>342</v>
      </c>
      <c r="L99" s="53"/>
    </row>
    <row r="100" spans="1:12" ht="105.75" x14ac:dyDescent="0.15">
      <c r="A100" s="14" t="s">
        <v>323</v>
      </c>
      <c r="B100" s="14"/>
      <c r="C100" s="14"/>
      <c r="D100" s="14"/>
      <c r="E100" s="14" t="s">
        <v>330</v>
      </c>
      <c r="F100" s="60" t="s">
        <v>289</v>
      </c>
      <c r="G100" s="14"/>
      <c r="H100" s="14" t="s">
        <v>337</v>
      </c>
      <c r="I100" s="14" t="s">
        <v>339</v>
      </c>
      <c r="J100" s="14" t="s">
        <v>340</v>
      </c>
      <c r="K100" s="14"/>
      <c r="L100" s="53"/>
    </row>
    <row r="101" spans="1:12" ht="18.75" x14ac:dyDescent="0.1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53"/>
    </row>
    <row r="102" spans="1:12" ht="63" x14ac:dyDescent="0.15">
      <c r="A102" s="14" t="s">
        <v>347</v>
      </c>
      <c r="B102" s="28" t="s">
        <v>343</v>
      </c>
      <c r="C102" s="14" t="s">
        <v>350</v>
      </c>
      <c r="D102" s="14" t="s">
        <v>351</v>
      </c>
      <c r="E102" s="14" t="s">
        <v>353</v>
      </c>
      <c r="F102" s="14" t="s">
        <v>355</v>
      </c>
      <c r="G102" s="28" t="s">
        <v>357</v>
      </c>
      <c r="H102" s="14" t="s">
        <v>361</v>
      </c>
      <c r="I102" s="28" t="s">
        <v>359</v>
      </c>
      <c r="J102" s="14"/>
      <c r="K102" s="14"/>
      <c r="L102" s="53"/>
    </row>
    <row r="103" spans="1:12" ht="22.5" x14ac:dyDescent="0.15">
      <c r="A103" s="28">
        <v>5</v>
      </c>
      <c r="B103" s="36">
        <f>A63*L68/A103</f>
        <v>1.7622902132153919E-2</v>
      </c>
      <c r="C103" s="29">
        <f>G99</f>
        <v>0.05</v>
      </c>
      <c r="D103" s="36">
        <f>B95</f>
        <v>0.61854978286161055</v>
      </c>
      <c r="E103" s="41">
        <f>(4.4*C76*B81)^2*I37/J37*(0.0056+0.13*H68-F85)</f>
        <v>0.71390866101247219</v>
      </c>
      <c r="F103" s="41">
        <f>(4.4*C76*D95)^2*I37/J37*(0.13*B95)</f>
        <v>5.7162405254373878</v>
      </c>
      <c r="G103" s="14" t="s">
        <v>358</v>
      </c>
      <c r="H103" s="63">
        <v>6.0000000000000001E-3</v>
      </c>
      <c r="I103" s="64">
        <f>B68/3600*(H103/0.00284/A95)^(3/2)</f>
        <v>9.5535523430438434E-4</v>
      </c>
      <c r="J103" s="14" t="s">
        <v>362</v>
      </c>
      <c r="K103" s="14"/>
      <c r="L103" s="53"/>
    </row>
    <row r="104" spans="1:12" ht="93" x14ac:dyDescent="0.15">
      <c r="A104" s="14" t="s">
        <v>348</v>
      </c>
      <c r="B104" s="14" t="s">
        <v>344</v>
      </c>
      <c r="C104" s="14" t="s">
        <v>349</v>
      </c>
      <c r="D104" s="14" t="s">
        <v>352</v>
      </c>
      <c r="E104" s="47" t="s">
        <v>354</v>
      </c>
      <c r="F104" s="14" t="s">
        <v>356</v>
      </c>
      <c r="G104" s="14"/>
      <c r="H104" s="47"/>
      <c r="I104" s="47" t="s">
        <v>360</v>
      </c>
      <c r="J104" s="14" t="s">
        <v>364</v>
      </c>
      <c r="K104" s="14"/>
      <c r="L104" s="53"/>
    </row>
    <row r="105" spans="1:12" ht="18.75" x14ac:dyDescent="0.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53"/>
    </row>
    <row r="106" spans="1:12" ht="18.75" x14ac:dyDescent="0.1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53"/>
    </row>
    <row r="107" spans="1:12" ht="18.75" x14ac:dyDescent="0.1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53"/>
    </row>
    <row r="108" spans="1:12" ht="18.75" x14ac:dyDescent="0.1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53"/>
    </row>
    <row r="109" spans="1:12" ht="18.75" x14ac:dyDescent="0.1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53"/>
    </row>
    <row r="110" spans="1:12" ht="18.75" x14ac:dyDescent="0.1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53"/>
    </row>
    <row r="111" spans="1:12" ht="18.75" x14ac:dyDescent="0.1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53"/>
    </row>
    <row r="112" spans="1:12" ht="18.75" x14ac:dyDescent="0.1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53"/>
    </row>
    <row r="113" spans="1:12" ht="18.75" x14ac:dyDescent="0.1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53"/>
    </row>
    <row r="114" spans="1:12" ht="18.75" x14ac:dyDescent="0.1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53"/>
    </row>
    <row r="115" spans="1:12" ht="18.75" x14ac:dyDescent="0.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53"/>
    </row>
    <row r="116" spans="1:12" ht="18.75" x14ac:dyDescent="0.1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53"/>
    </row>
    <row r="117" spans="1:12" ht="18.75" x14ac:dyDescent="0.1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53"/>
    </row>
    <row r="118" spans="1:12" ht="18.75" x14ac:dyDescent="0.1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53"/>
    </row>
    <row r="119" spans="1:12" ht="18.75" x14ac:dyDescent="0.1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53"/>
    </row>
    <row r="120" spans="1:12" ht="18.75" x14ac:dyDescent="0.1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53"/>
    </row>
    <row r="121" spans="1:12" ht="18.75" x14ac:dyDescent="0.1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53"/>
    </row>
    <row r="122" spans="1:12" ht="18.75" x14ac:dyDescent="0.1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53"/>
    </row>
    <row r="123" spans="1:12" ht="18.75" x14ac:dyDescent="0.1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53"/>
    </row>
    <row r="124" spans="1:12" ht="18.75" x14ac:dyDescent="0.1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53"/>
    </row>
    <row r="125" spans="1:12" ht="18.75" x14ac:dyDescent="0.1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53"/>
    </row>
    <row r="126" spans="1:12" ht="18.75" x14ac:dyDescent="0.1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53"/>
    </row>
    <row r="127" spans="1:12" ht="18.75" x14ac:dyDescent="0.1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53"/>
    </row>
    <row r="128" spans="1:12" ht="18.75" x14ac:dyDescent="0.1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53"/>
    </row>
    <row r="129" spans="1:12" ht="18.75" x14ac:dyDescent="0.1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53"/>
    </row>
    <row r="130" spans="1:12" ht="18.75" x14ac:dyDescent="0.1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53"/>
    </row>
    <row r="131" spans="1:12" ht="18.75" x14ac:dyDescent="0.1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53"/>
    </row>
    <row r="132" spans="1:12" ht="18.75" x14ac:dyDescent="0.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53"/>
    </row>
    <row r="133" spans="1:12" ht="18.75" x14ac:dyDescent="0.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53"/>
    </row>
    <row r="134" spans="1:12" ht="18.75" x14ac:dyDescent="0.1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53"/>
    </row>
    <row r="135" spans="1:12" ht="18.75" x14ac:dyDescent="0.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53"/>
    </row>
    <row r="136" spans="1:12" ht="18.75" x14ac:dyDescent="0.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53"/>
    </row>
    <row r="137" spans="1:12" ht="18.75" x14ac:dyDescent="0.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53"/>
    </row>
    <row r="138" spans="1:12" ht="18.75" x14ac:dyDescent="0.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53"/>
    </row>
    <row r="139" spans="1:12" ht="18.75" x14ac:dyDescent="0.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53"/>
    </row>
    <row r="140" spans="1:12" ht="18.75" x14ac:dyDescent="0.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53"/>
    </row>
    <row r="141" spans="1:12" ht="18.75" x14ac:dyDescent="0.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53"/>
    </row>
    <row r="142" spans="1:12" ht="18.75" x14ac:dyDescent="0.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53"/>
    </row>
    <row r="143" spans="1:12" ht="18.75" x14ac:dyDescent="0.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53"/>
    </row>
    <row r="144" spans="1:12" ht="18.75" x14ac:dyDescent="0.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53"/>
    </row>
    <row r="145" spans="1:12" ht="18.75" x14ac:dyDescent="0.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53"/>
    </row>
    <row r="146" spans="1:12" ht="18.75" x14ac:dyDescent="0.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53"/>
    </row>
    <row r="147" spans="1:12" ht="18.75" x14ac:dyDescent="0.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53"/>
    </row>
    <row r="148" spans="1:12" ht="18.75" x14ac:dyDescent="0.1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53"/>
    </row>
    <row r="149" spans="1:12" ht="18.75" x14ac:dyDescent="0.1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53"/>
    </row>
    <row r="150" spans="1:12" ht="18.75" x14ac:dyDescent="0.1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53"/>
    </row>
    <row r="151" spans="1:12" ht="18.75" x14ac:dyDescent="0.1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53"/>
    </row>
    <row r="152" spans="1:12" ht="18.75" x14ac:dyDescent="0.1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53"/>
    </row>
    <row r="153" spans="1:12" ht="18.75" x14ac:dyDescent="0.1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53"/>
    </row>
    <row r="154" spans="1:12" ht="18.75" x14ac:dyDescent="0.1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53"/>
    </row>
    <row r="155" spans="1:12" ht="18.75" x14ac:dyDescent="0.1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53"/>
    </row>
    <row r="156" spans="1:12" ht="18.75" x14ac:dyDescent="0.1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53"/>
    </row>
    <row r="157" spans="1:12" ht="18.75" x14ac:dyDescent="0.1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53"/>
    </row>
    <row r="158" spans="1:12" ht="18.75" x14ac:dyDescent="0.1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53"/>
    </row>
    <row r="159" spans="1:12" ht="18.75" x14ac:dyDescent="0.1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53"/>
    </row>
    <row r="160" spans="1:12" ht="18.75" x14ac:dyDescent="0.1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53"/>
    </row>
    <row r="161" spans="1:12" ht="18.75" x14ac:dyDescent="0.1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53"/>
    </row>
    <row r="162" spans="1:12" ht="18.75" x14ac:dyDescent="0.1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53"/>
    </row>
    <row r="163" spans="1:12" ht="18.75" x14ac:dyDescent="0.1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53"/>
    </row>
    <row r="164" spans="1:12" ht="18.75" x14ac:dyDescent="0.1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53"/>
    </row>
    <row r="165" spans="1:12" ht="18.75" x14ac:dyDescent="0.1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53"/>
    </row>
    <row r="166" spans="1:12" ht="18.75" x14ac:dyDescent="0.1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53"/>
    </row>
    <row r="167" spans="1:12" ht="18.75" x14ac:dyDescent="0.1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53"/>
    </row>
    <row r="168" spans="1:12" ht="18.75" x14ac:dyDescent="0.1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53"/>
    </row>
    <row r="169" spans="1:12" ht="18.75" x14ac:dyDescent="0.1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53"/>
    </row>
    <row r="170" spans="1:12" ht="18.75" x14ac:dyDescent="0.1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53"/>
    </row>
    <row r="171" spans="1:12" ht="18.75" x14ac:dyDescent="0.1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53"/>
    </row>
    <row r="172" spans="1:12" ht="18.75" x14ac:dyDescent="0.1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53"/>
    </row>
    <row r="173" spans="1:12" ht="18.75" x14ac:dyDescent="0.1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53"/>
    </row>
    <row r="174" spans="1:12" ht="18.75" x14ac:dyDescent="0.1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53"/>
    </row>
    <row r="175" spans="1:12" ht="18.75" x14ac:dyDescent="0.1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53"/>
    </row>
    <row r="176" spans="1:12" ht="18.75" x14ac:dyDescent="0.1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53"/>
    </row>
    <row r="177" spans="1:12" ht="18.75" x14ac:dyDescent="0.1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53"/>
    </row>
    <row r="178" spans="1:12" ht="18.75" x14ac:dyDescent="0.1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53"/>
    </row>
    <row r="179" spans="1:12" ht="18.75" x14ac:dyDescent="0.1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53"/>
    </row>
    <row r="180" spans="1:12" ht="18.75" x14ac:dyDescent="0.1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53"/>
    </row>
    <row r="181" spans="1:12" ht="18.75" x14ac:dyDescent="0.1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53"/>
    </row>
    <row r="182" spans="1:12" ht="18.75" x14ac:dyDescent="0.1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53"/>
    </row>
    <row r="183" spans="1:12" ht="18.75" x14ac:dyDescent="0.1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53"/>
    </row>
    <row r="184" spans="1:12" ht="18.75" x14ac:dyDescent="0.1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53"/>
    </row>
    <row r="185" spans="1:12" ht="18.75" x14ac:dyDescent="0.1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53"/>
    </row>
    <row r="186" spans="1:12" ht="18.75" x14ac:dyDescent="0.1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53"/>
    </row>
    <row r="187" spans="1:12" ht="18.75" x14ac:dyDescent="0.1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53"/>
    </row>
    <row r="188" spans="1:12" ht="18.75" x14ac:dyDescent="0.1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53"/>
    </row>
    <row r="189" spans="1:12" ht="18.75" x14ac:dyDescent="0.1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53"/>
    </row>
    <row r="190" spans="1:12" ht="18.75" x14ac:dyDescent="0.1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53"/>
    </row>
    <row r="191" spans="1:12" ht="18.75" x14ac:dyDescent="0.1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53"/>
    </row>
    <row r="192" spans="1:12" ht="18.75" x14ac:dyDescent="0.1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53"/>
    </row>
    <row r="193" spans="1:12" ht="18.75" x14ac:dyDescent="0.1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53"/>
    </row>
    <row r="194" spans="1:12" ht="18.75" x14ac:dyDescent="0.1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53"/>
    </row>
    <row r="195" spans="1:12" ht="18.75" x14ac:dyDescent="0.1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53"/>
    </row>
    <row r="196" spans="1:12" ht="18.75" x14ac:dyDescent="0.1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53"/>
    </row>
    <row r="197" spans="1:12" ht="18.75" x14ac:dyDescent="0.1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53"/>
    </row>
    <row r="198" spans="1:12" ht="18.75" x14ac:dyDescent="0.1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53"/>
    </row>
    <row r="199" spans="1:12" ht="18.75" x14ac:dyDescent="0.1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53"/>
    </row>
    <row r="200" spans="1:12" ht="18.75" x14ac:dyDescent="0.1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53"/>
    </row>
    <row r="201" spans="1:12" ht="18.75" x14ac:dyDescent="0.1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53"/>
    </row>
    <row r="202" spans="1:12" ht="18.75" x14ac:dyDescent="0.1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53"/>
    </row>
    <row r="203" spans="1:12" ht="18.75" x14ac:dyDescent="0.1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53"/>
    </row>
    <row r="204" spans="1:12" ht="18.75" x14ac:dyDescent="0.1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53"/>
    </row>
    <row r="205" spans="1:12" ht="18.75" x14ac:dyDescent="0.1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53"/>
    </row>
    <row r="206" spans="1:12" ht="18.75" x14ac:dyDescent="0.1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53"/>
    </row>
    <row r="207" spans="1:12" ht="18.75" x14ac:dyDescent="0.1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53"/>
    </row>
    <row r="208" spans="1:12" ht="18.75" x14ac:dyDescent="0.1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53"/>
    </row>
    <row r="209" spans="1:12" ht="18.75" x14ac:dyDescent="0.1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53"/>
    </row>
    <row r="210" spans="1:12" ht="18.75" x14ac:dyDescent="0.1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53"/>
    </row>
    <row r="211" spans="1:12" ht="18.75" x14ac:dyDescent="0.1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53"/>
    </row>
    <row r="212" spans="1:12" ht="18.75" x14ac:dyDescent="0.1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53"/>
    </row>
    <row r="213" spans="1:12" ht="18.75" x14ac:dyDescent="0.1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53"/>
    </row>
    <row r="214" spans="1:12" ht="18.75" x14ac:dyDescent="0.1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53"/>
    </row>
    <row r="215" spans="1:12" ht="18.75" x14ac:dyDescent="0.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53"/>
    </row>
    <row r="216" spans="1:12" ht="18.75" x14ac:dyDescent="0.1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53"/>
    </row>
    <row r="217" spans="1:12" ht="18.75" x14ac:dyDescent="0.1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53"/>
    </row>
    <row r="218" spans="1:12" ht="18.75" x14ac:dyDescent="0.1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53"/>
    </row>
    <row r="219" spans="1:12" ht="18.75" x14ac:dyDescent="0.1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53"/>
    </row>
    <row r="220" spans="1:12" ht="18.75" x14ac:dyDescent="0.1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53"/>
    </row>
    <row r="221" spans="1:12" ht="18.75" x14ac:dyDescent="0.1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53"/>
    </row>
    <row r="222" spans="1:12" ht="18.75" x14ac:dyDescent="0.1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53"/>
    </row>
    <row r="223" spans="1:12" ht="18.75" x14ac:dyDescent="0.1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53"/>
    </row>
    <row r="224" spans="1:12" ht="18.75" x14ac:dyDescent="0.1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53"/>
    </row>
    <row r="225" spans="1:12" ht="18.75" x14ac:dyDescent="0.1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53"/>
    </row>
    <row r="226" spans="1:12" ht="18.75" x14ac:dyDescent="0.1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53"/>
    </row>
    <row r="227" spans="1:12" ht="18.75" x14ac:dyDescent="0.1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53"/>
    </row>
    <row r="228" spans="1:12" ht="18.75" x14ac:dyDescent="0.1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53"/>
    </row>
    <row r="229" spans="1:12" ht="18.75" x14ac:dyDescent="0.1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53"/>
    </row>
    <row r="230" spans="1:12" ht="18.75" x14ac:dyDescent="0.1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53"/>
    </row>
    <row r="231" spans="1:12" ht="18.75" x14ac:dyDescent="0.1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53"/>
    </row>
    <row r="232" spans="1:12" ht="18.75" x14ac:dyDescent="0.1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53"/>
    </row>
    <row r="233" spans="1:12" ht="18.75" x14ac:dyDescent="0.1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53"/>
    </row>
    <row r="234" spans="1:12" ht="18.75" x14ac:dyDescent="0.1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53"/>
    </row>
    <row r="235" spans="1:12" ht="18.75" x14ac:dyDescent="0.1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53"/>
    </row>
    <row r="236" spans="1:12" ht="18.75" x14ac:dyDescent="0.1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53"/>
    </row>
    <row r="237" spans="1:12" ht="18.75" x14ac:dyDescent="0.1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53"/>
    </row>
    <row r="238" spans="1:12" ht="18.75" x14ac:dyDescent="0.1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53"/>
    </row>
    <row r="239" spans="1:12" ht="18.75" x14ac:dyDescent="0.1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53"/>
    </row>
    <row r="240" spans="1:12" ht="18.75" x14ac:dyDescent="0.1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53"/>
    </row>
    <row r="241" spans="1:12" ht="18.75" x14ac:dyDescent="0.1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53"/>
    </row>
    <row r="242" spans="1:12" ht="18.75" x14ac:dyDescent="0.1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53"/>
    </row>
    <row r="243" spans="1:12" ht="18.75" x14ac:dyDescent="0.1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53"/>
    </row>
    <row r="244" spans="1:12" ht="18.75" x14ac:dyDescent="0.1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53"/>
    </row>
    <row r="245" spans="1:12" ht="18.75" x14ac:dyDescent="0.1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53"/>
    </row>
    <row r="246" spans="1:12" ht="18.75" x14ac:dyDescent="0.1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53"/>
    </row>
    <row r="247" spans="1:12" ht="18.75" x14ac:dyDescent="0.1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53"/>
    </row>
    <row r="248" spans="1:12" ht="18.75" x14ac:dyDescent="0.1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53"/>
    </row>
    <row r="249" spans="1:12" ht="18.75" x14ac:dyDescent="0.1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53"/>
    </row>
    <row r="250" spans="1:12" ht="18.75" x14ac:dyDescent="0.1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53"/>
    </row>
    <row r="251" spans="1:12" ht="18.75" x14ac:dyDescent="0.1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53"/>
    </row>
    <row r="252" spans="1:12" ht="18.75" x14ac:dyDescent="0.1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53"/>
    </row>
    <row r="253" spans="1:12" ht="18.75" x14ac:dyDescent="0.1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53"/>
    </row>
    <row r="254" spans="1:12" ht="18.75" x14ac:dyDescent="0.1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53"/>
    </row>
    <row r="255" spans="1:12" ht="18.75" x14ac:dyDescent="0.1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53"/>
    </row>
    <row r="256" spans="1:12" ht="18.75" x14ac:dyDescent="0.1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53"/>
    </row>
    <row r="257" spans="1:12" ht="18.75" x14ac:dyDescent="0.1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53"/>
    </row>
    <row r="258" spans="1:12" ht="18.75" x14ac:dyDescent="0.1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53"/>
    </row>
    <row r="259" spans="1:12" ht="18.75" x14ac:dyDescent="0.1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53"/>
    </row>
    <row r="260" spans="1:12" ht="18.75" x14ac:dyDescent="0.1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53"/>
    </row>
    <row r="261" spans="1:12" ht="18.75" x14ac:dyDescent="0.1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53"/>
    </row>
    <row r="262" spans="1:12" ht="18.75" x14ac:dyDescent="0.1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53"/>
    </row>
    <row r="263" spans="1:12" ht="18.75" x14ac:dyDescent="0.1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53"/>
    </row>
    <row r="264" spans="1:12" ht="18.75" x14ac:dyDescent="0.1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53"/>
    </row>
    <row r="265" spans="1:12" ht="18.75" x14ac:dyDescent="0.1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53"/>
    </row>
    <row r="266" spans="1:12" ht="18.75" x14ac:dyDescent="0.1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53"/>
    </row>
    <row r="267" spans="1:12" ht="18.75" x14ac:dyDescent="0.1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53"/>
    </row>
    <row r="268" spans="1:12" ht="18.75" x14ac:dyDescent="0.1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53"/>
    </row>
    <row r="269" spans="1:12" ht="18.75" x14ac:dyDescent="0.1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53"/>
    </row>
    <row r="270" spans="1:12" ht="18.75" x14ac:dyDescent="0.1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53"/>
    </row>
    <row r="271" spans="1:12" ht="18.75" x14ac:dyDescent="0.1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53"/>
    </row>
    <row r="272" spans="1:12" ht="18.75" x14ac:dyDescent="0.1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53"/>
    </row>
    <row r="273" spans="1:12" ht="18.75" x14ac:dyDescent="0.1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53"/>
    </row>
    <row r="274" spans="1:12" ht="18.75" x14ac:dyDescent="0.1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53"/>
    </row>
    <row r="275" spans="1:12" ht="18.75" x14ac:dyDescent="0.1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53"/>
    </row>
    <row r="276" spans="1:12" ht="18.75" x14ac:dyDescent="0.1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53"/>
    </row>
    <row r="277" spans="1:12" ht="18.75" x14ac:dyDescent="0.1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53"/>
    </row>
    <row r="278" spans="1:12" ht="18.75" x14ac:dyDescent="0.1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53"/>
    </row>
    <row r="279" spans="1:12" ht="18.75" x14ac:dyDescent="0.1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53"/>
    </row>
    <row r="280" spans="1:12" ht="18.75" x14ac:dyDescent="0.1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53"/>
    </row>
    <row r="281" spans="1:12" ht="18.75" x14ac:dyDescent="0.1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53"/>
    </row>
    <row r="282" spans="1:12" ht="18.75" x14ac:dyDescent="0.1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53"/>
    </row>
    <row r="283" spans="1:12" ht="18.75" x14ac:dyDescent="0.1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53"/>
    </row>
    <row r="284" spans="1:12" ht="18.75" x14ac:dyDescent="0.1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53"/>
    </row>
    <row r="285" spans="1:12" ht="18.75" x14ac:dyDescent="0.1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53"/>
    </row>
    <row r="286" spans="1:12" ht="18.75" x14ac:dyDescent="0.1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53"/>
    </row>
    <row r="287" spans="1:12" ht="18.75" x14ac:dyDescent="0.1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53"/>
    </row>
    <row r="288" spans="1:12" ht="18.75" x14ac:dyDescent="0.1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53"/>
    </row>
    <row r="289" spans="1:12" ht="18.75" x14ac:dyDescent="0.1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53"/>
    </row>
    <row r="290" spans="1:12" ht="18.75" x14ac:dyDescent="0.1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53"/>
    </row>
    <row r="291" spans="1:12" ht="18.75" x14ac:dyDescent="0.1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53"/>
    </row>
    <row r="292" spans="1:12" ht="18.75" x14ac:dyDescent="0.1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53"/>
    </row>
    <row r="293" spans="1:12" ht="18.75" x14ac:dyDescent="0.1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53"/>
    </row>
    <row r="294" spans="1:12" ht="18.75" x14ac:dyDescent="0.1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53"/>
    </row>
    <row r="295" spans="1:12" ht="18.75" x14ac:dyDescent="0.1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53"/>
    </row>
    <row r="296" spans="1:12" ht="18.75" x14ac:dyDescent="0.1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53"/>
    </row>
    <row r="297" spans="1:12" ht="18.75" x14ac:dyDescent="0.1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53"/>
    </row>
    <row r="298" spans="1:12" ht="18.75" x14ac:dyDescent="0.1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53"/>
    </row>
    <row r="299" spans="1:12" ht="18.75" x14ac:dyDescent="0.1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53"/>
    </row>
    <row r="300" spans="1:12" ht="18.75" x14ac:dyDescent="0.1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53"/>
    </row>
    <row r="301" spans="1:12" ht="18.75" x14ac:dyDescent="0.1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53"/>
    </row>
    <row r="302" spans="1:12" ht="18.75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53"/>
    </row>
    <row r="303" spans="1:12" ht="18.75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53"/>
    </row>
    <row r="304" spans="1:12" ht="18.75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53"/>
    </row>
    <row r="305" spans="1:12" ht="18.75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53"/>
    </row>
    <row r="306" spans="1:12" ht="18.75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53"/>
    </row>
    <row r="307" spans="1:12" ht="18.75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53"/>
    </row>
    <row r="308" spans="1:12" ht="18.75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53"/>
    </row>
    <row r="309" spans="1:12" ht="18.75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53"/>
    </row>
    <row r="310" spans="1:12" ht="18.75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53"/>
    </row>
    <row r="311" spans="1:12" ht="18.75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53"/>
    </row>
    <row r="312" spans="1:12" ht="18.75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53"/>
    </row>
    <row r="313" spans="1:12" ht="18.75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53"/>
    </row>
    <row r="314" spans="1:12" ht="18.75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53"/>
    </row>
    <row r="315" spans="1:12" ht="18.75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53"/>
    </row>
    <row r="316" spans="1:12" ht="18.75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53"/>
    </row>
    <row r="317" spans="1:12" ht="18.75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53"/>
    </row>
    <row r="318" spans="1:12" ht="18.75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53"/>
    </row>
    <row r="319" spans="1:12" ht="18.75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53"/>
    </row>
    <row r="320" spans="1:12" ht="18.75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53"/>
    </row>
    <row r="321" spans="1:12" ht="18.75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53"/>
    </row>
    <row r="322" spans="1:12" ht="18.75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53"/>
    </row>
    <row r="323" spans="1:12" ht="18.75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53"/>
    </row>
    <row r="324" spans="1:12" ht="18.75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53"/>
    </row>
    <row r="325" spans="1:12" ht="18.75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53"/>
    </row>
    <row r="326" spans="1:12" ht="18.75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53"/>
    </row>
    <row r="327" spans="1:12" ht="18.75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53"/>
    </row>
    <row r="328" spans="1:12" ht="18.75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53"/>
    </row>
    <row r="329" spans="1:12" ht="18.75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53"/>
    </row>
    <row r="330" spans="1:12" ht="18.75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53"/>
    </row>
    <row r="331" spans="1:12" ht="18.75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53"/>
    </row>
    <row r="332" spans="1:12" ht="18.75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53"/>
    </row>
    <row r="333" spans="1:12" ht="18.75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53"/>
    </row>
    <row r="334" spans="1:12" ht="18.75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53"/>
    </row>
    <row r="335" spans="1:12" ht="18.75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53"/>
    </row>
    <row r="336" spans="1:12" ht="18.75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53"/>
    </row>
    <row r="337" spans="1:12" ht="18.75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53"/>
    </row>
    <row r="338" spans="1:12" ht="18.75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53"/>
    </row>
    <row r="339" spans="1:12" ht="18.75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53"/>
    </row>
    <row r="340" spans="1:12" ht="18.75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53"/>
    </row>
    <row r="341" spans="1:12" ht="18.75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53"/>
    </row>
    <row r="342" spans="1:12" ht="18.75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53"/>
    </row>
    <row r="343" spans="1:12" ht="18.75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53"/>
    </row>
    <row r="344" spans="1:12" ht="18.75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53"/>
    </row>
    <row r="345" spans="1:12" ht="18.75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53"/>
    </row>
    <row r="346" spans="1:12" ht="18.75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53"/>
    </row>
    <row r="347" spans="1:12" ht="18.75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53"/>
    </row>
    <row r="348" spans="1:12" ht="18.75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53"/>
    </row>
    <row r="349" spans="1:12" ht="18.75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53"/>
    </row>
    <row r="350" spans="1:12" ht="18.75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53"/>
    </row>
    <row r="351" spans="1:12" ht="18.75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53"/>
    </row>
    <row r="352" spans="1:12" ht="18.75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53"/>
    </row>
    <row r="353" spans="1:12" ht="18.75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53"/>
    </row>
  </sheetData>
  <mergeCells count="14">
    <mergeCell ref="A88:K88"/>
    <mergeCell ref="A79:K79"/>
    <mergeCell ref="A66:K66"/>
    <mergeCell ref="A61:K61"/>
    <mergeCell ref="A1:K1"/>
    <mergeCell ref="A9:K9"/>
    <mergeCell ref="E31:G31"/>
    <mergeCell ref="A22:K22"/>
    <mergeCell ref="H31:S31"/>
    <mergeCell ref="A47:K47"/>
    <mergeCell ref="A56:K56"/>
    <mergeCell ref="A40:J40"/>
    <mergeCell ref="A35:L35"/>
    <mergeCell ref="A31:D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任务分配</vt:lpstr>
      <vt:lpstr>设计计算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2018-12-05T07:48:59Z</dcterms:created>
  <dcterms:modified xsi:type="dcterms:W3CDTF">2020-01-03T08:59:04Z</dcterms:modified>
</cp:coreProperties>
</file>