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6BDFD1E0-9994-45BA-A6DD-1E96BA0A89C2}" xr6:coauthVersionLast="45" xr6:coauthVersionMax="45" xr10:uidLastSave="{00000000-0000-0000-0000-000000000000}"/>
  <bookViews>
    <workbookView xWindow="-120" yWindow="-120" windowWidth="29040" windowHeight="15840" tabRatio="939" activeTab="10" xr2:uid="{00000000-000D-0000-FFFF-FFFF00000000}"/>
  </bookViews>
  <sheets>
    <sheet name="Order" sheetId="1" r:id="rId1"/>
    <sheet name="F(x)" sheetId="2" r:id="rId2"/>
    <sheet name="InverseF(y)" sheetId="3" r:id="rId3"/>
    <sheet name="F(x) - No Interpolation" sheetId="10" r:id="rId4"/>
    <sheet name="F(x) - Piecewise" sheetId="8" r:id="rId5"/>
    <sheet name="F(x) - Linear" sheetId="6" r:id="rId6"/>
    <sheet name="F(x) - Cubic Spline" sheetId="5" r:id="rId7"/>
    <sheet name="InverseF(y) - No Interpolation" sheetId="11" r:id="rId8"/>
    <sheet name="InverseF(y) - Piecewise" sheetId="9" r:id="rId9"/>
    <sheet name="InverseF(y) - Linear" sheetId="7" r:id="rId10"/>
    <sheet name="InverseF(y) - Cubic Spline" sheetId="12" r:id="rId11"/>
    <sheet name="Cubic Spline - Aborted Sheet" sheetId="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0" l="1"/>
  <c r="E8" i="8"/>
  <c r="E9" i="8"/>
  <c r="E13" i="8"/>
  <c r="E14" i="8"/>
  <c r="E18" i="8"/>
  <c r="E19" i="8"/>
  <c r="E23" i="8"/>
  <c r="E24" i="8"/>
  <c r="E28" i="8"/>
  <c r="E29" i="8"/>
  <c r="E33" i="8"/>
  <c r="E34" i="8"/>
  <c r="E38" i="8"/>
  <c r="E39" i="8"/>
  <c r="E43" i="8"/>
  <c r="E44" i="8"/>
  <c r="E48" i="8"/>
  <c r="E49" i="8"/>
  <c r="E53" i="8"/>
  <c r="E54" i="8"/>
  <c r="E8" i="6"/>
  <c r="E9" i="6"/>
  <c r="E13" i="6"/>
  <c r="E18" i="6"/>
  <c r="E19" i="6"/>
  <c r="E23" i="6"/>
  <c r="E24" i="6"/>
  <c r="E28" i="6"/>
  <c r="E29" i="6"/>
  <c r="E33" i="6"/>
  <c r="E34" i="6"/>
  <c r="E38" i="6"/>
  <c r="E43" i="6"/>
  <c r="E44" i="6"/>
  <c r="E48" i="6"/>
  <c r="E49" i="6"/>
  <c r="E53" i="6"/>
  <c r="E54" i="6"/>
  <c r="L6" i="5"/>
  <c r="AO6" i="5"/>
  <c r="AQ6" i="5"/>
  <c r="AR6" i="5" s="1"/>
  <c r="L7" i="5"/>
  <c r="AO7" i="5"/>
  <c r="AP7" i="5" s="1"/>
  <c r="AQ7" i="5"/>
  <c r="AR7" i="5" s="1"/>
  <c r="B8" i="5"/>
  <c r="M6" i="5" s="1"/>
  <c r="D8" i="5"/>
  <c r="L8" i="5"/>
  <c r="AO8" i="5"/>
  <c r="AQ8" i="5"/>
  <c r="AR8" i="5"/>
  <c r="B9" i="5"/>
  <c r="M7" i="5" s="1"/>
  <c r="L9" i="5"/>
  <c r="B10" i="5"/>
  <c r="M8" i="5" s="1"/>
  <c r="B11" i="5"/>
  <c r="M9" i="5" s="1"/>
  <c r="S12" i="5" a="1"/>
  <c r="AR12" i="5" a="1"/>
  <c r="D16" i="5"/>
  <c r="AN18" i="5"/>
  <c r="AN19" i="5"/>
  <c r="AN20" i="5"/>
  <c r="E25" i="5"/>
  <c r="L25" i="5"/>
  <c r="D25" i="5" s="1"/>
  <c r="M25" i="5"/>
  <c r="P25" i="5"/>
  <c r="R25" i="5"/>
  <c r="S25" i="5" s="1"/>
  <c r="AO25" i="5"/>
  <c r="AQ25" i="5"/>
  <c r="L26" i="5"/>
  <c r="M26" i="5"/>
  <c r="P26" i="5"/>
  <c r="Q26" i="5" s="1"/>
  <c r="R26" i="5"/>
  <c r="S26" i="5"/>
  <c r="AO26" i="5"/>
  <c r="AQ26" i="5"/>
  <c r="L27" i="5"/>
  <c r="M27" i="5"/>
  <c r="P27" i="5"/>
  <c r="S27" i="5"/>
  <c r="AO27" i="5"/>
  <c r="AQ27" i="5"/>
  <c r="L28" i="5"/>
  <c r="M28" i="5"/>
  <c r="R27" i="5" s="1"/>
  <c r="D29" i="5"/>
  <c r="E29" i="5"/>
  <c r="D31" i="5"/>
  <c r="S31" i="5" a="1"/>
  <c r="AR31" i="5" a="1"/>
  <c r="D33" i="5"/>
  <c r="D36" i="5" s="1"/>
  <c r="E33" i="5"/>
  <c r="M33" i="5"/>
  <c r="O33" i="5" s="1"/>
  <c r="D37" i="5"/>
  <c r="E37" i="5"/>
  <c r="O37" i="5"/>
  <c r="AN37" i="5"/>
  <c r="O38" i="5"/>
  <c r="AN38" i="5"/>
  <c r="O39" i="5"/>
  <c r="AN39" i="5"/>
  <c r="D44" i="5"/>
  <c r="L44" i="5"/>
  <c r="M44" i="5"/>
  <c r="E44" i="5" s="1"/>
  <c r="R44" i="5"/>
  <c r="L45" i="5"/>
  <c r="M45" i="5"/>
  <c r="E48" i="5" s="1"/>
  <c r="L46" i="5"/>
  <c r="D52" i="5" s="1"/>
  <c r="D55" i="5" s="1"/>
  <c r="M46" i="5"/>
  <c r="R45" i="5" s="1"/>
  <c r="P46" i="5"/>
  <c r="R46" i="5"/>
  <c r="S46" i="5"/>
  <c r="L47" i="5"/>
  <c r="M47" i="5"/>
  <c r="S50" i="5" a="1"/>
  <c r="E52" i="5"/>
  <c r="D53" i="5"/>
  <c r="D56" i="5"/>
  <c r="E56" i="5"/>
  <c r="O56" i="5"/>
  <c r="O57" i="5"/>
  <c r="O58" i="5"/>
  <c r="B62" i="5"/>
  <c r="E62" i="5"/>
  <c r="B63" i="5"/>
  <c r="L63" i="5"/>
  <c r="M63" i="5"/>
  <c r="O75" i="5" s="1"/>
  <c r="B64" i="5"/>
  <c r="M65" i="5" s="1"/>
  <c r="L64" i="5"/>
  <c r="M64" i="5"/>
  <c r="P64" i="5"/>
  <c r="B65" i="5"/>
  <c r="L65" i="5"/>
  <c r="P65" i="5"/>
  <c r="D66" i="5"/>
  <c r="L66" i="5"/>
  <c r="M66" i="5"/>
  <c r="S69" i="5" a="1"/>
  <c r="D70" i="5"/>
  <c r="D74" i="5"/>
  <c r="B82" i="5"/>
  <c r="M83" i="5" s="1"/>
  <c r="B83" i="5"/>
  <c r="M84" i="5" s="1"/>
  <c r="L83" i="5"/>
  <c r="D82" i="5" s="1"/>
  <c r="P83" i="5"/>
  <c r="B84" i="5"/>
  <c r="M85" i="5" s="1"/>
  <c r="L84" i="5"/>
  <c r="D86" i="5" s="1"/>
  <c r="B85" i="5"/>
  <c r="L85" i="5"/>
  <c r="D90" i="5" s="1"/>
  <c r="D87" i="5" s="1"/>
  <c r="L86" i="5"/>
  <c r="P85" i="5" s="1"/>
  <c r="M86" i="5"/>
  <c r="S89" i="5" a="1"/>
  <c r="D91" i="5"/>
  <c r="D94" i="5"/>
  <c r="B102" i="5"/>
  <c r="M103" i="5" s="1"/>
  <c r="O115" i="5" s="1"/>
  <c r="D102" i="5"/>
  <c r="B103" i="5"/>
  <c r="L103" i="5"/>
  <c r="B104" i="5"/>
  <c r="L104" i="5"/>
  <c r="P103" i="5" s="1"/>
  <c r="M104" i="5"/>
  <c r="E106" i="5" s="1"/>
  <c r="B105" i="5"/>
  <c r="M106" i="5" s="1"/>
  <c r="L105" i="5"/>
  <c r="P104" i="5" s="1"/>
  <c r="M105" i="5"/>
  <c r="P105" i="5"/>
  <c r="L106" i="5"/>
  <c r="D114" i="5" s="1"/>
  <c r="S109" i="5" a="1"/>
  <c r="L123" i="5"/>
  <c r="M123" i="5"/>
  <c r="R123" i="5" s="1"/>
  <c r="L124" i="5"/>
  <c r="M124" i="5"/>
  <c r="R124" i="5"/>
  <c r="L125" i="5"/>
  <c r="M125" i="5"/>
  <c r="D126" i="5"/>
  <c r="E126" i="5"/>
  <c r="L126" i="5"/>
  <c r="M126" i="5"/>
  <c r="S129" i="5" a="1"/>
  <c r="E130" i="5"/>
  <c r="D134" i="5"/>
  <c r="O136" i="5"/>
  <c r="O137" i="5"/>
  <c r="D142" i="5"/>
  <c r="E142" i="5"/>
  <c r="L143" i="5"/>
  <c r="M143" i="5"/>
  <c r="L144" i="5"/>
  <c r="M144" i="5"/>
  <c r="R144" i="5" s="1"/>
  <c r="L145" i="5"/>
  <c r="M145" i="5"/>
  <c r="E146" i="5"/>
  <c r="L146" i="5"/>
  <c r="P145" i="5" s="1"/>
  <c r="M146" i="5"/>
  <c r="S149" i="5" a="1"/>
  <c r="D150" i="5"/>
  <c r="E150" i="5"/>
  <c r="D154" i="5"/>
  <c r="O155" i="5"/>
  <c r="O157" i="5"/>
  <c r="D162" i="5"/>
  <c r="L163" i="5"/>
  <c r="M163" i="5"/>
  <c r="E162" i="5" s="1"/>
  <c r="R163" i="5"/>
  <c r="L164" i="5"/>
  <c r="M164" i="5"/>
  <c r="L165" i="5"/>
  <c r="M165" i="5"/>
  <c r="E166" i="5"/>
  <c r="L166" i="5"/>
  <c r="D174" i="5" s="1"/>
  <c r="M166" i="5"/>
  <c r="S169" i="5" a="1"/>
  <c r="D170" i="5"/>
  <c r="E174" i="5"/>
  <c r="O175" i="5"/>
  <c r="O176" i="5"/>
  <c r="L183" i="5"/>
  <c r="M183" i="5"/>
  <c r="L184" i="5"/>
  <c r="D186" i="5" s="1"/>
  <c r="M184" i="5"/>
  <c r="R184" i="5"/>
  <c r="L185" i="5"/>
  <c r="M185" i="5"/>
  <c r="E190" i="5" s="1"/>
  <c r="E186" i="5"/>
  <c r="L186" i="5"/>
  <c r="P185" i="5" s="1"/>
  <c r="M186" i="5"/>
  <c r="S189" i="5" a="1"/>
  <c r="D194" i="5"/>
  <c r="O196" i="5"/>
  <c r="O197" i="5"/>
  <c r="B202" i="5"/>
  <c r="M203" i="5" s="1"/>
  <c r="O215" i="5" s="1"/>
  <c r="D202" i="5"/>
  <c r="B203" i="5"/>
  <c r="L203" i="5"/>
  <c r="B204" i="5"/>
  <c r="L204" i="5"/>
  <c r="P203" i="5" s="1"/>
  <c r="M204" i="5"/>
  <c r="B205" i="5"/>
  <c r="M206" i="5" s="1"/>
  <c r="L205" i="5"/>
  <c r="P204" i="5" s="1"/>
  <c r="M205" i="5"/>
  <c r="L206" i="5"/>
  <c r="D214" i="5" s="1"/>
  <c r="S209" i="5" a="1"/>
  <c r="B222" i="5"/>
  <c r="B223" i="5"/>
  <c r="D223" i="5"/>
  <c r="L223" i="5"/>
  <c r="D222" i="5" s="1"/>
  <c r="M223" i="5"/>
  <c r="O235" i="5" s="1"/>
  <c r="P223" i="5"/>
  <c r="Q223" i="5" s="1"/>
  <c r="B224" i="5"/>
  <c r="M225" i="5" s="1"/>
  <c r="E230" i="5" s="1"/>
  <c r="L224" i="5"/>
  <c r="M224" i="5"/>
  <c r="P224" i="5"/>
  <c r="B225" i="5"/>
  <c r="L225" i="5"/>
  <c r="D226" i="5"/>
  <c r="E226" i="5"/>
  <c r="L226" i="5"/>
  <c r="P225" i="5" s="1"/>
  <c r="Q224" i="5" s="1"/>
  <c r="M226" i="5"/>
  <c r="S229" i="5" a="1"/>
  <c r="D230" i="5"/>
  <c r="D233" i="5"/>
  <c r="D234" i="5"/>
  <c r="B242" i="5"/>
  <c r="M243" i="5" s="1"/>
  <c r="B243" i="5"/>
  <c r="M244" i="5" s="1"/>
  <c r="L243" i="5"/>
  <c r="D242" i="5" s="1"/>
  <c r="P243" i="5"/>
  <c r="R243" i="5"/>
  <c r="S243" i="5" s="1"/>
  <c r="B244" i="5"/>
  <c r="M245" i="5" s="1"/>
  <c r="L244" i="5"/>
  <c r="D246" i="5" s="1"/>
  <c r="B245" i="5"/>
  <c r="M246" i="5" s="1"/>
  <c r="D245" i="5"/>
  <c r="L245" i="5"/>
  <c r="L246" i="5"/>
  <c r="S249" i="5" a="1"/>
  <c r="D254" i="5"/>
  <c r="B262" i="5"/>
  <c r="M263" i="5" s="1"/>
  <c r="O275" i="5" s="1"/>
  <c r="D262" i="5"/>
  <c r="E262" i="5"/>
  <c r="B263" i="5"/>
  <c r="L263" i="5"/>
  <c r="B264" i="5"/>
  <c r="M265" i="5" s="1"/>
  <c r="L264" i="5"/>
  <c r="P263" i="5" s="1"/>
  <c r="M264" i="5"/>
  <c r="B265" i="5"/>
  <c r="M266" i="5" s="1"/>
  <c r="L265" i="5"/>
  <c r="P264" i="5" s="1"/>
  <c r="P265" i="5"/>
  <c r="L266" i="5"/>
  <c r="D274" i="5" s="1"/>
  <c r="S269" i="5" a="1"/>
  <c r="O276" i="5"/>
  <c r="E8" i="11"/>
  <c r="E34" i="11"/>
  <c r="E8" i="9"/>
  <c r="E13" i="9"/>
  <c r="E14" i="9"/>
  <c r="E23" i="9"/>
  <c r="E24" i="9"/>
  <c r="E34" i="9"/>
  <c r="E38" i="9"/>
  <c r="E39" i="9"/>
  <c r="E8" i="7"/>
  <c r="E13" i="7"/>
  <c r="E14" i="7"/>
  <c r="E18" i="7"/>
  <c r="E19" i="7"/>
  <c r="E23" i="7"/>
  <c r="E24" i="7"/>
  <c r="E28" i="7"/>
  <c r="E29" i="7"/>
  <c r="E33" i="7"/>
  <c r="E34" i="7"/>
  <c r="E38" i="7"/>
  <c r="E39" i="7"/>
  <c r="E43" i="7"/>
  <c r="E44" i="7"/>
  <c r="E48" i="7"/>
  <c r="E49" i="7"/>
  <c r="E53" i="7"/>
  <c r="E54" i="7"/>
  <c r="N6" i="12"/>
  <c r="E8" i="12" s="1"/>
  <c r="E10" i="12" s="1"/>
  <c r="O6" i="12"/>
  <c r="D8" i="12" s="1"/>
  <c r="R6" i="12"/>
  <c r="AQ6" i="12"/>
  <c r="AS6" i="12"/>
  <c r="N7" i="12"/>
  <c r="O7" i="12"/>
  <c r="Q19" i="12" s="1"/>
  <c r="AQ7" i="12"/>
  <c r="AR7" i="12" s="1"/>
  <c r="AS7" i="12"/>
  <c r="AT7" i="12" s="1"/>
  <c r="B8" i="12"/>
  <c r="N8" i="12"/>
  <c r="E16" i="12" s="1"/>
  <c r="R8" i="12"/>
  <c r="AQ8" i="12"/>
  <c r="AS8" i="12"/>
  <c r="AT8" i="12"/>
  <c r="B9" i="12"/>
  <c r="N9" i="12"/>
  <c r="B10" i="12"/>
  <c r="O8" i="12" s="1"/>
  <c r="B11" i="12"/>
  <c r="O9" i="12" s="1"/>
  <c r="E12" i="12"/>
  <c r="U12" i="12" a="1"/>
  <c r="AT12" i="12" a="1"/>
  <c r="AN14" i="12"/>
  <c r="AP14" i="12" s="1"/>
  <c r="E18" i="12"/>
  <c r="AP18" i="12"/>
  <c r="AP19" i="12"/>
  <c r="E20" i="12"/>
  <c r="AP20" i="12"/>
  <c r="D25" i="12"/>
  <c r="E25" i="12"/>
  <c r="N25" i="12"/>
  <c r="O25" i="12"/>
  <c r="R25" i="12"/>
  <c r="S25" i="12" s="1"/>
  <c r="T25" i="12"/>
  <c r="U25" i="12"/>
  <c r="AQ25" i="12"/>
  <c r="AR25" i="12"/>
  <c r="AM32" i="12" s="1"/>
  <c r="AS25" i="12"/>
  <c r="AT25" i="12"/>
  <c r="E26" i="12"/>
  <c r="N26" i="12"/>
  <c r="E29" i="12" s="1"/>
  <c r="E31" i="12" s="1"/>
  <c r="O26" i="12"/>
  <c r="R26" i="12"/>
  <c r="T26" i="12"/>
  <c r="U26" i="12" s="1"/>
  <c r="S32" i="12" s="1"/>
  <c r="AQ26" i="12"/>
  <c r="AR26" i="12"/>
  <c r="AN33" i="12" s="1"/>
  <c r="AP33" i="12" s="1"/>
  <c r="AS26" i="12"/>
  <c r="AT26" i="12" s="1"/>
  <c r="E27" i="12"/>
  <c r="N27" i="12"/>
  <c r="O27" i="12"/>
  <c r="AQ27" i="12"/>
  <c r="AS27" i="12"/>
  <c r="AT27" i="12"/>
  <c r="E28" i="12"/>
  <c r="N28" i="12"/>
  <c r="R27" i="12" s="1"/>
  <c r="O28" i="12"/>
  <c r="D29" i="12"/>
  <c r="U31" i="12" a="1"/>
  <c r="AT31" i="12" a="1"/>
  <c r="E32" i="12"/>
  <c r="N32" i="12"/>
  <c r="P32" i="12" s="1"/>
  <c r="AO32" i="12"/>
  <c r="D33" i="12"/>
  <c r="E33" i="12"/>
  <c r="E36" i="12"/>
  <c r="E37" i="12"/>
  <c r="Q37" i="12"/>
  <c r="AP37" i="12"/>
  <c r="Q38" i="12"/>
  <c r="AP38" i="12"/>
  <c r="Q39" i="12"/>
  <c r="AP39" i="12"/>
  <c r="D44" i="12"/>
  <c r="E44" i="12"/>
  <c r="N44" i="12"/>
  <c r="O44" i="12"/>
  <c r="T44" i="12"/>
  <c r="N45" i="12"/>
  <c r="O45" i="12"/>
  <c r="D48" i="12" s="1"/>
  <c r="N46" i="12"/>
  <c r="O46" i="12"/>
  <c r="N47" i="12"/>
  <c r="E56" i="12" s="1"/>
  <c r="O47" i="12"/>
  <c r="U50" i="12" a="1"/>
  <c r="D56" i="12"/>
  <c r="Q56" i="12"/>
  <c r="Q57" i="12"/>
  <c r="B62" i="12"/>
  <c r="O63" i="12" s="1"/>
  <c r="B63" i="12"/>
  <c r="O64" i="12" s="1"/>
  <c r="N63" i="12"/>
  <c r="E62" i="12" s="1"/>
  <c r="B64" i="12"/>
  <c r="O65" i="12" s="1"/>
  <c r="N64" i="12"/>
  <c r="R63" i="12" s="1"/>
  <c r="B65" i="12"/>
  <c r="N65" i="12"/>
  <c r="R65" i="12"/>
  <c r="N66" i="12"/>
  <c r="O66" i="12"/>
  <c r="U69" i="12" a="1"/>
  <c r="D74" i="12"/>
  <c r="E74" i="12"/>
  <c r="B82" i="12"/>
  <c r="B83" i="12"/>
  <c r="N83" i="12"/>
  <c r="O83" i="12"/>
  <c r="T83" i="12" s="1"/>
  <c r="B84" i="12"/>
  <c r="O85" i="12" s="1"/>
  <c r="D90" i="12" s="1"/>
  <c r="N84" i="12"/>
  <c r="O84" i="12"/>
  <c r="Q96" i="12" s="1"/>
  <c r="B85" i="12"/>
  <c r="N85" i="12"/>
  <c r="R84" i="12" s="1"/>
  <c r="E86" i="12"/>
  <c r="N86" i="12"/>
  <c r="R85" i="12" s="1"/>
  <c r="O86" i="12"/>
  <c r="U89" i="12" a="1"/>
  <c r="D94" i="12"/>
  <c r="B102" i="12"/>
  <c r="O103" i="12" s="1"/>
  <c r="D102" i="12" s="1"/>
  <c r="E102" i="12"/>
  <c r="E103" i="12" s="1"/>
  <c r="B103" i="12"/>
  <c r="N103" i="12"/>
  <c r="R103" i="12"/>
  <c r="B104" i="12"/>
  <c r="O105" i="12" s="1"/>
  <c r="N104" i="12"/>
  <c r="E106" i="12" s="1"/>
  <c r="O104" i="12"/>
  <c r="Q116" i="12" s="1"/>
  <c r="B105" i="12"/>
  <c r="E105" i="12"/>
  <c r="N105" i="12"/>
  <c r="R104" i="12" s="1"/>
  <c r="R105" i="12"/>
  <c r="N106" i="12"/>
  <c r="O106" i="12"/>
  <c r="U109" i="12" a="1"/>
  <c r="E114" i="12"/>
  <c r="D122" i="12"/>
  <c r="N123" i="12"/>
  <c r="E122" i="12" s="1"/>
  <c r="O123" i="12"/>
  <c r="R123" i="12"/>
  <c r="T123" i="12"/>
  <c r="N124" i="12"/>
  <c r="R124" i="12" s="1"/>
  <c r="O124" i="12"/>
  <c r="Q136" i="12" s="1"/>
  <c r="T124" i="12"/>
  <c r="N125" i="12"/>
  <c r="E130" i="12" s="1"/>
  <c r="O125" i="12"/>
  <c r="D126" i="12"/>
  <c r="E126" i="12"/>
  <c r="N126" i="12"/>
  <c r="R125" i="12" s="1"/>
  <c r="U125" i="12" s="1"/>
  <c r="O126" i="12"/>
  <c r="T125" i="12" s="1"/>
  <c r="E127" i="12"/>
  <c r="U129" i="12" a="1"/>
  <c r="D130" i="12"/>
  <c r="D134" i="12"/>
  <c r="Q135" i="12"/>
  <c r="Q137" i="12"/>
  <c r="D142" i="12"/>
  <c r="N143" i="12"/>
  <c r="E142" i="12" s="1"/>
  <c r="E144" i="12" s="1"/>
  <c r="O143" i="12"/>
  <c r="Q155" i="12" s="1"/>
  <c r="T143" i="12"/>
  <c r="N144" i="12"/>
  <c r="R143" i="12" s="1"/>
  <c r="S143" i="12" s="1"/>
  <c r="O144" i="12"/>
  <c r="R144" i="12"/>
  <c r="T144" i="12"/>
  <c r="U144" i="12" s="1"/>
  <c r="N145" i="12"/>
  <c r="E150" i="12" s="1"/>
  <c r="O145" i="12"/>
  <c r="R145" i="12"/>
  <c r="T145" i="12"/>
  <c r="U145" i="12" s="1"/>
  <c r="D146" i="12"/>
  <c r="E146" i="12"/>
  <c r="E147" i="12" s="1"/>
  <c r="N146" i="12"/>
  <c r="O146" i="12"/>
  <c r="E148" i="12"/>
  <c r="E149" i="12"/>
  <c r="U149" i="12" a="1"/>
  <c r="D150" i="12"/>
  <c r="E152" i="12"/>
  <c r="D154" i="12"/>
  <c r="E154" i="12"/>
  <c r="Q156" i="12"/>
  <c r="Q157" i="12"/>
  <c r="D162" i="12"/>
  <c r="N163" i="12"/>
  <c r="E162" i="12" s="1"/>
  <c r="O163" i="12"/>
  <c r="T163" i="12"/>
  <c r="N164" i="12"/>
  <c r="E166" i="12" s="1"/>
  <c r="E168" i="12" s="1"/>
  <c r="O164" i="12"/>
  <c r="T164" i="12"/>
  <c r="N165" i="12"/>
  <c r="E170" i="12" s="1"/>
  <c r="O165" i="12"/>
  <c r="Q177" i="12" s="1"/>
  <c r="R165" i="12"/>
  <c r="D166" i="12"/>
  <c r="N166" i="12"/>
  <c r="O166" i="12"/>
  <c r="U169" i="12" a="1"/>
  <c r="D170" i="12"/>
  <c r="E171" i="12"/>
  <c r="E174" i="12"/>
  <c r="Q175" i="12"/>
  <c r="Q176" i="12"/>
  <c r="D182" i="12"/>
  <c r="N183" i="12"/>
  <c r="E182" i="12" s="1"/>
  <c r="O183" i="12"/>
  <c r="T183" i="12"/>
  <c r="N184" i="12"/>
  <c r="R183" i="12" s="1"/>
  <c r="O184" i="12"/>
  <c r="Q196" i="12" s="1"/>
  <c r="T184" i="12"/>
  <c r="N185" i="12"/>
  <c r="E190" i="12" s="1"/>
  <c r="O185" i="12"/>
  <c r="D186" i="12"/>
  <c r="N186" i="12"/>
  <c r="R185" i="12" s="1"/>
  <c r="O186" i="12"/>
  <c r="T185" i="12" s="1"/>
  <c r="U185" i="12" s="1"/>
  <c r="U189" i="12" a="1"/>
  <c r="D190" i="12"/>
  <c r="Q195" i="12"/>
  <c r="Q197" i="12"/>
  <c r="B202" i="12"/>
  <c r="O203" i="12" s="1"/>
  <c r="D202" i="12" s="1"/>
  <c r="E202" i="12"/>
  <c r="B203" i="12"/>
  <c r="E203" i="12"/>
  <c r="N203" i="12"/>
  <c r="B204" i="12"/>
  <c r="E204" i="12"/>
  <c r="N204" i="12"/>
  <c r="E206" i="12" s="1"/>
  <c r="O204" i="12"/>
  <c r="D206" i="12" s="1"/>
  <c r="R204" i="12"/>
  <c r="B205" i="12"/>
  <c r="O206" i="12" s="1"/>
  <c r="E205" i="12"/>
  <c r="N205" i="12"/>
  <c r="O205" i="12"/>
  <c r="D210" i="12" s="1"/>
  <c r="R205" i="12"/>
  <c r="N206" i="12"/>
  <c r="U209" i="12" a="1"/>
  <c r="E210" i="12"/>
  <c r="E211" i="12" s="1"/>
  <c r="E214" i="12"/>
  <c r="Q216" i="12"/>
  <c r="B222" i="12"/>
  <c r="O223" i="12" s="1"/>
  <c r="E222" i="12"/>
  <c r="E224" i="12" s="1"/>
  <c r="B223" i="12"/>
  <c r="N223" i="12"/>
  <c r="B224" i="12"/>
  <c r="N224" i="12"/>
  <c r="R224" i="12" s="1"/>
  <c r="O224" i="12"/>
  <c r="D226" i="12" s="1"/>
  <c r="B225" i="12"/>
  <c r="N225" i="12"/>
  <c r="O225" i="12"/>
  <c r="T224" i="12" s="1"/>
  <c r="R225" i="12"/>
  <c r="T225" i="12"/>
  <c r="U225" i="12" s="1"/>
  <c r="E226" i="12"/>
  <c r="E227" i="12" s="1"/>
  <c r="N226" i="12"/>
  <c r="O226" i="12"/>
  <c r="D234" i="12" s="1"/>
  <c r="U229" i="12" a="1"/>
  <c r="E230" i="12"/>
  <c r="E231" i="12" s="1"/>
  <c r="E234" i="12"/>
  <c r="Q237" i="12"/>
  <c r="B242" i="12"/>
  <c r="D242" i="12"/>
  <c r="B243" i="12"/>
  <c r="E243" i="12"/>
  <c r="N243" i="12"/>
  <c r="E242" i="12" s="1"/>
  <c r="O243" i="12"/>
  <c r="R243" i="12"/>
  <c r="S243" i="12"/>
  <c r="B244" i="12"/>
  <c r="N244" i="12"/>
  <c r="O244" i="12"/>
  <c r="T243" i="12" s="1"/>
  <c r="U243" i="12" s="1"/>
  <c r="R244" i="12"/>
  <c r="O251" i="12" s="1"/>
  <c r="Q251" i="12" s="1"/>
  <c r="S244" i="12"/>
  <c r="B245" i="12"/>
  <c r="O246" i="12" s="1"/>
  <c r="N245" i="12"/>
  <c r="O245" i="12"/>
  <c r="T244" i="12" s="1"/>
  <c r="U244" i="12" s="1"/>
  <c r="D246" i="12"/>
  <c r="E246" i="12"/>
  <c r="N246" i="12"/>
  <c r="R245" i="12" s="1"/>
  <c r="U249" i="12" a="1"/>
  <c r="E250" i="12"/>
  <c r="N250" i="12"/>
  <c r="P250" i="12" s="1"/>
  <c r="Q255" i="12"/>
  <c r="Q257" i="12"/>
  <c r="B262" i="12"/>
  <c r="O263" i="12" s="1"/>
  <c r="B263" i="12"/>
  <c r="O264" i="12" s="1"/>
  <c r="N263" i="12"/>
  <c r="E262" i="12" s="1"/>
  <c r="R263" i="12"/>
  <c r="B264" i="12"/>
  <c r="N264" i="12"/>
  <c r="E266" i="12" s="1"/>
  <c r="B265" i="12"/>
  <c r="N265" i="12"/>
  <c r="R264" i="12" s="1"/>
  <c r="O265" i="12"/>
  <c r="D270" i="12" s="1"/>
  <c r="N266" i="12"/>
  <c r="R265" i="12" s="1"/>
  <c r="O266" i="12"/>
  <c r="T265" i="12" s="1"/>
  <c r="U265" i="12" s="1"/>
  <c r="U269" i="12" a="1"/>
  <c r="E274" i="12"/>
  <c r="T5" i="4"/>
  <c r="U5" i="4" s="1"/>
  <c r="P12" i="4" s="1"/>
  <c r="R12" i="4" s="1"/>
  <c r="V5" i="4"/>
  <c r="W5" i="4" s="1"/>
  <c r="T6" i="4"/>
  <c r="U6" i="4"/>
  <c r="Q13" i="4" s="1"/>
  <c r="S13" i="4" s="1"/>
  <c r="V6" i="4"/>
  <c r="W6" i="4"/>
  <c r="T7" i="4"/>
  <c r="V7" i="4"/>
  <c r="W7" i="4" s="1"/>
  <c r="W11" i="4" a="1"/>
  <c r="S17" i="4"/>
  <c r="S18" i="4"/>
  <c r="S19" i="4"/>
  <c r="T26" i="4"/>
  <c r="U26" i="4" s="1"/>
  <c r="P33" i="4" s="1"/>
  <c r="R33" i="4" s="1"/>
  <c r="V26" i="4"/>
  <c r="W26" i="4"/>
  <c r="AE26" i="4"/>
  <c r="AF26" i="4"/>
  <c r="AA33" i="4" s="1"/>
  <c r="AC33" i="4" s="1"/>
  <c r="AG26" i="4"/>
  <c r="AH26" i="4" s="1"/>
  <c r="T27" i="4"/>
  <c r="U27" i="4" s="1"/>
  <c r="V27" i="4"/>
  <c r="W27" i="4" s="1"/>
  <c r="AE27" i="4"/>
  <c r="AG27" i="4"/>
  <c r="AH27" i="4"/>
  <c r="T28" i="4"/>
  <c r="V28" i="4"/>
  <c r="W28" i="4" s="1"/>
  <c r="AE28" i="4"/>
  <c r="AG28" i="4"/>
  <c r="AH28" i="4" s="1"/>
  <c r="W32" i="4" a="1"/>
  <c r="AH32" i="4" a="1"/>
  <c r="S38" i="4"/>
  <c r="AD38" i="4"/>
  <c r="S39" i="4"/>
  <c r="AD39" i="4"/>
  <c r="S40" i="4"/>
  <c r="AD40" i="4"/>
  <c r="P43" i="4"/>
  <c r="S43" i="4"/>
  <c r="I23" i="2" s="1"/>
  <c r="AA43" i="4"/>
  <c r="AD43" i="4"/>
  <c r="P44" i="4"/>
  <c r="AA44" i="4"/>
  <c r="AD44" i="4"/>
  <c r="P45" i="4"/>
  <c r="S45" i="4"/>
  <c r="I25" i="2" s="1"/>
  <c r="AA45" i="4"/>
  <c r="AD45" i="4"/>
  <c r="AD46" i="4"/>
  <c r="S47" i="4"/>
  <c r="I27" i="2" s="1"/>
  <c r="AD47" i="4"/>
  <c r="AD48" i="4"/>
  <c r="S49" i="4"/>
  <c r="I29" i="2" s="1"/>
  <c r="AD49" i="4"/>
  <c r="T56" i="4"/>
  <c r="U56" i="4" s="1"/>
  <c r="P63" i="4" s="1"/>
  <c r="R63" i="4" s="1"/>
  <c r="V56" i="4"/>
  <c r="W56" i="4" s="1"/>
  <c r="T57" i="4"/>
  <c r="V57" i="4"/>
  <c r="W57" i="4"/>
  <c r="T58" i="4"/>
  <c r="V58" i="4"/>
  <c r="W58" i="4" s="1"/>
  <c r="W62" i="4" a="1"/>
  <c r="S68" i="4"/>
  <c r="S69" i="4"/>
  <c r="S70" i="4"/>
  <c r="P73" i="4"/>
  <c r="P74" i="4"/>
  <c r="P75" i="4"/>
  <c r="S224" i="12" l="1"/>
  <c r="O231" i="12" s="1"/>
  <c r="Q231" i="12" s="1"/>
  <c r="U63" i="4"/>
  <c r="AB34" i="4"/>
  <c r="AD34" i="4" s="1"/>
  <c r="D20" i="12"/>
  <c r="T8" i="12"/>
  <c r="U8" i="12" s="1"/>
  <c r="S264" i="12"/>
  <c r="O271" i="12"/>
  <c r="Q271" i="12" s="1"/>
  <c r="D214" i="12"/>
  <c r="T205" i="12"/>
  <c r="U205" i="12" s="1"/>
  <c r="U44" i="12"/>
  <c r="U64" i="4"/>
  <c r="E65" i="12"/>
  <c r="E63" i="12"/>
  <c r="AF33" i="4"/>
  <c r="S124" i="12"/>
  <c r="O131" i="12" s="1"/>
  <c r="Q131" i="12" s="1"/>
  <c r="Q235" i="12"/>
  <c r="D222" i="12"/>
  <c r="U33" i="4"/>
  <c r="AF34" i="4"/>
  <c r="N270" i="12"/>
  <c r="P270" i="12" s="1"/>
  <c r="S250" i="12"/>
  <c r="U13" i="4"/>
  <c r="U12" i="4"/>
  <c r="E264" i="12"/>
  <c r="E263" i="12"/>
  <c r="E265" i="12"/>
  <c r="U224" i="12"/>
  <c r="U34" i="4"/>
  <c r="Q276" i="12"/>
  <c r="T263" i="12"/>
  <c r="U263" i="12" s="1"/>
  <c r="D266" i="12"/>
  <c r="T245" i="12"/>
  <c r="U245" i="12" s="1"/>
  <c r="D254" i="12"/>
  <c r="D262" i="12"/>
  <c r="Q275" i="12"/>
  <c r="E191" i="12"/>
  <c r="R85" i="5"/>
  <c r="S85" i="5" s="1"/>
  <c r="E94" i="5"/>
  <c r="R64" i="5"/>
  <c r="S64" i="5" s="1"/>
  <c r="O77" i="5"/>
  <c r="E249" i="12"/>
  <c r="R184" i="12"/>
  <c r="S183" i="12" s="1"/>
  <c r="N190" i="12" s="1"/>
  <c r="E169" i="12"/>
  <c r="S144" i="12"/>
  <c r="S151" i="12" s="1"/>
  <c r="O151" i="12"/>
  <c r="Q151" i="12" s="1"/>
  <c r="S104" i="12"/>
  <c r="O111" i="12" s="1"/>
  <c r="Q111" i="12" s="1"/>
  <c r="R44" i="12"/>
  <c r="E48" i="12"/>
  <c r="D171" i="5"/>
  <c r="D172" i="5"/>
  <c r="T223" i="12"/>
  <c r="U223" i="12" s="1"/>
  <c r="E70" i="5"/>
  <c r="Q34" i="4"/>
  <c r="S34" i="4" s="1"/>
  <c r="E254" i="12"/>
  <c r="E252" i="12" s="1"/>
  <c r="E213" i="12"/>
  <c r="U123" i="12"/>
  <c r="T85" i="12"/>
  <c r="U85" i="12" s="1"/>
  <c r="Q95" i="12"/>
  <c r="D82" i="12"/>
  <c r="T64" i="12"/>
  <c r="Q77" i="12"/>
  <c r="D70" i="12"/>
  <c r="AR14" i="12"/>
  <c r="O18" i="5"/>
  <c r="E8" i="5"/>
  <c r="E209" i="12"/>
  <c r="S263" i="12"/>
  <c r="D250" i="12"/>
  <c r="D230" i="12"/>
  <c r="E212" i="12"/>
  <c r="T203" i="12"/>
  <c r="U203" i="12" s="1"/>
  <c r="E186" i="12"/>
  <c r="U183" i="12"/>
  <c r="T165" i="12"/>
  <c r="U165" i="12" s="1"/>
  <c r="D174" i="12"/>
  <c r="E134" i="12"/>
  <c r="E131" i="12" s="1"/>
  <c r="Q97" i="12"/>
  <c r="T63" i="12"/>
  <c r="U63" i="12" s="1"/>
  <c r="D66" i="12"/>
  <c r="D16" i="12"/>
  <c r="T7" i="12"/>
  <c r="U7" i="12" s="1"/>
  <c r="Q20" i="12"/>
  <c r="R264" i="5"/>
  <c r="S264" i="5" s="1"/>
  <c r="O277" i="5"/>
  <c r="E270" i="5"/>
  <c r="P143" i="5"/>
  <c r="P144" i="5"/>
  <c r="D146" i="5"/>
  <c r="D144" i="5" s="1"/>
  <c r="D122" i="5"/>
  <c r="P123" i="5"/>
  <c r="R8" i="5"/>
  <c r="S8" i="5" s="1"/>
  <c r="E20" i="5"/>
  <c r="T204" i="12"/>
  <c r="U204" i="12" s="1"/>
  <c r="Q217" i="12"/>
  <c r="E82" i="12"/>
  <c r="R83" i="12"/>
  <c r="E233" i="12"/>
  <c r="E208" i="12"/>
  <c r="U163" i="12"/>
  <c r="E125" i="12"/>
  <c r="E124" i="12"/>
  <c r="O91" i="12"/>
  <c r="Q91" i="12" s="1"/>
  <c r="AR32" i="12"/>
  <c r="R245" i="5"/>
  <c r="E254" i="5"/>
  <c r="E214" i="5"/>
  <c r="R205" i="5"/>
  <c r="D189" i="5"/>
  <c r="P6" i="5"/>
  <c r="D12" i="5"/>
  <c r="P7" i="5"/>
  <c r="W11" i="4"/>
  <c r="Q277" i="12"/>
  <c r="T264" i="12"/>
  <c r="U264" i="12" s="1"/>
  <c r="S271" i="12" s="1"/>
  <c r="Q256" i="12"/>
  <c r="E229" i="12"/>
  <c r="R223" i="12"/>
  <c r="R203" i="12"/>
  <c r="U143" i="12"/>
  <c r="E123" i="12"/>
  <c r="E108" i="12"/>
  <c r="E66" i="12"/>
  <c r="Q75" i="12"/>
  <c r="D62" i="12"/>
  <c r="T27" i="12"/>
  <c r="U27" i="12" s="1"/>
  <c r="D37" i="12"/>
  <c r="Q18" i="12"/>
  <c r="E182" i="5"/>
  <c r="O195" i="5"/>
  <c r="R183" i="5"/>
  <c r="S183" i="5" s="1"/>
  <c r="D26" i="5"/>
  <c r="D27" i="5"/>
  <c r="D28" i="5"/>
  <c r="E225" i="12"/>
  <c r="E167" i="12"/>
  <c r="R65" i="5"/>
  <c r="S65" i="5" s="1"/>
  <c r="U57" i="4"/>
  <c r="Q64" i="4" s="1"/>
  <c r="AF27" i="4"/>
  <c r="D274" i="12"/>
  <c r="E248" i="12"/>
  <c r="E245" i="12"/>
  <c r="E232" i="12"/>
  <c r="E207" i="12"/>
  <c r="E184" i="12"/>
  <c r="R163" i="12"/>
  <c r="E132" i="12"/>
  <c r="E133" i="12"/>
  <c r="E104" i="12"/>
  <c r="E94" i="12"/>
  <c r="Q76" i="12"/>
  <c r="T65" i="12"/>
  <c r="U65" i="12" s="1"/>
  <c r="E250" i="5"/>
  <c r="R244" i="5"/>
  <c r="O257" i="5"/>
  <c r="D182" i="5"/>
  <c r="P183" i="5"/>
  <c r="AP26" i="5"/>
  <c r="AL33" i="5"/>
  <c r="AN33" i="5" s="1"/>
  <c r="S144" i="5"/>
  <c r="E270" i="12"/>
  <c r="E269" i="12" s="1"/>
  <c r="E228" i="12"/>
  <c r="E192" i="12"/>
  <c r="E193" i="12"/>
  <c r="E143" i="12"/>
  <c r="E145" i="12"/>
  <c r="D110" i="12"/>
  <c r="T104" i="12"/>
  <c r="U104" i="12" s="1"/>
  <c r="Q117" i="12"/>
  <c r="T84" i="12"/>
  <c r="U84" i="12" s="1"/>
  <c r="S6" i="12"/>
  <c r="N13" i="12" s="1"/>
  <c r="P164" i="5"/>
  <c r="P165" i="5"/>
  <c r="D152" i="5"/>
  <c r="D151" i="5"/>
  <c r="D153" i="5"/>
  <c r="E128" i="12"/>
  <c r="E129" i="12"/>
  <c r="AH32" i="4"/>
  <c r="E247" i="12"/>
  <c r="Q236" i="12"/>
  <c r="E223" i="12"/>
  <c r="Q215" i="12"/>
  <c r="S204" i="12"/>
  <c r="O211" i="12" s="1"/>
  <c r="Q211" i="12" s="1"/>
  <c r="E164" i="12"/>
  <c r="E163" i="12"/>
  <c r="U124" i="12"/>
  <c r="S131" i="12" s="1"/>
  <c r="S84" i="12"/>
  <c r="R64" i="12"/>
  <c r="S63" i="12" s="1"/>
  <c r="N70" i="12" s="1"/>
  <c r="AR33" i="12"/>
  <c r="O96" i="5"/>
  <c r="E86" i="5"/>
  <c r="R83" i="5"/>
  <c r="S83" i="5" s="1"/>
  <c r="Q64" i="5"/>
  <c r="M71" i="5" s="1"/>
  <c r="O71" i="5" s="1"/>
  <c r="S123" i="12"/>
  <c r="N130" i="12" s="1"/>
  <c r="E194" i="12"/>
  <c r="E172" i="12"/>
  <c r="E173" i="12"/>
  <c r="Q115" i="12"/>
  <c r="T105" i="12"/>
  <c r="U105" i="12" s="1"/>
  <c r="T103" i="12"/>
  <c r="U103" i="12" s="1"/>
  <c r="T45" i="12"/>
  <c r="D52" i="12"/>
  <c r="Q58" i="12"/>
  <c r="T46" i="12"/>
  <c r="U46" i="12" s="1"/>
  <c r="R185" i="5"/>
  <c r="S185" i="5" s="1"/>
  <c r="E194" i="5"/>
  <c r="D130" i="5"/>
  <c r="P124" i="5"/>
  <c r="E244" i="12"/>
  <c r="D194" i="12"/>
  <c r="U184" i="12"/>
  <c r="E165" i="12"/>
  <c r="N150" i="12"/>
  <c r="P150" i="12" s="1"/>
  <c r="E151" i="12"/>
  <c r="E153" i="12"/>
  <c r="N110" i="12"/>
  <c r="P110" i="12" s="1"/>
  <c r="R45" i="12"/>
  <c r="E52" i="12"/>
  <c r="R46" i="12"/>
  <c r="D173" i="5"/>
  <c r="E70" i="12"/>
  <c r="AR6" i="12"/>
  <c r="AM13" i="12" s="1"/>
  <c r="AO13" i="12" s="1"/>
  <c r="AT6" i="12"/>
  <c r="AR13" i="12" s="1"/>
  <c r="D228" i="5"/>
  <c r="D229" i="5"/>
  <c r="D227" i="5"/>
  <c r="D225" i="5"/>
  <c r="D224" i="5"/>
  <c r="E206" i="5"/>
  <c r="R203" i="5"/>
  <c r="S203" i="5" s="1"/>
  <c r="O216" i="5"/>
  <c r="D72" i="5"/>
  <c r="D71" i="5"/>
  <c r="R63" i="5"/>
  <c r="S63" i="5" s="1"/>
  <c r="O76" i="5"/>
  <c r="S44" i="5"/>
  <c r="R7" i="5"/>
  <c r="S7" i="5" s="1"/>
  <c r="E16" i="5"/>
  <c r="E14" i="12"/>
  <c r="E17" i="12"/>
  <c r="E19" i="12"/>
  <c r="D210" i="5"/>
  <c r="L210" i="5"/>
  <c r="N210" i="5" s="1"/>
  <c r="Q203" i="5"/>
  <c r="O177" i="5"/>
  <c r="R164" i="5"/>
  <c r="R165" i="5"/>
  <c r="E170" i="5"/>
  <c r="R145" i="5"/>
  <c r="S145" i="5" s="1"/>
  <c r="E154" i="5"/>
  <c r="E102" i="5"/>
  <c r="D83" i="5"/>
  <c r="D84" i="5"/>
  <c r="AR26" i="5"/>
  <c r="D20" i="5"/>
  <c r="P8" i="5"/>
  <c r="R104" i="5"/>
  <c r="S104" i="5" s="1"/>
  <c r="O117" i="5"/>
  <c r="E110" i="5"/>
  <c r="E82" i="5"/>
  <c r="O95" i="5"/>
  <c r="D46" i="5"/>
  <c r="Q32" i="5"/>
  <c r="S103" i="12"/>
  <c r="E90" i="12"/>
  <c r="E88" i="12" s="1"/>
  <c r="D86" i="12"/>
  <c r="E11" i="12"/>
  <c r="E9" i="12"/>
  <c r="P163" i="5"/>
  <c r="D166" i="5"/>
  <c r="D145" i="5"/>
  <c r="Q104" i="5"/>
  <c r="M111" i="5" s="1"/>
  <c r="O111" i="5" s="1"/>
  <c r="D92" i="5"/>
  <c r="D93" i="5"/>
  <c r="E66" i="5"/>
  <c r="D62" i="5"/>
  <c r="P63" i="5"/>
  <c r="R6" i="5"/>
  <c r="E12" i="5"/>
  <c r="O19" i="5"/>
  <c r="AT31" i="12"/>
  <c r="Q264" i="5"/>
  <c r="M271" i="5"/>
  <c r="O271" i="5" s="1"/>
  <c r="L230" i="5"/>
  <c r="N230" i="5" s="1"/>
  <c r="E114" i="5"/>
  <c r="R105" i="5"/>
  <c r="S105" i="5" s="1"/>
  <c r="D85" i="5"/>
  <c r="D68" i="5"/>
  <c r="D69" i="5"/>
  <c r="D67" i="5"/>
  <c r="AP14" i="5"/>
  <c r="S26" i="12"/>
  <c r="O33" i="12" s="1"/>
  <c r="Q33" i="12" s="1"/>
  <c r="E13" i="12"/>
  <c r="E274" i="5"/>
  <c r="R265" i="5"/>
  <c r="S265" i="5" s="1"/>
  <c r="D243" i="5"/>
  <c r="D244" i="5"/>
  <c r="M231" i="5"/>
  <c r="O231" i="5" s="1"/>
  <c r="D190" i="5"/>
  <c r="D188" i="5" s="1"/>
  <c r="P184" i="5"/>
  <c r="D54" i="5"/>
  <c r="S45" i="5"/>
  <c r="O20" i="5"/>
  <c r="R164" i="12"/>
  <c r="U164" i="12" s="1"/>
  <c r="D114" i="12"/>
  <c r="E15" i="12"/>
  <c r="E266" i="5"/>
  <c r="R263" i="5"/>
  <c r="S263" i="5" s="1"/>
  <c r="O256" i="5"/>
  <c r="E246" i="5"/>
  <c r="D232" i="5"/>
  <c r="D231" i="5"/>
  <c r="R223" i="5"/>
  <c r="S223" i="5" s="1"/>
  <c r="O236" i="5"/>
  <c r="Q103" i="5"/>
  <c r="L110" i="5" s="1"/>
  <c r="AR27" i="5"/>
  <c r="E110" i="12"/>
  <c r="D106" i="12"/>
  <c r="E30" i="12"/>
  <c r="R7" i="12"/>
  <c r="D270" i="5"/>
  <c r="L270" i="5"/>
  <c r="N270" i="5" s="1"/>
  <c r="Q263" i="5"/>
  <c r="P245" i="5"/>
  <c r="E242" i="5"/>
  <c r="O255" i="5"/>
  <c r="P205" i="5"/>
  <c r="Q204" i="5" s="1"/>
  <c r="M211" i="5" s="1"/>
  <c r="O211" i="5" s="1"/>
  <c r="E202" i="5"/>
  <c r="D110" i="5"/>
  <c r="D88" i="5"/>
  <c r="D89" i="5"/>
  <c r="AR25" i="5"/>
  <c r="E34" i="12"/>
  <c r="E35" i="12"/>
  <c r="T6" i="12"/>
  <c r="U6" i="12" s="1"/>
  <c r="D250" i="5"/>
  <c r="D249" i="5" s="1"/>
  <c r="P244" i="5"/>
  <c r="R225" i="5"/>
  <c r="S225" i="5" s="1"/>
  <c r="E234" i="5"/>
  <c r="R224" i="5"/>
  <c r="S224" i="5" s="1"/>
  <c r="O237" i="5"/>
  <c r="R204" i="5"/>
  <c r="S204" i="5" s="1"/>
  <c r="O217" i="5"/>
  <c r="E210" i="5"/>
  <c r="R125" i="5"/>
  <c r="S125" i="5" s="1"/>
  <c r="E134" i="5"/>
  <c r="E90" i="5"/>
  <c r="R84" i="5"/>
  <c r="S84" i="5" s="1"/>
  <c r="O97" i="5"/>
  <c r="D73" i="5"/>
  <c r="D48" i="5"/>
  <c r="P44" i="5"/>
  <c r="P45" i="5"/>
  <c r="Q33" i="5"/>
  <c r="AP25" i="5"/>
  <c r="AK32" i="5" s="1"/>
  <c r="D12" i="12"/>
  <c r="D163" i="5"/>
  <c r="D165" i="5"/>
  <c r="R143" i="5"/>
  <c r="S143" i="5" s="1"/>
  <c r="O156" i="5"/>
  <c r="P125" i="5"/>
  <c r="E122" i="5"/>
  <c r="O135" i="5"/>
  <c r="D34" i="5"/>
  <c r="D30" i="5"/>
  <c r="D35" i="5"/>
  <c r="D32" i="5"/>
  <c r="D266" i="5"/>
  <c r="D206" i="5"/>
  <c r="D205" i="5" s="1"/>
  <c r="D106" i="5"/>
  <c r="O116" i="5"/>
  <c r="E74" i="5"/>
  <c r="D47" i="5"/>
  <c r="AL14" i="5"/>
  <c r="AN14" i="5" s="1"/>
  <c r="Q25" i="5"/>
  <c r="L32" i="5" s="1"/>
  <c r="AP6" i="5"/>
  <c r="AK13" i="5" s="1"/>
  <c r="AT12" i="12"/>
  <c r="E222" i="5"/>
  <c r="R103" i="5"/>
  <c r="S103" i="5" s="1"/>
  <c r="P84" i="5"/>
  <c r="P70" i="12" l="1"/>
  <c r="AM32" i="5"/>
  <c r="P190" i="12"/>
  <c r="S64" i="4"/>
  <c r="W62" i="4"/>
  <c r="AM13" i="5"/>
  <c r="AR12" i="5"/>
  <c r="S170" i="12"/>
  <c r="P130" i="12"/>
  <c r="P13" i="12"/>
  <c r="U12" i="12" s="1"/>
  <c r="N32" i="5"/>
  <c r="S31" i="5"/>
  <c r="N110" i="5"/>
  <c r="S109" i="5"/>
  <c r="Q231" i="5"/>
  <c r="AP32" i="5"/>
  <c r="AR31" i="5" s="1"/>
  <c r="D211" i="5"/>
  <c r="D212" i="5"/>
  <c r="D213" i="5"/>
  <c r="S52" i="12"/>
  <c r="Q164" i="5"/>
  <c r="M171" i="5"/>
  <c r="O171" i="5" s="1"/>
  <c r="S244" i="5"/>
  <c r="Q6" i="5"/>
  <c r="L13" i="5"/>
  <c r="AT13" i="12"/>
  <c r="AN18" i="12"/>
  <c r="Q244" i="5"/>
  <c r="M251" i="5" s="1"/>
  <c r="O251" i="5" s="1"/>
  <c r="Q243" i="5"/>
  <c r="L250" i="5" s="1"/>
  <c r="Q51" i="5"/>
  <c r="D187" i="5"/>
  <c r="U149" i="12"/>
  <c r="E268" i="12"/>
  <c r="E251" i="12"/>
  <c r="S210" i="12"/>
  <c r="E87" i="12"/>
  <c r="E267" i="12"/>
  <c r="Q184" i="5"/>
  <c r="M191" i="5" s="1"/>
  <c r="O191" i="5" s="1"/>
  <c r="Q52" i="5"/>
  <c r="U45" i="12"/>
  <c r="Q150" i="5"/>
  <c r="S223" i="12"/>
  <c r="N230" i="12"/>
  <c r="D124" i="5"/>
  <c r="D123" i="5"/>
  <c r="D125" i="5"/>
  <c r="E89" i="12"/>
  <c r="E253" i="12"/>
  <c r="U64" i="12"/>
  <c r="S205" i="5"/>
  <c r="S184" i="12"/>
  <c r="O191" i="12" s="1"/>
  <c r="S150" i="12"/>
  <c r="D252" i="5"/>
  <c r="D253" i="5"/>
  <c r="D251" i="5"/>
  <c r="AT32" i="12"/>
  <c r="AN37" i="12"/>
  <c r="AH33" i="4"/>
  <c r="AB38" i="4"/>
  <c r="D148" i="5"/>
  <c r="D149" i="5"/>
  <c r="D147" i="5"/>
  <c r="D143" i="5"/>
  <c r="D107" i="5"/>
  <c r="D108" i="5"/>
  <c r="D109" i="5"/>
  <c r="D271" i="5"/>
  <c r="D272" i="5"/>
  <c r="D273" i="5"/>
  <c r="D167" i="5"/>
  <c r="D168" i="5"/>
  <c r="D169" i="5"/>
  <c r="E71" i="12"/>
  <c r="E73" i="12"/>
  <c r="E72" i="12"/>
  <c r="S111" i="12"/>
  <c r="S184" i="5"/>
  <c r="Q191" i="5" s="1"/>
  <c r="Q144" i="5"/>
  <c r="Q151" i="5" s="1"/>
  <c r="S251" i="12"/>
  <c r="U249" i="12" s="1"/>
  <c r="S211" i="12"/>
  <c r="D17" i="5"/>
  <c r="D19" i="5"/>
  <c r="D18" i="5"/>
  <c r="AO18" i="12"/>
  <c r="S229" i="5"/>
  <c r="D207" i="5"/>
  <c r="D208" i="5"/>
  <c r="D209" i="5"/>
  <c r="D204" i="5"/>
  <c r="S7" i="12"/>
  <c r="O14" i="12" s="1"/>
  <c r="Q14" i="12" s="1"/>
  <c r="Q163" i="5"/>
  <c r="L170" i="5" s="1"/>
  <c r="AP13" i="5"/>
  <c r="S163" i="5"/>
  <c r="O71" i="12"/>
  <c r="Q71" i="12" s="1"/>
  <c r="S64" i="12"/>
  <c r="S110" i="12"/>
  <c r="U109" i="12" s="1"/>
  <c r="D104" i="5"/>
  <c r="Q71" i="5"/>
  <c r="Q143" i="5"/>
  <c r="L150" i="5" s="1"/>
  <c r="D15" i="5"/>
  <c r="D14" i="5"/>
  <c r="D13" i="5"/>
  <c r="D9" i="5"/>
  <c r="E271" i="12"/>
  <c r="E272" i="12"/>
  <c r="E273" i="12"/>
  <c r="Q123" i="5"/>
  <c r="L130" i="5" s="1"/>
  <c r="D192" i="5"/>
  <c r="D193" i="5"/>
  <c r="D191" i="5"/>
  <c r="U31" i="12"/>
  <c r="D267" i="5"/>
  <c r="D268" i="5"/>
  <c r="D264" i="5"/>
  <c r="D263" i="5"/>
  <c r="D269" i="5"/>
  <c r="S6" i="5"/>
  <c r="D265" i="5"/>
  <c r="S165" i="5"/>
  <c r="W32" i="4"/>
  <c r="D103" i="5"/>
  <c r="S123" i="5"/>
  <c r="S33" i="12"/>
  <c r="S270" i="12"/>
  <c r="S245" i="5"/>
  <c r="S91" i="12"/>
  <c r="D203" i="5"/>
  <c r="S164" i="12"/>
  <c r="O171" i="12"/>
  <c r="Q171" i="12" s="1"/>
  <c r="S13" i="12"/>
  <c r="S230" i="12"/>
  <c r="N210" i="12"/>
  <c r="S203" i="12"/>
  <c r="D10" i="5"/>
  <c r="Q45" i="5"/>
  <c r="M52" i="5" s="1"/>
  <c r="O52" i="5" s="1"/>
  <c r="Q210" i="5"/>
  <c r="D247" i="5"/>
  <c r="Q63" i="5"/>
  <c r="L70" i="5"/>
  <c r="S164" i="5"/>
  <c r="Q124" i="5"/>
  <c r="M131" i="5"/>
  <c r="O131" i="5" s="1"/>
  <c r="S124" i="5"/>
  <c r="S130" i="12"/>
  <c r="U129" i="12" s="1"/>
  <c r="D105" i="5"/>
  <c r="N170" i="12"/>
  <c r="S163" i="12"/>
  <c r="S83" i="12"/>
  <c r="N90" i="12" s="1"/>
  <c r="S171" i="12"/>
  <c r="E51" i="12"/>
  <c r="E47" i="12"/>
  <c r="E46" i="12"/>
  <c r="E50" i="12"/>
  <c r="E45" i="12"/>
  <c r="E49" i="12"/>
  <c r="Q70" i="5"/>
  <c r="S231" i="12"/>
  <c r="S71" i="12"/>
  <c r="Q131" i="5"/>
  <c r="Q44" i="5"/>
  <c r="L51" i="5" s="1"/>
  <c r="E112" i="12"/>
  <c r="E113" i="12"/>
  <c r="E107" i="12"/>
  <c r="E109" i="12"/>
  <c r="E111" i="12"/>
  <c r="D65" i="5"/>
  <c r="D64" i="5"/>
  <c r="D63" i="5"/>
  <c r="Q110" i="5"/>
  <c r="Q13" i="5"/>
  <c r="E54" i="12"/>
  <c r="E55" i="12"/>
  <c r="E53" i="12"/>
  <c r="D132" i="5"/>
  <c r="D133" i="5"/>
  <c r="D128" i="5"/>
  <c r="D129" i="5"/>
  <c r="D127" i="5"/>
  <c r="D131" i="5"/>
  <c r="Q183" i="5"/>
  <c r="L190" i="5" s="1"/>
  <c r="W12" i="4"/>
  <c r="Q17" i="4"/>
  <c r="E85" i="12"/>
  <c r="E84" i="12"/>
  <c r="E83" i="12"/>
  <c r="Q270" i="5"/>
  <c r="S269" i="5" s="1"/>
  <c r="D164" i="5"/>
  <c r="S44" i="12"/>
  <c r="N51" i="12" s="1"/>
  <c r="U83" i="12"/>
  <c r="S90" i="12" s="1"/>
  <c r="E92" i="12"/>
  <c r="E93" i="12"/>
  <c r="E91" i="12"/>
  <c r="D248" i="5"/>
  <c r="S190" i="12"/>
  <c r="Q84" i="5"/>
  <c r="M91" i="5"/>
  <c r="O91" i="5" s="1"/>
  <c r="Q83" i="5"/>
  <c r="L90" i="5" s="1"/>
  <c r="D11" i="5"/>
  <c r="D111" i="5"/>
  <c r="D112" i="5"/>
  <c r="D113" i="5"/>
  <c r="Q271" i="5"/>
  <c r="D49" i="5"/>
  <c r="D50" i="5"/>
  <c r="D51" i="5"/>
  <c r="D45" i="5"/>
  <c r="Q230" i="5"/>
  <c r="AP33" i="5"/>
  <c r="Q111" i="5"/>
  <c r="S45" i="12"/>
  <c r="O52" i="12"/>
  <c r="Q52" i="12" s="1"/>
  <c r="U269" i="12"/>
  <c r="D184" i="5"/>
  <c r="D183" i="5"/>
  <c r="D185" i="5"/>
  <c r="E67" i="12"/>
  <c r="E68" i="12"/>
  <c r="E69" i="12"/>
  <c r="Q7" i="5"/>
  <c r="Q14" i="5" s="1"/>
  <c r="M14" i="5"/>
  <c r="O14" i="5" s="1"/>
  <c r="E189" i="12"/>
  <c r="E188" i="12"/>
  <c r="E185" i="12"/>
  <c r="E183" i="12"/>
  <c r="E187" i="12"/>
  <c r="Q91" i="5"/>
  <c r="E64" i="12"/>
  <c r="S14" i="12"/>
  <c r="U110" i="12" l="1"/>
  <c r="O115" i="12"/>
  <c r="N130" i="5"/>
  <c r="S129" i="5" s="1"/>
  <c r="U13" i="12"/>
  <c r="O18" i="12"/>
  <c r="P51" i="12"/>
  <c r="U50" i="12" s="1"/>
  <c r="U130" i="12"/>
  <c r="O135" i="12"/>
  <c r="N170" i="5"/>
  <c r="S169" i="5"/>
  <c r="S270" i="5"/>
  <c r="M275" i="5"/>
  <c r="N190" i="5"/>
  <c r="N51" i="5"/>
  <c r="S50" i="5" s="1"/>
  <c r="AR32" i="5"/>
  <c r="AL37" i="5"/>
  <c r="P90" i="12"/>
  <c r="U89" i="12" s="1"/>
  <c r="N150" i="5"/>
  <c r="Q191" i="12"/>
  <c r="U189" i="12" s="1"/>
  <c r="U250" i="12"/>
  <c r="O255" i="12"/>
  <c r="Q250" i="5"/>
  <c r="S249" i="5" s="1"/>
  <c r="N70" i="5"/>
  <c r="S69" i="5"/>
  <c r="AH34" i="4"/>
  <c r="AB39" i="4"/>
  <c r="AA38" i="4"/>
  <c r="AC38" i="4"/>
  <c r="N250" i="5"/>
  <c r="AR13" i="5"/>
  <c r="AL18" i="5"/>
  <c r="P210" i="12"/>
  <c r="U209" i="12"/>
  <c r="Q251" i="5"/>
  <c r="Q211" i="5"/>
  <c r="S209" i="5" s="1"/>
  <c r="M151" i="5"/>
  <c r="O151" i="5" s="1"/>
  <c r="S149" i="5" s="1"/>
  <c r="S51" i="12"/>
  <c r="S110" i="5"/>
  <c r="M115" i="5"/>
  <c r="U270" i="12"/>
  <c r="O275" i="12"/>
  <c r="S70" i="12"/>
  <c r="Q90" i="5"/>
  <c r="Q190" i="5"/>
  <c r="S189" i="5" s="1"/>
  <c r="P170" i="12"/>
  <c r="U169" i="12" s="1"/>
  <c r="S32" i="5"/>
  <c r="M37" i="5"/>
  <c r="Q170" i="5"/>
  <c r="U32" i="12"/>
  <c r="O37" i="12"/>
  <c r="U150" i="12"/>
  <c r="O155" i="12"/>
  <c r="W13" i="4"/>
  <c r="P17" i="4"/>
  <c r="Q18" i="4"/>
  <c r="R17" i="4"/>
  <c r="W33" i="4"/>
  <c r="Q38" i="4"/>
  <c r="S191" i="12"/>
  <c r="S230" i="5"/>
  <c r="M235" i="5"/>
  <c r="AT14" i="12"/>
  <c r="AN19" i="12"/>
  <c r="AM18" i="12"/>
  <c r="Q130" i="5"/>
  <c r="Q171" i="5"/>
  <c r="W63" i="4"/>
  <c r="Q68" i="4"/>
  <c r="P230" i="12"/>
  <c r="U229" i="12" s="1"/>
  <c r="N13" i="5"/>
  <c r="S12" i="5"/>
  <c r="U69" i="12"/>
  <c r="AT33" i="12"/>
  <c r="AN38" i="12"/>
  <c r="AM37" i="12"/>
  <c r="AO37" i="12"/>
  <c r="N90" i="5"/>
  <c r="S89" i="5"/>
  <c r="S150" i="5" l="1"/>
  <c r="M155" i="5"/>
  <c r="U230" i="12"/>
  <c r="O235" i="12"/>
  <c r="U170" i="12"/>
  <c r="O175" i="12"/>
  <c r="S190" i="5"/>
  <c r="M195" i="5"/>
  <c r="U190" i="12"/>
  <c r="O195" i="12"/>
  <c r="S250" i="5"/>
  <c r="M255" i="5"/>
  <c r="S130" i="5"/>
  <c r="M135" i="5"/>
  <c r="S210" i="5"/>
  <c r="M215" i="5"/>
  <c r="U90" i="12"/>
  <c r="O95" i="12"/>
  <c r="U51" i="12"/>
  <c r="O56" i="12"/>
  <c r="S51" i="5"/>
  <c r="M56" i="5"/>
  <c r="U70" i="12"/>
  <c r="O75" i="12"/>
  <c r="S13" i="5"/>
  <c r="M18" i="5"/>
  <c r="U151" i="12"/>
  <c r="O156" i="12"/>
  <c r="N155" i="12"/>
  <c r="P155" i="12"/>
  <c r="AH35" i="4"/>
  <c r="AB40" i="4"/>
  <c r="AA39" i="4"/>
  <c r="AC39" i="4"/>
  <c r="U131" i="12"/>
  <c r="O136" i="12"/>
  <c r="N135" i="12"/>
  <c r="P135" i="12"/>
  <c r="U33" i="12"/>
  <c r="N37" i="12"/>
  <c r="O38" i="12"/>
  <c r="P37" i="12"/>
  <c r="S231" i="5"/>
  <c r="M236" i="5"/>
  <c r="L235" i="5"/>
  <c r="N235" i="5"/>
  <c r="AR33" i="5"/>
  <c r="AK37" i="5"/>
  <c r="AL38" i="5"/>
  <c r="AM37" i="5"/>
  <c r="W14" i="4"/>
  <c r="Q19" i="4"/>
  <c r="P18" i="4"/>
  <c r="U18" i="4" s="1"/>
  <c r="R18" i="4"/>
  <c r="U210" i="12"/>
  <c r="O215" i="12"/>
  <c r="S90" i="5"/>
  <c r="M95" i="5"/>
  <c r="U271" i="12"/>
  <c r="O276" i="12"/>
  <c r="N275" i="12"/>
  <c r="P275" i="12"/>
  <c r="U14" i="12"/>
  <c r="N18" i="12"/>
  <c r="O19" i="12"/>
  <c r="P18" i="12"/>
  <c r="AT34" i="12"/>
  <c r="AM38" i="12"/>
  <c r="AN39" i="12"/>
  <c r="AO38" i="12"/>
  <c r="S70" i="5"/>
  <c r="M75" i="5"/>
  <c r="S33" i="5"/>
  <c r="L37" i="5"/>
  <c r="M38" i="5"/>
  <c r="N37" i="5"/>
  <c r="AR14" i="5"/>
  <c r="AK18" i="5"/>
  <c r="AL19" i="5"/>
  <c r="AM18" i="5"/>
  <c r="U251" i="12"/>
  <c r="O256" i="12"/>
  <c r="N255" i="12"/>
  <c r="P255" i="12"/>
  <c r="AT15" i="12"/>
  <c r="AM19" i="12"/>
  <c r="AN20" i="12"/>
  <c r="AO19" i="12"/>
  <c r="S170" i="5"/>
  <c r="M175" i="5"/>
  <c r="W64" i="4"/>
  <c r="Q69" i="4"/>
  <c r="P68" i="4"/>
  <c r="X68" i="4" s="1"/>
  <c r="R68" i="4"/>
  <c r="S111" i="5"/>
  <c r="L115" i="5"/>
  <c r="M116" i="5"/>
  <c r="N115" i="5"/>
  <c r="W34" i="4"/>
  <c r="Q39" i="4"/>
  <c r="P38" i="4"/>
  <c r="R38" i="4"/>
  <c r="U17" i="4"/>
  <c r="S271" i="5"/>
  <c r="L275" i="5"/>
  <c r="M276" i="5"/>
  <c r="N275" i="5"/>
  <c r="U111" i="12"/>
  <c r="O116" i="12"/>
  <c r="N115" i="12"/>
  <c r="P115" i="12"/>
  <c r="S272" i="5" l="1"/>
  <c r="M277" i="5"/>
  <c r="L276" i="5"/>
  <c r="N276" i="5"/>
  <c r="AR34" i="5"/>
  <c r="AK38" i="5"/>
  <c r="AL39" i="5"/>
  <c r="AM38" i="5"/>
  <c r="U132" i="12"/>
  <c r="N136" i="12"/>
  <c r="O137" i="12"/>
  <c r="P136" i="12"/>
  <c r="U71" i="12"/>
  <c r="N75" i="12"/>
  <c r="O76" i="12"/>
  <c r="P75" i="12"/>
  <c r="S251" i="5"/>
  <c r="M256" i="5"/>
  <c r="L255" i="5"/>
  <c r="N255" i="5"/>
  <c r="W65" i="4"/>
  <c r="Q70" i="4"/>
  <c r="P69" i="4"/>
  <c r="R69" i="4"/>
  <c r="U69" i="4" s="1"/>
  <c r="V69" i="4" s="1"/>
  <c r="W69" i="4" s="1"/>
  <c r="AM39" i="12"/>
  <c r="AO39" i="12"/>
  <c r="U191" i="12"/>
  <c r="N195" i="12"/>
  <c r="O196" i="12"/>
  <c r="P195" i="12"/>
  <c r="S44" i="4"/>
  <c r="I24" i="2" s="1"/>
  <c r="S171" i="5"/>
  <c r="L175" i="5"/>
  <c r="M176" i="5"/>
  <c r="N175" i="5"/>
  <c r="AR15" i="5"/>
  <c r="AL20" i="5"/>
  <c r="AK19" i="5"/>
  <c r="AM19" i="5"/>
  <c r="E265" i="5"/>
  <c r="E263" i="5"/>
  <c r="E264" i="5"/>
  <c r="AA40" i="4"/>
  <c r="AC40" i="4"/>
  <c r="U52" i="12"/>
  <c r="N56" i="12"/>
  <c r="O57" i="12"/>
  <c r="P56" i="12"/>
  <c r="S191" i="5"/>
  <c r="M196" i="5"/>
  <c r="L195" i="5"/>
  <c r="N195" i="5"/>
  <c r="U252" i="12"/>
  <c r="N256" i="12"/>
  <c r="O257" i="12"/>
  <c r="P256" i="12"/>
  <c r="E225" i="5"/>
  <c r="E224" i="5"/>
  <c r="E223" i="5"/>
  <c r="D9" i="12"/>
  <c r="D11" i="12"/>
  <c r="D10" i="12"/>
  <c r="W35" i="4"/>
  <c r="Q40" i="4"/>
  <c r="P39" i="4"/>
  <c r="S46" i="4" s="1"/>
  <c r="I26" i="2" s="1"/>
  <c r="R39" i="4"/>
  <c r="U15" i="12"/>
  <c r="O20" i="12"/>
  <c r="N19" i="12"/>
  <c r="P19" i="12"/>
  <c r="T68" i="4"/>
  <c r="T69" i="4"/>
  <c r="S232" i="5"/>
  <c r="L236" i="5"/>
  <c r="M237" i="5"/>
  <c r="N236" i="5"/>
  <c r="D103" i="12"/>
  <c r="D104" i="12"/>
  <c r="D105" i="12"/>
  <c r="E26" i="5"/>
  <c r="E27" i="5"/>
  <c r="E28" i="5"/>
  <c r="D145" i="12"/>
  <c r="D143" i="12"/>
  <c r="D144" i="12"/>
  <c r="U91" i="12"/>
  <c r="O96" i="12"/>
  <c r="N95" i="12"/>
  <c r="P95" i="12"/>
  <c r="U171" i="12"/>
  <c r="O176" i="12"/>
  <c r="N175" i="12"/>
  <c r="P175" i="12"/>
  <c r="U211" i="12"/>
  <c r="O216" i="12"/>
  <c r="N215" i="12"/>
  <c r="P215" i="12"/>
  <c r="AM20" i="12"/>
  <c r="AO20" i="12"/>
  <c r="S34" i="5"/>
  <c r="M39" i="5"/>
  <c r="L38" i="5"/>
  <c r="N38" i="5"/>
  <c r="D263" i="12"/>
  <c r="D264" i="12"/>
  <c r="D265" i="12"/>
  <c r="D26" i="12"/>
  <c r="D28" i="12"/>
  <c r="D27" i="12"/>
  <c r="S91" i="5"/>
  <c r="M96" i="5"/>
  <c r="L95" i="5"/>
  <c r="N95" i="5"/>
  <c r="P19" i="4"/>
  <c r="R19" i="4"/>
  <c r="U34" i="12"/>
  <c r="O39" i="12"/>
  <c r="N38" i="12"/>
  <c r="P38" i="12"/>
  <c r="U152" i="12"/>
  <c r="O157" i="12"/>
  <c r="N156" i="12"/>
  <c r="P156" i="12"/>
  <c r="S211" i="5"/>
  <c r="L215" i="5"/>
  <c r="M216" i="5"/>
  <c r="N215" i="5"/>
  <c r="U231" i="12"/>
  <c r="O236" i="12"/>
  <c r="N235" i="12"/>
  <c r="P235" i="12"/>
  <c r="U112" i="12"/>
  <c r="O117" i="12"/>
  <c r="N116" i="12"/>
  <c r="P116" i="12"/>
  <c r="S112" i="5"/>
  <c r="M117" i="5"/>
  <c r="L116" i="5"/>
  <c r="N116" i="5"/>
  <c r="D245" i="12"/>
  <c r="D244" i="12"/>
  <c r="D243" i="12"/>
  <c r="S71" i="5"/>
  <c r="M76" i="5"/>
  <c r="L75" i="5"/>
  <c r="N75" i="5"/>
  <c r="U272" i="12"/>
  <c r="O277" i="12"/>
  <c r="N276" i="12"/>
  <c r="P276" i="12"/>
  <c r="S52" i="5"/>
  <c r="L56" i="5"/>
  <c r="M57" i="5"/>
  <c r="N56" i="5"/>
  <c r="E105" i="5"/>
  <c r="E103" i="5"/>
  <c r="E104" i="5"/>
  <c r="U68" i="4"/>
  <c r="V68" i="4" s="1"/>
  <c r="W68" i="4" s="1"/>
  <c r="D124" i="12"/>
  <c r="D125" i="12"/>
  <c r="D123" i="12"/>
  <c r="S14" i="5"/>
  <c r="M19" i="5"/>
  <c r="L18" i="5"/>
  <c r="N18" i="5"/>
  <c r="S131" i="5"/>
  <c r="M136" i="5"/>
  <c r="L135" i="5"/>
  <c r="N135" i="5"/>
  <c r="S151" i="5"/>
  <c r="M156" i="5"/>
  <c r="L155" i="5"/>
  <c r="N155" i="5"/>
  <c r="AM20" i="5" l="1"/>
  <c r="AK20" i="5"/>
  <c r="X69" i="4"/>
  <c r="U212" i="12"/>
  <c r="N216" i="12"/>
  <c r="O217" i="12"/>
  <c r="P216" i="12"/>
  <c r="E10" i="5"/>
  <c r="E11" i="5"/>
  <c r="E9" i="5"/>
  <c r="E46" i="5"/>
  <c r="E47" i="5"/>
  <c r="E45" i="5"/>
  <c r="U232" i="12"/>
  <c r="O237" i="12"/>
  <c r="N236" i="12"/>
  <c r="P236" i="12"/>
  <c r="N39" i="12"/>
  <c r="P39" i="12"/>
  <c r="D163" i="12"/>
  <c r="D164" i="12"/>
  <c r="D165" i="12"/>
  <c r="D47" i="12"/>
  <c r="D46" i="12"/>
  <c r="D45" i="12"/>
  <c r="D128" i="12"/>
  <c r="D129" i="12"/>
  <c r="D127" i="12"/>
  <c r="S53" i="5"/>
  <c r="M58" i="5"/>
  <c r="L57" i="5"/>
  <c r="N57" i="5"/>
  <c r="D13" i="12"/>
  <c r="D15" i="12"/>
  <c r="D14" i="12"/>
  <c r="S15" i="5"/>
  <c r="M20" i="5"/>
  <c r="L19" i="5"/>
  <c r="N19" i="5"/>
  <c r="E107" i="5"/>
  <c r="E109" i="5"/>
  <c r="E108" i="5"/>
  <c r="U19" i="4"/>
  <c r="E30" i="5"/>
  <c r="E32" i="5"/>
  <c r="E31" i="5"/>
  <c r="U172" i="12"/>
  <c r="O177" i="12"/>
  <c r="N176" i="12"/>
  <c r="P176" i="12"/>
  <c r="S172" i="5"/>
  <c r="M177" i="5"/>
  <c r="L176" i="5"/>
  <c r="N176" i="5"/>
  <c r="N137" i="12"/>
  <c r="P137" i="12"/>
  <c r="D269" i="12"/>
  <c r="D267" i="12"/>
  <c r="D268" i="12"/>
  <c r="E205" i="5"/>
  <c r="E203" i="5"/>
  <c r="E204" i="5"/>
  <c r="N20" i="12"/>
  <c r="P20" i="12"/>
  <c r="E244" i="5"/>
  <c r="E243" i="5"/>
  <c r="E245" i="5"/>
  <c r="E145" i="5"/>
  <c r="E144" i="5"/>
  <c r="E143" i="5"/>
  <c r="L117" i="5"/>
  <c r="N117" i="5"/>
  <c r="S212" i="5"/>
  <c r="M217" i="5"/>
  <c r="L216" i="5"/>
  <c r="N216" i="5"/>
  <c r="E84" i="5"/>
  <c r="E83" i="5"/>
  <c r="E85" i="5"/>
  <c r="L39" i="5"/>
  <c r="N39" i="5"/>
  <c r="D84" i="12"/>
  <c r="D83" i="12"/>
  <c r="D85" i="12"/>
  <c r="D247" i="12"/>
  <c r="D248" i="12"/>
  <c r="D249" i="12"/>
  <c r="E163" i="5"/>
  <c r="E165" i="5"/>
  <c r="E164" i="5"/>
  <c r="N257" i="12"/>
  <c r="P257" i="12"/>
  <c r="S252" i="5"/>
  <c r="M257" i="5"/>
  <c r="L256" i="5"/>
  <c r="N256" i="5"/>
  <c r="AK39" i="5"/>
  <c r="AM39" i="5"/>
  <c r="U53" i="12"/>
  <c r="O58" i="12"/>
  <c r="N57" i="12"/>
  <c r="P57" i="12"/>
  <c r="D107" i="12"/>
  <c r="D109" i="12"/>
  <c r="D108" i="12"/>
  <c r="D147" i="12"/>
  <c r="D148" i="12"/>
  <c r="D149" i="12"/>
  <c r="S92" i="5"/>
  <c r="M97" i="5"/>
  <c r="L96" i="5"/>
  <c r="N96" i="5"/>
  <c r="U92" i="12"/>
  <c r="N96" i="12"/>
  <c r="O97" i="12"/>
  <c r="P96" i="12"/>
  <c r="E227" i="5"/>
  <c r="E228" i="5"/>
  <c r="E229" i="5"/>
  <c r="D184" i="12"/>
  <c r="D185" i="12"/>
  <c r="D183" i="12"/>
  <c r="S132" i="5"/>
  <c r="M137" i="5"/>
  <c r="L136" i="5"/>
  <c r="N136" i="5"/>
  <c r="D30" i="12"/>
  <c r="D31" i="12"/>
  <c r="D32" i="12"/>
  <c r="N277" i="12"/>
  <c r="P277" i="12"/>
  <c r="E65" i="5"/>
  <c r="E64" i="5"/>
  <c r="E63" i="5"/>
  <c r="L237" i="5"/>
  <c r="N237" i="5"/>
  <c r="P40" i="4"/>
  <c r="R40" i="4"/>
  <c r="E184" i="5"/>
  <c r="E183" i="5"/>
  <c r="E185" i="5"/>
  <c r="U192" i="12"/>
  <c r="O197" i="12"/>
  <c r="N196" i="12"/>
  <c r="P196" i="12"/>
  <c r="E267" i="5"/>
  <c r="E269" i="5"/>
  <c r="E268" i="5"/>
  <c r="P70" i="4"/>
  <c r="R70" i="4"/>
  <c r="S152" i="5"/>
  <c r="L156" i="5"/>
  <c r="M157" i="5"/>
  <c r="N156" i="5"/>
  <c r="E124" i="5"/>
  <c r="E123" i="5"/>
  <c r="E125" i="5"/>
  <c r="N117" i="12"/>
  <c r="P117" i="12"/>
  <c r="N157" i="12"/>
  <c r="P157" i="12"/>
  <c r="D203" i="12"/>
  <c r="D205" i="12"/>
  <c r="D204" i="12"/>
  <c r="D65" i="12"/>
  <c r="D64" i="12"/>
  <c r="D63" i="12"/>
  <c r="D225" i="12"/>
  <c r="D223" i="12"/>
  <c r="D224" i="12"/>
  <c r="S72" i="5"/>
  <c r="L76" i="5"/>
  <c r="M77" i="5"/>
  <c r="N76" i="5"/>
  <c r="S192" i="5"/>
  <c r="M197" i="5"/>
  <c r="L196" i="5"/>
  <c r="N196" i="5"/>
  <c r="U72" i="12"/>
  <c r="N76" i="12"/>
  <c r="O77" i="12"/>
  <c r="P76" i="12"/>
  <c r="L277" i="5"/>
  <c r="N277" i="5"/>
  <c r="E147" i="5" l="1"/>
  <c r="E148" i="5"/>
  <c r="E149" i="5"/>
  <c r="E34" i="5"/>
  <c r="E35" i="5"/>
  <c r="E36" i="5"/>
  <c r="L197" i="5"/>
  <c r="N197" i="5"/>
  <c r="L157" i="5"/>
  <c r="N157" i="5"/>
  <c r="D252" i="12"/>
  <c r="D251" i="12"/>
  <c r="D253" i="12"/>
  <c r="D132" i="12"/>
  <c r="D131" i="12"/>
  <c r="D133" i="12"/>
  <c r="E49" i="5"/>
  <c r="E51" i="5"/>
  <c r="E50" i="5"/>
  <c r="E189" i="5"/>
  <c r="E187" i="5"/>
  <c r="E188" i="5"/>
  <c r="E129" i="5"/>
  <c r="E127" i="5"/>
  <c r="E128" i="5"/>
  <c r="N97" i="12"/>
  <c r="P97" i="12"/>
  <c r="D49" i="12"/>
  <c r="D51" i="12"/>
  <c r="D50" i="12"/>
  <c r="E167" i="5"/>
  <c r="E168" i="5"/>
  <c r="E169" i="5"/>
  <c r="L58" i="5"/>
  <c r="N58" i="5"/>
  <c r="S48" i="4"/>
  <c r="I28" i="2" s="1"/>
  <c r="E67" i="5"/>
  <c r="E68" i="5"/>
  <c r="E69" i="5"/>
  <c r="D151" i="12"/>
  <c r="D153" i="12"/>
  <c r="D152" i="12"/>
  <c r="L257" i="5"/>
  <c r="N257" i="5"/>
  <c r="L77" i="5"/>
  <c r="N77" i="5"/>
  <c r="L137" i="5"/>
  <c r="N137" i="5"/>
  <c r="E89" i="5"/>
  <c r="E88" i="5"/>
  <c r="E87" i="5"/>
  <c r="N58" i="12"/>
  <c r="P58" i="12"/>
  <c r="E207" i="5"/>
  <c r="E208" i="5"/>
  <c r="E209" i="5"/>
  <c r="D18" i="12"/>
  <c r="D19" i="12"/>
  <c r="D17" i="12"/>
  <c r="L177" i="5"/>
  <c r="N177" i="5"/>
  <c r="D35" i="12"/>
  <c r="D36" i="12"/>
  <c r="D34" i="12"/>
  <c r="E231" i="5"/>
  <c r="E232" i="5"/>
  <c r="E233" i="5"/>
  <c r="D113" i="12"/>
  <c r="D111" i="12"/>
  <c r="D112" i="12"/>
  <c r="E15" i="5"/>
  <c r="E14" i="5"/>
  <c r="E13" i="5"/>
  <c r="D207" i="12"/>
  <c r="D208" i="12"/>
  <c r="D209" i="12"/>
  <c r="D88" i="12"/>
  <c r="D89" i="12"/>
  <c r="D87" i="12"/>
  <c r="L97" i="5"/>
  <c r="N97" i="5"/>
  <c r="L217" i="5"/>
  <c r="N217" i="5"/>
  <c r="D167" i="12"/>
  <c r="D169" i="12"/>
  <c r="D168" i="12"/>
  <c r="U70" i="4"/>
  <c r="D228" i="12"/>
  <c r="D227" i="12"/>
  <c r="D229" i="12"/>
  <c r="N217" i="12"/>
  <c r="P217" i="12"/>
  <c r="D67" i="12"/>
  <c r="D68" i="12"/>
  <c r="D69" i="12"/>
  <c r="D187" i="12"/>
  <c r="D189" i="12"/>
  <c r="D188" i="12"/>
  <c r="L20" i="5"/>
  <c r="N20" i="5"/>
  <c r="T70" i="4"/>
  <c r="N77" i="12"/>
  <c r="P77" i="12"/>
  <c r="E249" i="5"/>
  <c r="E247" i="5"/>
  <c r="E248" i="5"/>
  <c r="E111" i="5"/>
  <c r="E112" i="5"/>
  <c r="E113" i="5"/>
  <c r="N177" i="12"/>
  <c r="P177" i="12"/>
  <c r="N237" i="12"/>
  <c r="P237" i="12"/>
  <c r="E271" i="5"/>
  <c r="E273" i="5"/>
  <c r="E272" i="5"/>
  <c r="N197" i="12"/>
  <c r="P197" i="12"/>
  <c r="D272" i="12"/>
  <c r="D273" i="12"/>
  <c r="D271" i="12"/>
  <c r="E132" i="5" l="1"/>
  <c r="E133" i="5"/>
  <c r="E131" i="5"/>
  <c r="D192" i="12"/>
  <c r="D191" i="12"/>
  <c r="D193" i="12"/>
  <c r="E71" i="5"/>
  <c r="E72" i="5"/>
  <c r="E73" i="5"/>
  <c r="E252" i="5"/>
  <c r="E253" i="5"/>
  <c r="E251" i="5"/>
  <c r="E211" i="5"/>
  <c r="E212" i="5"/>
  <c r="E213" i="5"/>
  <c r="E192" i="5"/>
  <c r="E193" i="5"/>
  <c r="E191" i="5"/>
  <c r="E151" i="5"/>
  <c r="E152" i="5"/>
  <c r="E153" i="5"/>
  <c r="D231" i="12"/>
  <c r="D232" i="12"/>
  <c r="D233" i="12"/>
  <c r="D55" i="12"/>
  <c r="D53" i="12"/>
  <c r="D54" i="12"/>
  <c r="E92" i="5"/>
  <c r="E93" i="5"/>
  <c r="E91" i="5"/>
  <c r="D71" i="12"/>
  <c r="D73" i="12"/>
  <c r="D72" i="12"/>
  <c r="E17" i="5"/>
  <c r="E19" i="5"/>
  <c r="E18" i="5"/>
  <c r="V70" i="4"/>
  <c r="W70" i="4" s="1"/>
  <c r="X70" i="4" s="1"/>
  <c r="D211" i="12"/>
  <c r="D213" i="12"/>
  <c r="D212" i="12"/>
  <c r="D171" i="12"/>
  <c r="D172" i="12"/>
  <c r="D173" i="12"/>
  <c r="D92" i="12"/>
  <c r="D93" i="12"/>
  <c r="D91" i="12"/>
  <c r="E54" i="5"/>
  <c r="E55" i="5"/>
  <c r="E53" i="5"/>
  <c r="E171" i="5"/>
  <c r="E172" i="5"/>
  <c r="E173" i="5"/>
</calcChain>
</file>

<file path=xl/sharedStrings.xml><?xml version="1.0" encoding="utf-8"?>
<sst xmlns="http://schemas.openxmlformats.org/spreadsheetml/2006/main" count="2314" uniqueCount="495">
  <si>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</si>
  <si>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t>Statistics.Functions.CoordinatesFunctions.CoordinatesFunctionsConstants Test</t>
  </si>
  <si>
    <t>Description:</t>
  </si>
  <si>
    <t>These tests test that the monotonic order of the function is correctly infered from the input coordinates and interpolation scheme.</t>
  </si>
  <si>
    <t xml:space="preserve">Precision: </t>
  </si>
  <si>
    <t>Exact match</t>
  </si>
  <si>
    <t>Notes:</t>
  </si>
  <si>
    <t>1. Test Data: Function(Coordinates: {(0, 1), (1, 2)}, Interpolation: None)</t>
  </si>
  <si>
    <t>x</t>
  </si>
  <si>
    <t>y</t>
  </si>
  <si>
    <t>Interpolation</t>
  </si>
  <si>
    <t>Expected</t>
  </si>
  <si>
    <t>Actual</t>
  </si>
  <si>
    <t>Passed</t>
  </si>
  <si>
    <t>None</t>
  </si>
  <si>
    <t>StrictlyIncreasing</t>
  </si>
  <si>
    <t>2. Test Data: Function(Coordinates: {(0, 1), (1, 2)}, Interpolation: Piecewise)</t>
  </si>
  <si>
    <t>Piecewise</t>
  </si>
  <si>
    <t>WeaklyIncreasing</t>
  </si>
  <si>
    <t>3. Test Data: Function(Coordinates: {(0, 1), (1, 2)}, Interpolation: Linear)</t>
  </si>
  <si>
    <t>Linear</t>
  </si>
  <si>
    <t>4. Test Data: Function(Coordinates: {(0, 1), (1, 2)}, Interpolation: NaturalCublicSpline)</t>
  </si>
  <si>
    <t>NaturalCubicSpline</t>
  </si>
  <si>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</si>
  <si>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t>These tests test that the function F(x) returns the expected y value based on the coordinates and interpolation scheme.</t>
  </si>
  <si>
    <t>Recommended precision for equality between expected and actual range is a less than one percent absolute deviation in the expected value (e.g. |actual value - expected value| &lt; expected value * 0.01)</t>
  </si>
  <si>
    <t>1</t>
  </si>
  <si>
    <t>1.5</t>
  </si>
  <si>
    <t>Expected (Value)</t>
  </si>
  <si>
    <t>Expected (Equation)</t>
  </si>
  <si>
    <t>1.25</t>
  </si>
  <si>
    <t>2</t>
  </si>
  <si>
    <t>2.72</t>
  </si>
  <si>
    <t>3</t>
  </si>
  <si>
    <t>3.5</t>
  </si>
  <si>
    <t>4</t>
  </si>
  <si>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</si>
  <si>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r>
      <rPr>
        <sz val="11"/>
        <color theme="1"/>
        <rFont val="Calibri Light"/>
        <family val="2"/>
      </rPr>
      <t>These tests test that the function F</t>
    </r>
    <r>
      <rPr>
        <vertAlign val="superscript"/>
        <sz val="11"/>
        <color theme="1"/>
        <rFont val="Calibri Light"/>
        <family val="2"/>
      </rPr>
      <t>-1</t>
    </r>
    <r>
      <rPr>
        <sz val="11"/>
        <color theme="1"/>
        <rFont val="Calibri Light"/>
        <family val="2"/>
      </rPr>
      <t>(x) returns the expected x value based on the coordinates and interpolation scheme. If the function is not invertable an exception is thrown.</t>
    </r>
  </si>
  <si>
    <t>0</t>
  </si>
  <si>
    <t>0.5</t>
  </si>
  <si>
    <t>Failed</t>
  </si>
  <si>
    <t>2.25</t>
  </si>
  <si>
    <t>3.72</t>
  </si>
  <si>
    <t>4.5</t>
  </si>
  <si>
    <t>-8888</t>
  </si>
  <si>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</si>
  <si>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t>InvalidOperationException = -9999, ArgumentOutOfRangeException = -8888</t>
  </si>
  <si>
    <t>-9999</t>
  </si>
  <si>
    <t>2. Test Data: Function(Coordinates: {(5, 5), (1, 2)}, Interpolation: None)</t>
  </si>
  <si>
    <t>3. Test Data: Function(Coordinates: {(2, 2), (10, 5)}, Interpolation: None)</t>
  </si>
  <si>
    <t>4. Test Data: Function(Coordinates: {(60, 10), (50, 1)}, Interpolation: None)</t>
  </si>
  <si>
    <t>5. Test Data: Function(Coordinates: {(0.1, 0.1), (1.5, 2.7)}, Interpolation: None)</t>
  </si>
  <si>
    <t>6. Test Data: Function(Coordinates: {(0, 0), (1, 5)}, Interpolation: None)</t>
  </si>
  <si>
    <t>7. Test Data: Function(Coordinates: {(4, 2), (2, 4)}, Interpolation: None)</t>
  </si>
  <si>
    <t>8. Test Data: Function(Coordinates: {(18, 5), (20, 200)}, Interpolation: None)</t>
  </si>
  <si>
    <t>9. Test Data: Function(Coordinates: {(6, 16), (10, 20)}, Interpolation: None)</t>
  </si>
  <si>
    <t>10. Test Data: Function(Coordinates: {(3, 9), (4, -16)}, Interpolation: None)</t>
  </si>
  <si>
    <t>11. Test Data: Function(Coordinates: {(6, 16), (10, 20)}, Interpolation: None)</t>
  </si>
  <si>
    <t>16</t>
  </si>
  <si>
    <t>20</t>
  </si>
  <si>
    <t>12. Test Data: Function(Coordinates: {(-6, -16), (-10, -20)}, Interpolation: None)</t>
  </si>
  <si>
    <t>-16</t>
  </si>
  <si>
    <t>-20</t>
  </si>
  <si>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</si>
  <si>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t xml:space="preserve">ArgumentOutOfRangeException = -8888 </t>
  </si>
  <si>
    <t>1. Test Data: Function(Coordinates: {(0, 1), (1, 2)}, Interpolation: Piecewise)</t>
  </si>
  <si>
    <t>2. Test Data: Function(Coordinates: {(5, 5), (1, 2)}, Interpolation: Piecewise)</t>
  </si>
  <si>
    <t>3. Test Data: Function(Coordinates: {(2, 2), (10, 5)}, Interpolation: Piecewise)</t>
  </si>
  <si>
    <t>4. Test Data: Function(Coordinates: {(60, 10), (50, 1)}, Interpolation: Piecewise)</t>
  </si>
  <si>
    <t>5. Test Data: Function(Coordinates: {(0.1, 0.1), (1.5, 2.7)}, Interpolation: Piecewise)</t>
  </si>
  <si>
    <t>0.1</t>
  </si>
  <si>
    <t>6. Test Data: Function(Coordinates: {(0, 0), (1, 5)}, Interpolation: Piecewise)</t>
  </si>
  <si>
    <t>7. Test Data: Function(Coordinates: {(4, 2), (2, 4)}, Interpolation: Piecewise)</t>
  </si>
  <si>
    <t>8. Test Data: Function(Coordinates: {(18, 5), (20, 200)}, Interpolation: Piecewise)</t>
  </si>
  <si>
    <t>5</t>
  </si>
  <si>
    <t>9. Test Data: Function(Coordinates: {(6, 16), (10, 20)}, Interpolation: Piecewise)</t>
  </si>
  <si>
    <t>10. Test Data: Function(Coordinates: {(3, 9), (4, -16)}, Interpolation: Piecewise)</t>
  </si>
  <si>
    <t>9</t>
  </si>
  <si>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</si>
  <si>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t>-8888 is ArgumentOutOfRangeException</t>
  </si>
  <si>
    <t>1. Test Data: Function(Coordinates: {(0, 1), (1, 2)}, Interpolation: Linear)</t>
  </si>
  <si>
    <t>2. Test Data: Function(Coordinates: {(5, 5), (1, 2)}, Interpolation: Linear)</t>
  </si>
  <si>
    <t>4.25</t>
  </si>
  <si>
    <t>3. Test Data: Function(Coordinates: {(2, 2), (10, 5)}, Interpolation: Linear)</t>
  </si>
  <si>
    <t>2.375</t>
  </si>
  <si>
    <t>4. Test Data: Function(Coordinates: {(60, 10), (50, 1)}, Interpolation: Linear)</t>
  </si>
  <si>
    <t>1.9</t>
  </si>
  <si>
    <t>6.4</t>
  </si>
  <si>
    <t>5. Test Data: Function(Coordinates: {(0.1, 0.1), (1.5, 2.7)}, Interpolation: Linear)</t>
  </si>
  <si>
    <t>0.842857142857143</t>
  </si>
  <si>
    <t>2.14285714285714</t>
  </si>
  <si>
    <t>6. Test Data: Function(Coordinates: {(0, 0), (1, 5)}, Interpolation: Linear)</t>
  </si>
  <si>
    <t>7. Test Data: Function(Coordinates: {(4, 2), (2, 4)}, Interpolation: Linear)</t>
  </si>
  <si>
    <t>8. Test Data: Function(Coordinates: {(18, 5), (20, 200)}, Interpolation: Linear)</t>
  </si>
  <si>
    <t>53.75</t>
  </si>
  <si>
    <t>102.5</t>
  </si>
  <si>
    <t>9. Test Data: Function(Coordinates: {(6, 16), (10, 20)}, Interpolation: Linear)</t>
  </si>
  <si>
    <t>17</t>
  </si>
  <si>
    <t>18</t>
  </si>
  <si>
    <t>10. Test Data: Function(Coordinates: {(3, 9), (4, -16)}, Interpolation: Linear)</t>
  </si>
  <si>
    <t>-13.5</t>
  </si>
  <si>
    <t>Compose testing. Function1's y axis is the same type as Function2's x axis. The interpolation method for these tests is linear interpolation.</t>
  </si>
  <si>
    <t>Use -9999 in the first row of the expected columns to indicate an InvalidOperationException. This occurs when there is no overlap between the two functions.</t>
  </si>
  <si>
    <t>References:</t>
  </si>
  <si>
    <t>Example:</t>
  </si>
  <si>
    <t>Note: Expected x-axis from Function 1 x-axis, and Expected y-axis from Function2 x-axis</t>
  </si>
  <si>
    <r>
      <rPr>
        <b/>
        <sz val="11"/>
        <color theme="1"/>
        <rFont val="Calibri"/>
        <family val="2"/>
      </rPr>
      <t>Test 1:</t>
    </r>
    <r>
      <rPr>
        <sz val="11"/>
        <color theme="1"/>
        <rFont val="Calibri"/>
        <family val="2"/>
      </rPr>
      <t xml:space="preserve"> Create a spline curve that passes through the four points</t>
    </r>
  </si>
  <si>
    <r>
      <rPr>
        <b/>
        <sz val="11"/>
        <color theme="1"/>
        <rFont val="Calibri"/>
        <family val="2"/>
      </rPr>
      <t>Template:</t>
    </r>
    <r>
      <rPr>
        <sz val="11"/>
        <color theme="1"/>
        <rFont val="Calibri"/>
        <family val="2"/>
      </rPr>
      <t xml:space="preserve"> Create a spline curve that passes through the four points</t>
    </r>
  </si>
  <si>
    <t>The coefficients for the three cubic polynomials p0, p1 and p2 are shown</t>
  </si>
  <si>
    <t>Test 1: Function(y = ln(x), Interpolation: Cubic Spline)</t>
  </si>
  <si>
    <t>i</t>
  </si>
  <si>
    <t>h</t>
  </si>
  <si>
    <t>sum h</t>
  </si>
  <si>
    <t>k</t>
  </si>
  <si>
    <t>k/h</t>
  </si>
  <si>
    <t>Known Values</t>
  </si>
  <si>
    <t>Pass/Fail</t>
  </si>
  <si>
    <t>Date of Run</t>
  </si>
  <si>
    <t>ExpectedNoFormulas</t>
  </si>
  <si>
    <t>NATURALCUBICSPLINE</t>
  </si>
  <si>
    <t>0.693147180559945</t>
  </si>
  <si>
    <t>0.940938985722518</t>
  </si>
  <si>
    <t>1.18124314200748</t>
  </si>
  <si>
    <t>1.40657200053721</t>
  </si>
  <si>
    <t>U</t>
  </si>
  <si>
    <t>V</t>
  </si>
  <si>
    <t>B</t>
  </si>
  <si>
    <t>1.6094379124341</t>
  </si>
  <si>
    <t>2.01734591312127</t>
  </si>
  <si>
    <t>2.2724490530288</t>
  </si>
  <si>
    <t>2.43492448389584</t>
  </si>
  <si>
    <t>2.56494935746154</t>
  </si>
  <si>
    <t>2.59920827023839</t>
  </si>
  <si>
    <t>a</t>
  </si>
  <si>
    <t>b</t>
  </si>
  <si>
    <t>c</t>
  </si>
  <si>
    <t>d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</si>
  <si>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</si>
  <si>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</si>
  <si>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2.63476686712951</t>
  </si>
  <si>
    <t>2.67119192009682</t>
  </si>
  <si>
    <t>2.70805020110221</t>
  </si>
  <si>
    <t>Test 2: Function(y = x + 1, Interpolation: Cubic Spline)</t>
  </si>
  <si>
    <r>
      <rPr>
        <b/>
        <sz val="11"/>
        <color theme="1"/>
        <rFont val="Calibri"/>
        <family val="2"/>
      </rPr>
      <t>Test 2:</t>
    </r>
    <r>
      <rPr>
        <sz val="11"/>
        <color theme="1"/>
        <rFont val="Calibri"/>
        <family val="2"/>
      </rPr>
      <t xml:space="preserve"> Create a spline curve that passes through the four points</t>
    </r>
  </si>
  <si>
    <r>
      <rPr>
        <b/>
        <sz val="11"/>
        <color theme="1"/>
        <rFont val="Calibri"/>
        <family val="2"/>
      </rPr>
      <t>Example 1:</t>
    </r>
    <r>
      <rPr>
        <sz val="11"/>
        <color theme="1"/>
        <rFont val="Calibri"/>
        <family val="2"/>
      </rPr>
      <t xml:space="preserve"> Create a spline curve that passes through the four points</t>
    </r>
  </si>
  <si>
    <t>1.75</t>
  </si>
  <si>
    <t>2.5</t>
  </si>
  <si>
    <t>2.75</t>
  </si>
  <si>
    <t>3.25</t>
  </si>
  <si>
    <t>3.75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</si>
  <si>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</si>
  <si>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</si>
  <si>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3: Function(Exponential, Interpolation: Cubic Spline)</t>
  </si>
  <si>
    <r>
      <rPr>
        <b/>
        <sz val="11"/>
        <color theme="1"/>
        <rFont val="Calibri"/>
        <family val="2"/>
      </rPr>
      <t>Test 3:</t>
    </r>
    <r>
      <rPr>
        <sz val="11"/>
        <color theme="1"/>
        <rFont val="Calibri"/>
        <family val="2"/>
      </rPr>
      <t xml:space="preserve"> Create a spline curve that passes through the four points</t>
    </r>
  </si>
  <si>
    <t>1.9375</t>
  </si>
  <si>
    <t>2.1</t>
  </si>
  <si>
    <t>2.7125</t>
  </si>
  <si>
    <t>6.11875</t>
  </si>
  <si>
    <t>8.95</t>
  </si>
  <si>
    <t>12.30625</t>
  </si>
  <si>
    <t>19.86875</t>
  </si>
  <si>
    <t>23.85</t>
  </si>
  <si>
    <t>27.90625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</si>
  <si>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</si>
  <si>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32</t>
  </si>
  <si>
    <t>Test 4: Function(y = e^x, Interpolation: Cubic Spline)</t>
  </si>
  <si>
    <r>
      <rPr>
        <b/>
        <sz val="11"/>
        <color theme="1"/>
        <rFont val="Calibri"/>
        <family val="2"/>
      </rPr>
      <t>Test 4:</t>
    </r>
    <r>
      <rPr>
        <sz val="11"/>
        <color theme="1"/>
        <rFont val="Calibri"/>
        <family val="2"/>
      </rPr>
      <t xml:space="preserve"> Create a spline curve that passes through the four points</t>
    </r>
  </si>
  <si>
    <t>1.72380483921749</t>
  </si>
  <si>
    <t>2.32991592559388</t>
  </si>
  <si>
    <t>2.7006395062881</t>
  </si>
  <si>
    <t>2.71828182845905</t>
  </si>
  <si>
    <t>1.91198975094692</t>
  </si>
  <si>
    <t>2.41169999572953</t>
  </si>
  <si>
    <t>7.40651493055906</t>
  </si>
  <si>
    <t>20.0855369231877</t>
  </si>
  <si>
    <t>42.6532967206775</t>
  </si>
  <si>
    <t>73.3760385873309</t>
  </si>
  <si>
    <t>109.53543516676</t>
  </si>
  <si>
    <t>148.413159102577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</si>
  <si>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</si>
  <si>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5: Function(y = -1/5 * x³, Interpolation: Cubic Spline)</t>
  </si>
  <si>
    <r>
      <rPr>
        <b/>
        <sz val="11"/>
        <color theme="1"/>
        <rFont val="Calibri"/>
        <family val="2"/>
      </rPr>
      <t>Test 5: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</si>
  <si>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-0.155434782608696</t>
  </si>
  <si>
    <t>-0.408695652173913</t>
  </si>
  <si>
    <t>-0.857608695652174</t>
  </si>
  <si>
    <t>-1.6</t>
  </si>
  <si>
    <t>-2.78586956521739</t>
  </si>
  <si>
    <t>-4.77391304347826</t>
  </si>
  <si>
    <t>-7.975</t>
  </si>
  <si>
    <t>-12.8</t>
  </si>
  <si>
    <t>-28.0782608695652</t>
  </si>
  <si>
    <t>-49.4608695652174</t>
  </si>
  <si>
    <t>-74.9130434782609</t>
  </si>
  <si>
    <t>-102.4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</si>
  <si>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</si>
  <si>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6: Function(y = 10x - 32, Interpolation: Cubic Spline)</t>
  </si>
  <si>
    <r>
      <rPr>
        <b/>
        <sz val="11"/>
        <color theme="1"/>
        <rFont val="Calibri"/>
        <family val="2"/>
      </rPr>
      <t>Test 6: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</si>
  <si>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-32</t>
  </si>
  <si>
    <t>-27</t>
  </si>
  <si>
    <t>-22</t>
  </si>
  <si>
    <t>-17</t>
  </si>
  <si>
    <t>-12</t>
  </si>
  <si>
    <t>-7</t>
  </si>
  <si>
    <t>-2</t>
  </si>
  <si>
    <t>8</t>
  </si>
  <si>
    <t>13</t>
  </si>
  <si>
    <t>23</t>
  </si>
  <si>
    <t>28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</si>
  <si>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</si>
  <si>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7: Function(Unknown Equation, Interpolation: Cubic Spline)</t>
  </si>
  <si>
    <r>
      <rPr>
        <b/>
        <sz val="11"/>
        <color theme="1"/>
        <rFont val="Calibri"/>
        <family val="2"/>
      </rPr>
      <t>Test 7:</t>
    </r>
    <r>
      <rPr>
        <sz val="11"/>
        <color theme="1"/>
        <rFont val="Calibri"/>
        <family val="2"/>
      </rPr>
      <t xml:space="preserve"> Create a spline curve that passes through the four points</t>
    </r>
  </si>
  <si>
    <t>3.98958333333333</t>
  </si>
  <si>
    <t>3.08333333333333</t>
  </si>
  <si>
    <t>2.38541666666667</t>
  </si>
  <si>
    <t>1.96770833333333</t>
  </si>
  <si>
    <t>2.075</t>
  </si>
  <si>
    <t>2.39479166666667</t>
  </si>
  <si>
    <t>3.93645833333333</t>
  </si>
  <si>
    <t>5.14166666666667</t>
  </si>
  <si>
    <t>6.52604166666667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</si>
  <si>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</si>
  <si>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u/>
        <sz val="11"/>
        <color theme="1"/>
        <rFont val="Calibri"/>
        <family val="2"/>
      </rPr>
      <t>Source: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https://www.real-statistics.com/other-mathematical-topics/spline-fitting-interpolation/</t>
    </r>
  </si>
  <si>
    <t>Test 8: Function(Unknown Equation, Interpolation: Cubic Spline)</t>
  </si>
  <si>
    <r>
      <rPr>
        <b/>
        <sz val="11"/>
        <color theme="1"/>
        <rFont val="Calibri"/>
        <family val="2"/>
      </rPr>
      <t>Test 8:</t>
    </r>
    <r>
      <rPr>
        <sz val="11"/>
        <color theme="1"/>
        <rFont val="Calibri"/>
        <family val="2"/>
      </rPr>
      <t xml:space="preserve"> Create a spline curve that passes through the four points</t>
    </r>
  </si>
  <si>
    <t>XValues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</si>
  <si>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</si>
  <si>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u/>
        <sz val="11"/>
        <color theme="1"/>
        <rFont val="Calibri"/>
        <family val="2"/>
      </rPr>
      <t>Source: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https://math.stackexchange.com/questions/1483839/find-the-inverse-of-the-cubic-function/3106397</t>
    </r>
    <r>
      <rPr>
        <sz val="11"/>
        <color theme="1"/>
        <rFont val="Calibri"/>
        <family val="2"/>
      </rPr>
      <t xml:space="preserve">  </t>
    </r>
  </si>
  <si>
    <t>Test 9: Function(Unknown Equation, Interpolation: Cubic Spline)</t>
  </si>
  <si>
    <r>
      <rPr>
        <b/>
        <sz val="11"/>
        <color theme="1"/>
        <rFont val="Calibri"/>
        <family val="2"/>
      </rPr>
      <t>Test 9:</t>
    </r>
    <r>
      <rPr>
        <sz val="11"/>
        <color theme="1"/>
        <rFont val="Calibri"/>
        <family val="2"/>
      </rPr>
      <t xml:space="preserve"> Create a spline curve that passes through the four points</t>
    </r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</si>
  <si>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</si>
  <si>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10: Function(Unknown Equation, Interpolation: Cubic Spline)</t>
  </si>
  <si>
    <r>
      <rPr>
        <b/>
        <sz val="11"/>
        <color theme="1"/>
        <rFont val="Calibri"/>
        <family val="2"/>
      </rPr>
      <t>Test 10:</t>
    </r>
    <r>
      <rPr>
        <sz val="11"/>
        <color theme="1"/>
        <rFont val="Calibri"/>
        <family val="2"/>
      </rPr>
      <t xml:space="preserve"> Create a spline curve that passes through the four points</t>
    </r>
  </si>
  <si>
    <t>17.5578547297297</t>
  </si>
  <si>
    <t>14.6925675675676</t>
  </si>
  <si>
    <t>10.9809966216216</t>
  </si>
  <si>
    <t>6</t>
  </si>
  <si>
    <t>-0.281672297297298</t>
  </si>
  <si>
    <t>-6.3277027027027</t>
  </si>
  <si>
    <t>-10.2098817567568</t>
  </si>
  <si>
    <t>-10</t>
  </si>
  <si>
    <t>-6.84121621621622</t>
  </si>
  <si>
    <t>-1.67567567567568</t>
  </si>
  <si>
    <t>4.8277027027027</t>
  </si>
  <si>
    <t>12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</si>
  <si>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</si>
  <si>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11: Function(2x³ - 3x² + x/2 - 5, Interpolation: Cubic Spline)</t>
  </si>
  <si>
    <r>
      <rPr>
        <b/>
        <sz val="11"/>
        <color theme="1"/>
        <rFont val="Calibri"/>
        <family val="2"/>
      </rPr>
      <t>Test 10: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</si>
  <si>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-5</t>
  </si>
  <si>
    <t>-6.14146959459459</t>
  </si>
  <si>
    <t>-3.97635135135135</t>
  </si>
  <si>
    <t>4.80194256756757</t>
  </si>
  <si>
    <t>23.5</t>
  </si>
  <si>
    <t>56.3365709459459</t>
  </si>
  <si>
    <t>111.179054054054</t>
  </si>
  <si>
    <t>196.807010135135</t>
  </si>
  <si>
    <t>322</t>
  </si>
  <si>
    <t>430.449324324324</t>
  </si>
  <si>
    <t>555.013513513514</t>
  </si>
  <si>
    <t>690.320945945946</t>
  </si>
  <si>
    <t>831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</si>
  <si>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</si>
  <si>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12: Function(log(x) base 10, Interpolation: Cubic Spline)</t>
  </si>
  <si>
    <r>
      <rPr>
        <b/>
        <sz val="11"/>
        <color theme="1"/>
        <rFont val="Calibri"/>
        <family val="2"/>
      </rPr>
      <t>Test 10:</t>
    </r>
    <r>
      <rPr>
        <sz val="11"/>
        <color theme="1"/>
        <rFont val="Calibri"/>
        <family val="2"/>
      </rPr>
      <t xml:space="preserve"> Create a spline curve that passes through the four points</t>
    </r>
  </si>
  <si>
    <t>0.301029995663981</t>
  </si>
  <si>
    <t>0.492980667942593</t>
  </si>
  <si>
    <t>0.678048071743363</t>
  </si>
  <si>
    <t>0.849348938588446</t>
  </si>
  <si>
    <t>1.26643625856781</t>
  </si>
  <si>
    <t>1.40517745440204</t>
  </si>
  <si>
    <t>1.46061023671516</t>
  </si>
  <si>
    <t>1.47712125471966</t>
  </si>
  <si>
    <t>1.54926420597641</t>
  </si>
  <si>
    <t>1.67161578728745</t>
  </si>
  <si>
    <t>1.82743978863468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</si>
  <si>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</si>
  <si>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13: Function(log(x) base 5, Interpolation: Cubic Spline)</t>
  </si>
  <si>
    <r>
      <rPr>
        <b/>
        <sz val="11"/>
        <color theme="1"/>
        <rFont val="Calibri"/>
        <family val="2"/>
      </rPr>
      <t>Test 13:</t>
    </r>
    <r>
      <rPr>
        <sz val="11"/>
        <color theme="1"/>
        <rFont val="Calibri"/>
        <family val="2"/>
      </rPr>
      <t xml:space="preserve"> Create a spline curve that passes through the four points</t>
    </r>
  </si>
  <si>
    <t>0.430676558073393</t>
  </si>
  <si>
    <t>0.705295885208832</t>
  </si>
  <si>
    <t>0.970067481490095</t>
  </si>
  <si>
    <t>1.21514361606301</t>
  </si>
  <si>
    <t>1.43067655807339</t>
  </si>
  <si>
    <t>1.81186066742715</t>
  </si>
  <si>
    <t>2.01035444394624</t>
  </si>
  <si>
    <t>2.08966082615041</t>
  </si>
  <si>
    <t>2.11328275255938</t>
  </si>
  <si>
    <t>2.21649598175265</t>
  </si>
  <si>
    <t>2.39154152097756</t>
  </si>
  <si>
    <t>2.61447526689023</t>
  </si>
  <si>
    <t>2.86135311614679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</si>
  <si>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</si>
  <si>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Test 14: Function(cos²(x) + 1/3sin(x) - 2sin²(x), Interpolation: Cubic Spline)</t>
  </si>
  <si>
    <r>
      <rPr>
        <b/>
        <sz val="11"/>
        <color theme="1"/>
        <rFont val="Calibri"/>
        <family val="2"/>
      </rPr>
      <t>Test 14: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</si>
  <si>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-1.17736628902019</t>
  </si>
  <si>
    <t>-0.826748987458069</t>
  </si>
  <si>
    <t>-0.505563705376413</t>
  </si>
  <si>
    <t>-0.243242462255691</t>
  </si>
  <si>
    <t>-0.0692172775763685</t>
  </si>
  <si>
    <t>-0.0979357996272109</t>
  </si>
  <si>
    <t>-0.628361714436781</t>
  </si>
  <si>
    <t>-1.42640192775214</t>
  </si>
  <si>
    <t>-2.25796334532036</t>
  </si>
  <si>
    <t>-3.82785421356019</t>
  </si>
  <si>
    <t>-3.55499084242425</t>
  </si>
  <si>
    <t>-2.05362464503779</t>
  </si>
  <si>
    <t>0.0619929654739271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</si>
  <si>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</si>
  <si>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</si>
  <si>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r>
      <rPr>
        <sz val="11"/>
        <color theme="1"/>
        <rFont val="Calibri Light"/>
        <family val="2"/>
      </rPr>
      <t>These tests test that the function F</t>
    </r>
    <r>
      <rPr>
        <vertAlign val="superscript"/>
        <sz val="11"/>
        <color theme="1"/>
        <rFont val="Calibri Light"/>
        <family val="2"/>
      </rPr>
      <t>-1</t>
    </r>
    <r>
      <rPr>
        <sz val="11"/>
        <color theme="1"/>
        <rFont val="Calibri Light"/>
        <family val="2"/>
      </rPr>
      <t>(x) returns the expected x value based on the coordinates and interpolation scheme. If the function is not invertable an exception is thrown.</t>
    </r>
  </si>
  <si>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</si>
  <si>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r>
      <rPr>
        <sz val="11"/>
        <color theme="1"/>
        <rFont val="Calibri Light"/>
        <family val="2"/>
      </rPr>
      <t>These tests test that the function F</t>
    </r>
    <r>
      <rPr>
        <vertAlign val="superscript"/>
        <sz val="11"/>
        <color theme="1"/>
        <rFont val="Calibri Light"/>
        <family val="2"/>
      </rPr>
      <t>-1</t>
    </r>
    <r>
      <rPr>
        <sz val="11"/>
        <color theme="1"/>
        <rFont val="Calibri Light"/>
        <family val="2"/>
      </rPr>
      <t>(x) returns the expected x value based on the coordinates and interpolation scheme. If the function is not invertable an exception is thrown.</t>
    </r>
  </si>
  <si>
    <t>10</t>
  </si>
  <si>
    <t>60</t>
  </si>
  <si>
    <t>11. Test Data: Function(Coordinates: {(1,10), (100, 50)}, Interpolation: Piecewise)</t>
  </si>
  <si>
    <r>
      <rPr>
        <b/>
        <sz val="11"/>
        <color theme="1"/>
        <rFont val="Calibri Light"/>
        <family val="2"/>
      </rPr>
      <t>Test Target</t>
    </r>
    <r>
      <rPr>
        <sz val="11"/>
        <color theme="1"/>
        <rFont val="Calibri Light"/>
        <family val="2"/>
      </rPr>
      <t>:</t>
    </r>
  </si>
  <si>
    <r>
      <rPr>
        <sz val="11"/>
        <color theme="1"/>
        <rFont val="Calibri Light"/>
        <family val="2"/>
      </rPr>
      <t>These tests test that the function F</t>
    </r>
    <r>
      <rPr>
        <vertAlign val="superscript"/>
        <sz val="11"/>
        <color theme="1"/>
        <rFont val="Calibri Light"/>
        <family val="2"/>
      </rPr>
      <t>-1</t>
    </r>
    <r>
      <rPr>
        <sz val="11"/>
        <color theme="1"/>
        <rFont val="Calibri Light"/>
        <family val="2"/>
      </rPr>
      <t>(x) returns the expected x value based on the coordinates and interpolation scheme. If the function is not invertable an exception is thrown.</t>
    </r>
  </si>
  <si>
    <t>3.66666666666667</t>
  </si>
  <si>
    <t>3.33333333333333</t>
  </si>
  <si>
    <t>7.33333333333333</t>
  </si>
  <si>
    <t>51.1111111111111</t>
  </si>
  <si>
    <t>58.3333333333333</t>
  </si>
  <si>
    <t>0.584615384615385</t>
  </si>
  <si>
    <t>1.01538461538462</t>
  </si>
  <si>
    <t>0.2</t>
  </si>
  <si>
    <t>18.2051282051282</t>
  </si>
  <si>
    <t>19.4871794871795</t>
  </si>
  <si>
    <t>10. Test Data: Function(Coordinates: {(3, 9), (4, 16)}, Interpolation: Linear)</t>
  </si>
  <si>
    <t>3.14285714285714</t>
  </si>
  <si>
    <t>3.92857142857143</t>
  </si>
  <si>
    <r>
      <rPr>
        <b/>
        <sz val="11"/>
        <color theme="1"/>
        <rFont val="Calibri"/>
        <family val="2"/>
      </rPr>
      <t>Test 1:</t>
    </r>
    <r>
      <rPr>
        <sz val="11"/>
        <color theme="1"/>
        <rFont val="Calibri"/>
        <family val="2"/>
      </rPr>
      <t xml:space="preserve"> Create a spline curve that passes through the four points</t>
    </r>
  </si>
  <si>
    <r>
      <rPr>
        <b/>
        <sz val="11"/>
        <color theme="1"/>
        <rFont val="Calibri"/>
        <family val="2"/>
      </rPr>
      <t>Template:</t>
    </r>
    <r>
      <rPr>
        <sz val="11"/>
        <color theme="1"/>
        <rFont val="Calibri"/>
        <family val="2"/>
      </rPr>
      <t xml:space="preserve"> Create a spline curve that passes through the four points</t>
    </r>
  </si>
  <si>
    <t>y-no equations</t>
  </si>
  <si>
    <t>x - no equation</t>
  </si>
  <si>
    <t>0.34499656867745</t>
  </si>
  <si>
    <t>0.422900099200236</t>
  </si>
  <si>
    <t>0.49671581511422</t>
  </si>
  <si>
    <t>0.563636099786467</t>
  </si>
  <si>
    <t>0.698906927533556</t>
  </si>
  <si>
    <t>0.783554882000364</t>
  </si>
  <si>
    <t>0.837321796692741</t>
  </si>
  <si>
    <t>0.880206924248009</t>
  </si>
  <si>
    <t>0.89147966162396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</si>
  <si>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</si>
  <si>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</si>
  <si>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t>0.903166843170591</t>
  </si>
  <si>
    <t>0.915124029483252</t>
  </si>
  <si>
    <r>
      <rPr>
        <b/>
        <sz val="11"/>
        <color theme="1"/>
        <rFont val="Calibri"/>
        <family val="2"/>
      </rPr>
      <t>Test 2:</t>
    </r>
    <r>
      <rPr>
        <sz val="11"/>
        <color theme="1"/>
        <rFont val="Calibri"/>
        <family val="2"/>
      </rPr>
      <t xml:space="preserve"> Create a spline curve that passes through the four points</t>
    </r>
  </si>
  <si>
    <r>
      <rPr>
        <b/>
        <sz val="11"/>
        <color theme="1"/>
        <rFont val="Calibri"/>
        <family val="2"/>
      </rPr>
      <t>Example 1:</t>
    </r>
    <r>
      <rPr>
        <sz val="11"/>
        <color theme="1"/>
        <rFont val="Calibri"/>
        <family val="2"/>
      </rPr>
      <t xml:space="preserve"> Create a spline curve that passes through the four points</t>
    </r>
  </si>
  <si>
    <t>4.75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</si>
  <si>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</si>
  <si>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</si>
  <si>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3:</t>
    </r>
    <r>
      <rPr>
        <sz val="11"/>
        <color theme="1"/>
        <rFont val="Calibri"/>
        <family val="2"/>
      </rPr>
      <t xml:space="preserve"> Create a spline curve that passes through the four points</t>
    </r>
  </si>
  <si>
    <t>17.5316</t>
  </si>
  <si>
    <t>27.29450546875</t>
  </si>
  <si>
    <t>71.0135645507814</t>
  </si>
  <si>
    <t>45.3220500000005</t>
  </si>
  <si>
    <t>-137.769411035155</t>
  </si>
  <si>
    <t>-3251.64564999999</t>
  </si>
  <si>
    <t>-5739.48834228513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</si>
  <si>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</si>
  <si>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4:</t>
    </r>
    <r>
      <rPr>
        <sz val="11"/>
        <color theme="1"/>
        <rFont val="Calibri"/>
        <family val="2"/>
      </rPr>
      <t xml:space="preserve"> Create a spline curve that passes through the four points</t>
    </r>
  </si>
  <si>
    <t>1.78396150195932</t>
  </si>
  <si>
    <t>5.00494674082205</t>
  </si>
  <si>
    <t>11.392316781773</t>
  </si>
  <si>
    <t>11.8088336958567</t>
  </si>
  <si>
    <t>2.08842103881175</t>
  </si>
  <si>
    <t>6.05667936865769</t>
  </si>
  <si>
    <t>287.200020191625</t>
  </si>
  <si>
    <t>-11107.8693421516</t>
  </si>
  <si>
    <t>-190375.704770504</t>
  </si>
  <si>
    <t>-1153123.11325806</t>
  </si>
  <si>
    <t>-4131921.76673425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</si>
  <si>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</si>
  <si>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5:</t>
    </r>
    <r>
      <rPr>
        <sz val="11"/>
        <color theme="1"/>
        <rFont val="Calibri"/>
        <family val="2"/>
      </rPr>
      <t xml:space="preserve"> Create a spline curve that passes through the four points</t>
    </r>
  </si>
  <si>
    <t>0.0437412395007344</t>
  </si>
  <si>
    <t>0.122628178144017</t>
  </si>
  <si>
    <t>0.320912625774547</t>
  </si>
  <si>
    <t>0.979478260869565</t>
  </si>
  <si>
    <t>3.59537151906127</t>
  </si>
  <si>
    <t>15.5195216426471</t>
  </si>
  <si>
    <t>68.3776066576087</t>
  </si>
  <si>
    <t>277.103304347826</t>
  </si>
  <si>
    <t>2895.19367146343</t>
  </si>
  <si>
    <t>15796.3670608953</t>
  </si>
  <si>
    <t>54856.8422418446</t>
  </si>
  <si>
    <t>140081.775304348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</si>
  <si>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</si>
  <si>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6: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</si>
  <si>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-302</t>
  </si>
  <si>
    <t>-252</t>
  </si>
  <si>
    <t>-202</t>
  </si>
  <si>
    <t>-102</t>
  </si>
  <si>
    <t>-52</t>
  </si>
  <si>
    <t>147.999999999999</t>
  </si>
  <si>
    <t>197.999999999997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</si>
  <si>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</si>
  <si>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7: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</si>
  <si>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-1</t>
  </si>
  <si>
    <t>2.00163482791602</t>
  </si>
  <si>
    <t>2.2477829218107</t>
  </si>
  <si>
    <t>2.56132777335712</t>
  </si>
  <si>
    <t>2.77333333333333</t>
  </si>
  <si>
    <t>2.73012041666667</t>
  </si>
  <si>
    <t>2.55649264342006</t>
  </si>
  <si>
    <t>2.28</t>
  </si>
  <si>
    <t>2.0104203179153</t>
  </si>
  <si>
    <t>2.14086611850566</t>
  </si>
  <si>
    <t>3.99337094193133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</si>
  <si>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</si>
  <si>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u/>
        <sz val="11"/>
        <color theme="1"/>
        <rFont val="Calibri"/>
        <family val="2"/>
      </rPr>
      <t>Source: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https://www.real-statistics.com/other-mathematical-topics/spline-fitting-interpolation/</t>
    </r>
  </si>
  <si>
    <r>
      <rPr>
        <b/>
        <sz val="11"/>
        <color theme="1"/>
        <rFont val="Calibri"/>
        <family val="2"/>
      </rPr>
      <t>Test 8:</t>
    </r>
    <r>
      <rPr>
        <sz val="11"/>
        <color theme="1"/>
        <rFont val="Calibri"/>
        <family val="2"/>
      </rPr>
      <t xml:space="preserve"> Create a spline curve that passes through the four points</t>
    </r>
  </si>
  <si>
    <t>YValues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</si>
  <si>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</si>
  <si>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u/>
        <sz val="11"/>
        <color theme="1"/>
        <rFont val="Calibri"/>
        <family val="2"/>
      </rPr>
      <t>Source: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https://math.stackexchange.com/questions/1483839/find-the-inverse-of-the-cubic-function/3106397</t>
    </r>
    <r>
      <rPr>
        <sz val="11"/>
        <color theme="1"/>
        <rFont val="Calibri"/>
        <family val="2"/>
      </rPr>
      <t xml:space="preserve">  </t>
    </r>
  </si>
  <si>
    <r>
      <rPr>
        <b/>
        <sz val="11"/>
        <color theme="1"/>
        <rFont val="Calibri"/>
        <family val="2"/>
      </rPr>
      <t>Test 9:</t>
    </r>
    <r>
      <rPr>
        <sz val="11"/>
        <color theme="1"/>
        <rFont val="Calibri"/>
        <family val="2"/>
      </rPr>
      <t xml:space="preserve"> Create a spline curve that passes through the four points</t>
    </r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</si>
  <si>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</si>
  <si>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10: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</si>
  <si>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-627.50711488424</t>
  </si>
  <si>
    <t>-157.861923287152</t>
  </si>
  <si>
    <t>31.7995178520321</t>
  </si>
  <si>
    <t>20.894429278688</t>
  </si>
  <si>
    <t>82.3627100237548</t>
  </si>
  <si>
    <t>218.788788788789</t>
  </si>
  <si>
    <t>95.1573271955508</t>
  </si>
  <si>
    <t>26.0852983360634</t>
  </si>
  <si>
    <t>-8.40375875728123</t>
  </si>
  <si>
    <t>13.1891891891891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</si>
  <si>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</si>
  <si>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10: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</si>
  <si>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-78.1558611180027</t>
  </si>
  <si>
    <t>141.456279010936</t>
  </si>
  <si>
    <t>-794339.406843487</t>
  </si>
  <si>
    <t>-7837128.35321147</t>
  </si>
  <si>
    <t>-48151419.7810472</t>
  </si>
  <si>
    <t>-539847535.961369</t>
  </si>
  <si>
    <t>-1172143070.68667</t>
  </si>
  <si>
    <t>-2274957152.07501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</si>
  <si>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</si>
  <si>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10:</t>
    </r>
    <r>
      <rPr>
        <sz val="11"/>
        <color theme="1"/>
        <rFont val="Calibri"/>
        <family val="2"/>
      </rPr>
      <t xml:space="preserve"> Create a spline curve that passes through the four points</t>
    </r>
  </si>
  <si>
    <t>0.156019679902094</t>
  </si>
  <si>
    <t>0.17372821981872</t>
  </si>
  <si>
    <t>0.190154319523658</t>
  </si>
  <si>
    <t>0.230261799248646</t>
  </si>
  <si>
    <t>0.243630688057272</t>
  </si>
  <si>
    <t>0.248974988872384</t>
  </si>
  <si>
    <t>0.250567106215102</t>
  </si>
  <si>
    <t>0.257525063358549</t>
  </si>
  <si>
    <t>0.269329925496412</t>
  </si>
  <si>
    <t>0.284370226695825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</si>
  <si>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</si>
  <si>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13:</t>
    </r>
    <r>
      <rPr>
        <sz val="11"/>
        <color theme="1"/>
        <rFont val="Calibri"/>
        <family val="2"/>
      </rPr>
      <t xml:space="preserve"> Create a spline curve that passes through the four points</t>
    </r>
  </si>
  <si>
    <t>0.252283932835273</t>
  </si>
  <si>
    <t>0.28863580324144</t>
  </si>
  <si>
    <t>0.322363293635319</t>
  </si>
  <si>
    <t>0.352073595060104</t>
  </si>
  <si>
    <t>0.404690180415956</t>
  </si>
  <si>
    <t>0.432106820375084</t>
  </si>
  <si>
    <t>0.443061287709796</t>
  </si>
  <si>
    <t>0.446324041299458</t>
  </si>
  <si>
    <t>0.460579132845434</t>
  </si>
  <si>
    <t>0.484747994055172</t>
  </si>
  <si>
    <t>0.515506615696211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</si>
  <si>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</si>
  <si>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Test 14:</t>
    </r>
    <r>
      <rPr>
        <sz val="11"/>
        <color theme="1"/>
        <rFont val="Calibri"/>
        <family val="2"/>
      </rPr>
      <t xml:space="preserve"> Create a spline curve that passes through the four points</t>
    </r>
  </si>
  <si>
    <t>-1.72251018441679</t>
  </si>
  <si>
    <t>-1.66600321151</t>
  </si>
  <si>
    <t>-1.61311375506986</t>
  </si>
  <si>
    <t>-1.56920641251267</t>
  </si>
  <si>
    <t>-1.5397606145249</t>
  </si>
  <si>
    <t>-1.54463631258257</t>
  </si>
  <si>
    <t>-1.63345377005615</t>
  </si>
  <si>
    <t>-1.76178229849371</t>
  </si>
  <si>
    <t>-1.85710172545331</t>
  </si>
  <si>
    <r>
      <rPr>
        <sz val="11"/>
        <color theme="1"/>
        <rFont val="Calibri"/>
        <family val="2"/>
      </rPr>
      <t>--&gt; y = a(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x)</t>
    </r>
    <r>
      <rPr>
        <sz val="11"/>
        <color theme="1"/>
        <rFont val="Calibri"/>
        <family val="2"/>
      </rPr>
      <t>³</t>
    </r>
    <r>
      <rPr>
        <sz val="11"/>
        <color theme="1"/>
        <rFont val="Calibri"/>
        <family val="2"/>
      </rPr>
      <t xml:space="preserve"> + b(Δx)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</rPr>
      <t xml:space="preserve"> + c(Δx) + d</t>
    </r>
  </si>
  <si>
    <r>
      <rPr>
        <b/>
        <sz val="11"/>
        <color theme="1"/>
        <rFont val="Calibri"/>
        <family val="2"/>
      </rPr>
      <t>Example 1:</t>
    </r>
    <r>
      <rPr>
        <sz val="11"/>
        <color theme="1"/>
        <rFont val="Calibri"/>
        <family val="2"/>
      </rPr>
      <t xml:space="preserve"> Create a spline curve that passes through the four points</t>
    </r>
  </si>
  <si>
    <t>5. Test Data: Function(Coordinates: {(X1, Y1), (X2, Y2)}, Interpolation: NaturalCublicSpline)</t>
  </si>
  <si>
    <t>p</t>
  </si>
  <si>
    <t>Range</t>
  </si>
  <si>
    <t>y Result</t>
  </si>
  <si>
    <r>
      <rPr>
        <b/>
        <sz val="11"/>
        <color theme="1"/>
        <rFont val="Calibri"/>
        <family val="2"/>
      </rPr>
      <t>Inverse Example 1:</t>
    </r>
    <r>
      <rPr>
        <sz val="11"/>
        <color theme="1"/>
        <rFont val="Calibri"/>
        <family val="2"/>
      </rPr>
      <t xml:space="preserve"> Create a spline curve that passes through the four points</t>
    </r>
  </si>
  <si>
    <t>delta0</t>
  </si>
  <si>
    <t>delta1</t>
  </si>
  <si>
    <t>C</t>
  </si>
  <si>
    <t>x (y = 0)</t>
  </si>
  <si>
    <t>Check y = 0</t>
  </si>
  <si>
    <t>x Result</t>
  </si>
  <si>
    <t>for y = 0,</t>
  </si>
  <si>
    <t>- (b + (C) - (delta0) / (C)) / (3 * a)</t>
  </si>
  <si>
    <t>b^2 - 3 * a * c</t>
  </si>
  <si>
    <t>2 * b^3 - 9 * a * b * c + 27 * a^2 * d</t>
  </si>
  <si>
    <t>( 1/2 * ((delta1) + SQRT((delta1)^2 - 4*(delta0)^3)) )^(1/3)</t>
  </si>
  <si>
    <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t>
  </si>
  <si>
    <t>* Finding x = F(y) is too complicated for a cubic polynomial function.  Instead, find y = F(x) and use the same values (i.e. if we know what y we get from x, we know what x we'd get from that same y…)</t>
  </si>
  <si>
    <r>
      <rPr>
        <b/>
        <u/>
        <sz val="11"/>
        <color theme="1"/>
        <rFont val="Calibri"/>
        <family val="2"/>
      </rPr>
      <t>Source: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https://www.real-statistics.com/other-mathematical-topics/spline-fitting-interpolation/</t>
    </r>
  </si>
  <si>
    <r>
      <rPr>
        <b/>
        <u/>
        <sz val="11"/>
        <color theme="1"/>
        <rFont val="Calibri"/>
        <family val="2"/>
      </rPr>
      <t>Source: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https://math.stackexchange.com/questions/1483839/find-the-inverse-of-the-cubic-function/3106397</t>
    </r>
    <r>
      <rPr>
        <sz val="11"/>
        <color theme="1"/>
        <rFont val="Calibri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</si>
</sst>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u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vertAlign val="superscript"/>
      <sz val="11"/>
      <color theme="1"/>
      <name val="Calibri Light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</patternFill>
    </fill>
    <fill>
      <patternFill patternType="solid">
        <fgColor rgb="FFFF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18" xfId="0" applyNumberFormat="1" applyFont="1" applyFill="1" applyBorder="1" applyAlignment="1" applyProtection="1">
      <alignment horizontal="center" vertical="center"/>
    </xf>
    <xf numFmtId="0" fontId="4" fillId="0" borderId="17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quotePrefix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quotePrefix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2" fontId="2" fillId="0" borderId="0" xfId="0" applyNumberFormat="1" applyFont="1" applyFill="1" applyAlignment="1" applyProtection="1">
      <alignment horizontal="center"/>
    </xf>
    <xf numFmtId="22" fontId="7" fillId="0" borderId="0" xfId="0" applyNumberFormat="1" applyFont="1" applyFill="1" applyAlignment="1" applyProtection="1">
      <alignment horizontal="center" vertical="center"/>
    </xf>
    <xf numFmtId="22" fontId="6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wrapText="1"/>
    </xf>
    <xf numFmtId="22" fontId="1" fillId="0" borderId="0" xfId="0" applyNumberFormat="1" applyFont="1" applyFill="1" applyAlignment="1" applyProtection="1">
      <alignment horizontal="center"/>
    </xf>
    <xf numFmtId="22" fontId="7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0" fontId="0" fillId="0" borderId="0" xfId="0" applyAlignment="1">
      <alignment horizontal="center"/>
    </xf>
    <xf numFmtId="0" fontId="2" fillId="5" borderId="0" xfId="0" applyNumberFormat="1" applyFont="1" applyFill="1" applyAlignment="1" applyProtection="1">
      <alignment horizontal="center"/>
    </xf>
    <xf numFmtId="0" fontId="2" fillId="6" borderId="0" xfId="0" applyNumberFormat="1" applyFont="1" applyFill="1" applyAlignment="1" applyProtection="1">
      <alignment horizontal="center"/>
    </xf>
    <xf numFmtId="0" fontId="1" fillId="5" borderId="0" xfId="0" applyNumberFormat="1" applyFont="1" applyFill="1" applyAlignment="1" applyProtection="1">
      <alignment horizontal="center"/>
    </xf>
    <xf numFmtId="0" fontId="0" fillId="5" borderId="0" xfId="0" applyNumberFormat="1" applyFill="1" applyAlignment="1" applyProtection="1"/>
    <xf numFmtId="0" fontId="7" fillId="5" borderId="0" xfId="0" applyNumberFormat="1" applyFont="1" applyFill="1" applyAlignment="1" applyProtection="1"/>
    <xf numFmtId="0" fontId="0" fillId="4" borderId="0" xfId="0" applyNumberFormat="1" applyFill="1" applyAlignment="1" applyProtection="1">
      <alignment horizontal="center" vertical="center"/>
    </xf>
    <xf numFmtId="0" fontId="0" fillId="4" borderId="2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4" fillId="5" borderId="0" xfId="0" applyNumberFormat="1" applyFont="1" applyFill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horizontal="center" vertical="center"/>
    </xf>
    <xf numFmtId="0" fontId="0" fillId="4" borderId="0" xfId="0" applyNumberFormat="1" applyFill="1" applyAlignment="1" applyProtection="1"/>
    <xf numFmtId="0" fontId="0" fillId="3" borderId="12" xfId="0" applyNumberFormat="1" applyFill="1" applyBorder="1" applyAlignment="1" applyProtection="1">
      <alignment horizontal="center" vertical="center"/>
    </xf>
    <xf numFmtId="0" fontId="1" fillId="6" borderId="0" xfId="0" applyNumberFormat="1" applyFont="1" applyFill="1" applyAlignment="1" applyProtection="1">
      <alignment horizontal="center"/>
    </xf>
    <xf numFmtId="0" fontId="4" fillId="6" borderId="0" xfId="0" applyNumberFormat="1" applyFont="1" applyFill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0" fillId="3" borderId="1" xfId="0" quotePrefix="1" applyNumberForma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4"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mruColors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2</xdr:row>
      <xdr:rowOff>0</xdr:rowOff>
    </xdr:from>
    <xdr:ext cx="7543800" cy="8153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543800" cy="815340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45</xdr:row>
      <xdr:rowOff>0</xdr:rowOff>
    </xdr:from>
    <xdr:ext cx="7543800" cy="833437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543800" cy="8334375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136</xdr:row>
      <xdr:rowOff>0</xdr:rowOff>
    </xdr:from>
    <xdr:ext cx="6505575" cy="38290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505575" cy="382905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89</xdr:row>
      <xdr:rowOff>0</xdr:rowOff>
    </xdr:from>
    <xdr:ext cx="7553325" cy="862012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7553325" cy="8620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2</xdr:row>
      <xdr:rowOff>0</xdr:rowOff>
    </xdr:from>
    <xdr:ext cx="7543800" cy="8153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543800" cy="815340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45</xdr:row>
      <xdr:rowOff>0</xdr:rowOff>
    </xdr:from>
    <xdr:ext cx="7543800" cy="833437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543800" cy="8334375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136</xdr:row>
      <xdr:rowOff>0</xdr:rowOff>
    </xdr:from>
    <xdr:ext cx="6505575" cy="38290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505575" cy="382905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89</xdr:row>
      <xdr:rowOff>0</xdr:rowOff>
    </xdr:from>
    <xdr:ext cx="7553325" cy="862012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7553325" cy="8620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7543800" cy="8448675"/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543800" cy="84486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543800" cy="8620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4" name="Picture 7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7553325" cy="86772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5" name="Picture 9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505575" cy="3819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A28" sqref="A28"/>
    </sheetView>
  </sheetViews>
  <sheetFormatPr defaultColWidth="8.85546875" defaultRowHeight="15" x14ac:dyDescent="0.25"/>
  <cols>
    <col min="1" max="1" width="13.7109375" customWidth="1"/>
    <col min="2" max="2" width="8.85546875" style="11" customWidth="1"/>
    <col min="3" max="3" width="17.5703125" style="11" bestFit="1" customWidth="1"/>
    <col min="4" max="4" width="8.85546875" style="11" customWidth="1"/>
    <col min="5" max="5" width="22.140625" style="11" customWidth="1"/>
    <col min="6" max="6" width="16.7109375" style="11" customWidth="1"/>
    <col min="7" max="7" width="8.85546875" style="11" customWidth="1"/>
    <col min="8" max="8" width="22.42578125" style="11" customWidth="1"/>
    <col min="9" max="9" width="8.85546875" style="11" customWidth="1"/>
    <col min="10" max="16384" width="8.85546875" style="11"/>
  </cols>
  <sheetData>
    <row r="1" spans="1:8" x14ac:dyDescent="0.25">
      <c r="A1" s="8" t="s">
        <v>0</v>
      </c>
      <c r="B1" s="8" t="s">
        <v>1</v>
      </c>
    </row>
    <row r="2" spans="1:8" x14ac:dyDescent="0.25">
      <c r="A2" s="9" t="s">
        <v>2</v>
      </c>
      <c r="B2" s="8" t="s">
        <v>3</v>
      </c>
    </row>
    <row r="3" spans="1:8" x14ac:dyDescent="0.25">
      <c r="A3" s="9" t="s">
        <v>4</v>
      </c>
      <c r="B3" s="8" t="s">
        <v>5</v>
      </c>
    </row>
    <row r="4" spans="1:8" x14ac:dyDescent="0.25">
      <c r="A4" s="9" t="s">
        <v>6</v>
      </c>
      <c r="B4" s="8"/>
    </row>
    <row r="5" spans="1:8" x14ac:dyDescent="0.25">
      <c r="A5" s="10"/>
      <c r="B5" s="10"/>
    </row>
    <row r="6" spans="1:8" x14ac:dyDescent="0.25">
      <c r="A6" s="13" t="s">
        <v>7</v>
      </c>
      <c r="B6" s="10"/>
    </row>
    <row r="7" spans="1:8" s="14" customFormat="1" x14ac:dyDescent="0.25">
      <c r="A7" s="12" t="s">
        <v>8</v>
      </c>
      <c r="B7" s="14" t="s">
        <v>9</v>
      </c>
      <c r="C7" s="14" t="s">
        <v>10</v>
      </c>
      <c r="E7" s="14" t="s">
        <v>11</v>
      </c>
      <c r="F7" s="14" t="s">
        <v>12</v>
      </c>
      <c r="G7" s="56" t="s">
        <v>13</v>
      </c>
      <c r="H7" s="48">
        <v>43943.404166666704</v>
      </c>
    </row>
    <row r="8" spans="1:8" x14ac:dyDescent="0.25">
      <c r="A8" s="11">
        <v>0</v>
      </c>
      <c r="B8" s="11">
        <v>1</v>
      </c>
      <c r="C8" s="11" t="s">
        <v>14</v>
      </c>
      <c r="E8" s="11" t="s">
        <v>15</v>
      </c>
      <c r="F8" s="11" t="s">
        <v>15</v>
      </c>
    </row>
    <row r="9" spans="1:8" x14ac:dyDescent="0.25">
      <c r="A9" s="11">
        <v>1</v>
      </c>
      <c r="B9" s="11">
        <v>2</v>
      </c>
    </row>
    <row r="11" spans="1:8" x14ac:dyDescent="0.25">
      <c r="A11" s="13" t="s">
        <v>16</v>
      </c>
      <c r="B11" s="10"/>
    </row>
    <row r="12" spans="1:8" s="14" customFormat="1" x14ac:dyDescent="0.25">
      <c r="A12" s="12" t="s">
        <v>8</v>
      </c>
      <c r="B12" s="14" t="s">
        <v>9</v>
      </c>
      <c r="C12" s="14" t="s">
        <v>10</v>
      </c>
      <c r="E12" s="14" t="s">
        <v>11</v>
      </c>
      <c r="F12" s="14" t="s">
        <v>12</v>
      </c>
      <c r="G12" s="56" t="s">
        <v>13</v>
      </c>
      <c r="H12" s="48">
        <v>43943.404166666704</v>
      </c>
    </row>
    <row r="13" spans="1:8" x14ac:dyDescent="0.25">
      <c r="A13" s="11">
        <v>0</v>
      </c>
      <c r="B13" s="11">
        <v>1</v>
      </c>
      <c r="C13" s="11" t="s">
        <v>17</v>
      </c>
      <c r="E13" s="11" t="s">
        <v>18</v>
      </c>
      <c r="F13" s="11" t="s">
        <v>18</v>
      </c>
    </row>
    <row r="14" spans="1:8" x14ac:dyDescent="0.25">
      <c r="A14" s="11">
        <v>1</v>
      </c>
      <c r="B14" s="11">
        <v>2</v>
      </c>
    </row>
    <row r="16" spans="1:8" x14ac:dyDescent="0.25">
      <c r="A16" s="13" t="s">
        <v>19</v>
      </c>
      <c r="B16" s="10"/>
    </row>
    <row r="17" spans="1:8" s="14" customFormat="1" x14ac:dyDescent="0.25">
      <c r="A17" s="12" t="s">
        <v>8</v>
      </c>
      <c r="B17" s="14" t="s">
        <v>9</v>
      </c>
      <c r="C17" s="14" t="s">
        <v>10</v>
      </c>
      <c r="E17" s="14" t="s">
        <v>11</v>
      </c>
      <c r="F17" s="14" t="s">
        <v>12</v>
      </c>
      <c r="G17" s="56" t="s">
        <v>13</v>
      </c>
      <c r="H17" s="48">
        <v>43943.404166666704</v>
      </c>
    </row>
    <row r="18" spans="1:8" x14ac:dyDescent="0.25">
      <c r="A18" s="11">
        <v>0</v>
      </c>
      <c r="B18" s="11">
        <v>1</v>
      </c>
      <c r="C18" s="11" t="s">
        <v>20</v>
      </c>
      <c r="E18" s="11" t="s">
        <v>15</v>
      </c>
      <c r="F18" s="11" t="s">
        <v>15</v>
      </c>
    </row>
    <row r="19" spans="1:8" x14ac:dyDescent="0.25">
      <c r="A19" s="11">
        <v>1</v>
      </c>
      <c r="B19" s="11">
        <v>2</v>
      </c>
    </row>
    <row r="21" spans="1:8" x14ac:dyDescent="0.25">
      <c r="A21" s="13" t="s">
        <v>21</v>
      </c>
      <c r="B21" s="10"/>
    </row>
    <row r="22" spans="1:8" s="14" customFormat="1" x14ac:dyDescent="0.25">
      <c r="A22" s="12" t="s">
        <v>8</v>
      </c>
      <c r="B22" s="14" t="s">
        <v>9</v>
      </c>
      <c r="C22" s="14" t="s">
        <v>10</v>
      </c>
      <c r="E22" s="14" t="s">
        <v>11</v>
      </c>
      <c r="F22" s="14" t="s">
        <v>12</v>
      </c>
      <c r="G22" s="56" t="s">
        <v>13</v>
      </c>
      <c r="H22" s="48">
        <v>43943.404166666704</v>
      </c>
    </row>
    <row r="23" spans="1:8" x14ac:dyDescent="0.25">
      <c r="A23" s="11">
        <v>0</v>
      </c>
      <c r="B23" s="11">
        <v>1</v>
      </c>
      <c r="C23" s="11" t="s">
        <v>22</v>
      </c>
      <c r="E23" s="11" t="s">
        <v>15</v>
      </c>
      <c r="F23" s="11" t="s">
        <v>15</v>
      </c>
    </row>
    <row r="24" spans="1:8" x14ac:dyDescent="0.25">
      <c r="A24" s="11">
        <v>1</v>
      </c>
      <c r="B24" s="11">
        <v>2</v>
      </c>
    </row>
    <row r="25" spans="1:8" x14ac:dyDescent="0.25">
      <c r="A25" s="11">
        <v>2</v>
      </c>
      <c r="B25" s="11">
        <v>3</v>
      </c>
    </row>
    <row r="26" spans="1:8" x14ac:dyDescent="0.25">
      <c r="A26" s="11">
        <v>3</v>
      </c>
      <c r="B26" s="11">
        <v>4</v>
      </c>
    </row>
    <row r="28" spans="1: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A31" sqref="A31"/>
    </sheetView>
  </sheetViews>
  <sheetFormatPr defaultColWidth="8.85546875" defaultRowHeight="15" x14ac:dyDescent="0.25"/>
  <cols>
    <col min="1" max="1" width="13.7109375" customWidth="1"/>
    <col min="2" max="2" width="8.85546875" style="11" customWidth="1"/>
    <col min="3" max="3" width="17.5703125" style="11" bestFit="1" customWidth="1"/>
    <col min="4" max="4" width="8.85546875" style="11" customWidth="1"/>
    <col min="5" max="5" width="16.7109375" style="11" customWidth="1"/>
    <col min="6" max="7" width="8.85546875" style="11" customWidth="1"/>
    <col min="8" max="8" width="19.85546875" style="11" customWidth="1"/>
    <col min="9" max="9" width="20.7109375" style="11" customWidth="1"/>
    <col min="10" max="10" width="8.85546875" style="11" customWidth="1"/>
    <col min="11" max="16384" width="8.85546875" style="11"/>
  </cols>
  <sheetData>
    <row r="1" spans="1:8" x14ac:dyDescent="0.25">
      <c r="A1" s="8" t="s">
        <v>23</v>
      </c>
      <c r="B1" s="8" t="s">
        <v>1</v>
      </c>
    </row>
    <row r="2" spans="1:8" x14ac:dyDescent="0.25">
      <c r="A2" s="9" t="s">
        <v>2</v>
      </c>
      <c r="B2" s="8" t="s">
        <v>24</v>
      </c>
    </row>
    <row r="3" spans="1:8" x14ac:dyDescent="0.25">
      <c r="A3" s="9" t="s">
        <v>4</v>
      </c>
      <c r="B3" s="8" t="s">
        <v>25</v>
      </c>
    </row>
    <row r="4" spans="1:8" x14ac:dyDescent="0.25">
      <c r="A4" s="9" t="s">
        <v>6</v>
      </c>
      <c r="B4" s="8"/>
    </row>
    <row r="5" spans="1:8" x14ac:dyDescent="0.25">
      <c r="A5" s="10"/>
      <c r="B5" s="10"/>
    </row>
    <row r="6" spans="1:8" x14ac:dyDescent="0.25">
      <c r="A6" s="13" t="s">
        <v>7</v>
      </c>
      <c r="B6" s="10"/>
    </row>
    <row r="7" spans="1:8" s="14" customFormat="1" x14ac:dyDescent="0.25">
      <c r="A7" s="12" t="s">
        <v>8</v>
      </c>
      <c r="B7" s="14" t="s">
        <v>9</v>
      </c>
      <c r="C7" s="14" t="s">
        <v>10</v>
      </c>
      <c r="D7" s="14" t="s">
        <v>8</v>
      </c>
      <c r="E7" s="14" t="s">
        <v>11</v>
      </c>
      <c r="F7" s="14" t="s">
        <v>12</v>
      </c>
      <c r="G7" s="56" t="s">
        <v>13</v>
      </c>
      <c r="H7" s="48">
        <v>43943.403472222199</v>
      </c>
    </row>
    <row r="8" spans="1:8" x14ac:dyDescent="0.25">
      <c r="A8" s="11">
        <v>0</v>
      </c>
      <c r="B8" s="11">
        <v>1</v>
      </c>
      <c r="C8" s="11" t="s">
        <v>14</v>
      </c>
      <c r="D8" s="11">
        <v>0</v>
      </c>
      <c r="E8" s="11">
        <v>1</v>
      </c>
      <c r="F8" s="11" t="s">
        <v>26</v>
      </c>
    </row>
    <row r="9" spans="1:8" x14ac:dyDescent="0.25">
      <c r="A9" s="11">
        <v>1</v>
      </c>
      <c r="B9" s="11">
        <v>2</v>
      </c>
    </row>
    <row r="11" spans="1:8" x14ac:dyDescent="0.25">
      <c r="A11" s="13" t="s">
        <v>16</v>
      </c>
      <c r="B11" s="10"/>
    </row>
    <row r="12" spans="1:8" s="14" customFormat="1" x14ac:dyDescent="0.25">
      <c r="A12" s="12" t="s">
        <v>8</v>
      </c>
      <c r="B12" s="14" t="s">
        <v>9</v>
      </c>
      <c r="C12" s="14" t="s">
        <v>10</v>
      </c>
      <c r="D12" s="14" t="s">
        <v>8</v>
      </c>
      <c r="E12" s="14" t="s">
        <v>11</v>
      </c>
      <c r="F12" s="14" t="s">
        <v>12</v>
      </c>
      <c r="G12" s="56" t="s">
        <v>13</v>
      </c>
      <c r="H12" s="48">
        <v>43943.403472222199</v>
      </c>
    </row>
    <row r="13" spans="1:8" x14ac:dyDescent="0.25">
      <c r="A13" s="11">
        <v>0</v>
      </c>
      <c r="B13" s="11">
        <v>1</v>
      </c>
      <c r="C13" s="11" t="s">
        <v>17</v>
      </c>
      <c r="D13" s="11">
        <v>0</v>
      </c>
      <c r="E13" s="11">
        <v>1</v>
      </c>
      <c r="F13" s="11" t="s">
        <v>26</v>
      </c>
    </row>
    <row r="14" spans="1:8" x14ac:dyDescent="0.25">
      <c r="A14" s="11">
        <v>1</v>
      </c>
      <c r="B14" s="11">
        <v>2</v>
      </c>
      <c r="D14" s="11">
        <v>0.5</v>
      </c>
      <c r="E14" s="11">
        <v>1</v>
      </c>
      <c r="F14" s="11" t="s">
        <v>26</v>
      </c>
    </row>
    <row r="16" spans="1:8" x14ac:dyDescent="0.25">
      <c r="A16" s="13" t="s">
        <v>19</v>
      </c>
      <c r="B16" s="10"/>
    </row>
    <row r="17" spans="1:9" s="14" customFormat="1" x14ac:dyDescent="0.25">
      <c r="A17" s="12" t="s">
        <v>8</v>
      </c>
      <c r="B17" s="14" t="s">
        <v>9</v>
      </c>
      <c r="C17" s="14" t="s">
        <v>10</v>
      </c>
      <c r="D17" s="14" t="s">
        <v>8</v>
      </c>
      <c r="E17" s="14" t="s">
        <v>11</v>
      </c>
      <c r="F17" s="14" t="s">
        <v>12</v>
      </c>
      <c r="G17" s="56" t="s">
        <v>13</v>
      </c>
      <c r="H17" s="48">
        <v>43943.403472222199</v>
      </c>
    </row>
    <row r="18" spans="1:9" x14ac:dyDescent="0.25">
      <c r="A18" s="11">
        <v>0</v>
      </c>
      <c r="B18" s="11">
        <v>1</v>
      </c>
      <c r="C18" s="11" t="s">
        <v>20</v>
      </c>
      <c r="D18" s="11">
        <v>0</v>
      </c>
      <c r="E18" s="11">
        <v>1</v>
      </c>
      <c r="F18" s="11" t="s">
        <v>26</v>
      </c>
    </row>
    <row r="19" spans="1:9" x14ac:dyDescent="0.25">
      <c r="A19" s="11">
        <v>1</v>
      </c>
      <c r="B19" s="11">
        <v>2</v>
      </c>
      <c r="D19" s="11">
        <v>0.5</v>
      </c>
      <c r="E19" s="11">
        <v>1.5</v>
      </c>
      <c r="F19" s="11" t="s">
        <v>27</v>
      </c>
    </row>
    <row r="21" spans="1:9" x14ac:dyDescent="0.25">
      <c r="A21" s="13" t="s">
        <v>21</v>
      </c>
      <c r="B21" s="10"/>
    </row>
    <row r="22" spans="1:9" s="14" customFormat="1" x14ac:dyDescent="0.25">
      <c r="A22" s="12" t="s">
        <v>8</v>
      </c>
      <c r="B22" s="14" t="s">
        <v>9</v>
      </c>
      <c r="C22" s="14" t="s">
        <v>10</v>
      </c>
      <c r="D22" s="14" t="s">
        <v>8</v>
      </c>
      <c r="E22" s="14" t="s">
        <v>28</v>
      </c>
      <c r="F22" s="14" t="s">
        <v>12</v>
      </c>
      <c r="G22" s="56" t="s">
        <v>13</v>
      </c>
      <c r="H22" s="48">
        <v>43943.403472222199</v>
      </c>
      <c r="I22" s="14" t="s">
        <v>29</v>
      </c>
    </row>
    <row r="23" spans="1:9" x14ac:dyDescent="0.25">
      <c r="A23" s="11">
        <v>0</v>
      </c>
      <c r="B23" s="11">
        <v>1</v>
      </c>
      <c r="C23" s="11" t="s">
        <v>22</v>
      </c>
      <c r="D23" s="11">
        <v>0</v>
      </c>
      <c r="E23" s="11">
        <v>1</v>
      </c>
      <c r="F23" s="11" t="s">
        <v>26</v>
      </c>
      <c r="I23" s="11">
        <f>'Cubic Spline - Aborted Sheet'!S43</f>
        <v>1</v>
      </c>
    </row>
    <row r="24" spans="1:9" x14ac:dyDescent="0.25">
      <c r="A24" s="11">
        <v>1</v>
      </c>
      <c r="B24" s="11">
        <v>2</v>
      </c>
      <c r="D24" s="11">
        <v>0.25</v>
      </c>
      <c r="E24" s="11">
        <v>1.25</v>
      </c>
      <c r="F24" s="11" t="s">
        <v>30</v>
      </c>
      <c r="I24" s="11">
        <f>'Cubic Spline - Aborted Sheet'!S44</f>
        <v>1.25</v>
      </c>
    </row>
    <row r="25" spans="1:9" x14ac:dyDescent="0.25">
      <c r="A25" s="11">
        <v>2</v>
      </c>
      <c r="B25" s="11">
        <v>3</v>
      </c>
      <c r="D25" s="11">
        <v>1</v>
      </c>
      <c r="E25" s="11">
        <v>2</v>
      </c>
      <c r="F25" s="11" t="s">
        <v>31</v>
      </c>
      <c r="I25" s="11">
        <f>'Cubic Spline - Aborted Sheet'!S45</f>
        <v>2</v>
      </c>
    </row>
    <row r="26" spans="1:9" x14ac:dyDescent="0.25">
      <c r="A26" s="11">
        <v>3</v>
      </c>
      <c r="B26" s="11">
        <v>4</v>
      </c>
      <c r="D26" s="11">
        <v>1.72</v>
      </c>
      <c r="E26" s="11">
        <v>2.72</v>
      </c>
      <c r="F26" s="11" t="s">
        <v>32</v>
      </c>
      <c r="I26" s="11">
        <f>'Cubic Spline - Aborted Sheet'!S46</f>
        <v>2.7199999999999998</v>
      </c>
    </row>
    <row r="27" spans="1:9" x14ac:dyDescent="0.25">
      <c r="D27" s="11">
        <v>2</v>
      </c>
      <c r="E27" s="11">
        <v>3</v>
      </c>
      <c r="F27" s="11" t="s">
        <v>33</v>
      </c>
      <c r="I27" s="11">
        <f>'Cubic Spline - Aborted Sheet'!S47</f>
        <v>3</v>
      </c>
    </row>
    <row r="28" spans="1:9" x14ac:dyDescent="0.25">
      <c r="D28" s="11">
        <v>2.5</v>
      </c>
      <c r="E28" s="11">
        <v>3.5</v>
      </c>
      <c r="F28" s="11" t="s">
        <v>34</v>
      </c>
      <c r="I28" s="11">
        <f>'Cubic Spline - Aborted Sheet'!S48</f>
        <v>3.5</v>
      </c>
    </row>
    <row r="29" spans="1:9" x14ac:dyDescent="0.25">
      <c r="D29" s="11">
        <v>3</v>
      </c>
      <c r="E29" s="11">
        <v>4</v>
      </c>
      <c r="F29" s="11" t="s">
        <v>35</v>
      </c>
      <c r="I29" s="11">
        <f>'Cubic Spline - Aborted Sheet'!S49</f>
        <v>4</v>
      </c>
    </row>
    <row r="31" spans="1:9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workbookViewId="0">
      <selection activeCell="D29" sqref="D29"/>
    </sheetView>
  </sheetViews>
  <sheetFormatPr defaultColWidth="8.85546875" defaultRowHeight="15" x14ac:dyDescent="0.25"/>
  <cols>
    <col min="1" max="1" width="13.7109375" customWidth="1"/>
    <col min="2" max="2" width="8.85546875" style="11" customWidth="1"/>
    <col min="3" max="3" width="17.5703125" style="11" bestFit="1" customWidth="1"/>
    <col min="4" max="4" width="8.85546875" customWidth="1"/>
    <col min="5" max="5" width="16.140625" style="11" bestFit="1" customWidth="1"/>
    <col min="6" max="7" width="8.85546875" style="11" customWidth="1"/>
    <col min="8" max="8" width="21.7109375" style="11" customWidth="1"/>
    <col min="9" max="16" width="8.85546875" style="11" customWidth="1"/>
    <col min="17" max="17" width="8.85546875" customWidth="1"/>
    <col min="18" max="18" width="8.85546875" style="11" customWidth="1"/>
    <col min="19" max="16384" width="8.85546875" style="11"/>
  </cols>
  <sheetData>
    <row r="1" spans="1:8" x14ac:dyDescent="0.25">
      <c r="A1" s="8" t="s">
        <v>36</v>
      </c>
      <c r="B1" s="8" t="s">
        <v>1</v>
      </c>
    </row>
    <row r="2" spans="1:8" customFormat="1" ht="17.25" customHeight="1" x14ac:dyDescent="0.25">
      <c r="A2" s="9" t="s">
        <v>2</v>
      </c>
      <c r="B2" s="8" t="s">
        <v>37</v>
      </c>
    </row>
    <row r="3" spans="1:8" x14ac:dyDescent="0.25">
      <c r="A3" s="9" t="s">
        <v>4</v>
      </c>
      <c r="B3" s="8" t="s">
        <v>25</v>
      </c>
    </row>
    <row r="4" spans="1:8" x14ac:dyDescent="0.25">
      <c r="A4" s="9" t="s">
        <v>6</v>
      </c>
      <c r="B4" s="8"/>
    </row>
    <row r="5" spans="1:8" x14ac:dyDescent="0.25">
      <c r="A5" s="10"/>
      <c r="B5" s="10"/>
    </row>
    <row r="6" spans="1:8" x14ac:dyDescent="0.25">
      <c r="A6" s="13" t="s">
        <v>7</v>
      </c>
      <c r="B6" s="10"/>
    </row>
    <row r="7" spans="1:8" s="14" customFormat="1" x14ac:dyDescent="0.25">
      <c r="A7" s="12" t="s">
        <v>8</v>
      </c>
      <c r="B7" s="14" t="s">
        <v>9</v>
      </c>
      <c r="C7" s="14" t="s">
        <v>10</v>
      </c>
      <c r="D7" s="14" t="s">
        <v>9</v>
      </c>
      <c r="E7" s="14" t="s">
        <v>11</v>
      </c>
      <c r="F7" s="14" t="s">
        <v>12</v>
      </c>
      <c r="G7" s="56" t="s">
        <v>13</v>
      </c>
      <c r="H7" s="48">
        <v>43943.442361111098</v>
      </c>
    </row>
    <row r="8" spans="1:8" x14ac:dyDescent="0.25">
      <c r="A8" s="11">
        <v>0</v>
      </c>
      <c r="B8" s="11">
        <v>1</v>
      </c>
      <c r="C8" s="11" t="s">
        <v>14</v>
      </c>
      <c r="D8" s="11">
        <v>1</v>
      </c>
      <c r="E8" s="11">
        <v>0</v>
      </c>
      <c r="F8" s="11" t="s">
        <v>38</v>
      </c>
    </row>
    <row r="9" spans="1:8" x14ac:dyDescent="0.25">
      <c r="A9" s="11">
        <v>1</v>
      </c>
      <c r="B9" s="11">
        <v>2</v>
      </c>
      <c r="D9" s="11">
        <v>2</v>
      </c>
      <c r="E9" s="11">
        <v>1</v>
      </c>
      <c r="F9" s="51" t="s">
        <v>26</v>
      </c>
    </row>
    <row r="11" spans="1:8" x14ac:dyDescent="0.25">
      <c r="A11" s="13" t="s">
        <v>16</v>
      </c>
      <c r="B11" s="10"/>
    </row>
    <row r="12" spans="1:8" s="14" customFormat="1" x14ac:dyDescent="0.25">
      <c r="A12" s="12" t="s">
        <v>8</v>
      </c>
      <c r="B12" s="14" t="s">
        <v>9</v>
      </c>
      <c r="C12" s="14" t="s">
        <v>10</v>
      </c>
      <c r="D12" s="14" t="s">
        <v>9</v>
      </c>
      <c r="E12" s="14" t="s">
        <v>11</v>
      </c>
      <c r="F12" s="14" t="s">
        <v>12</v>
      </c>
      <c r="G12" s="56" t="s">
        <v>13</v>
      </c>
      <c r="H12" s="48">
        <v>43943.442361111098</v>
      </c>
    </row>
    <row r="13" spans="1:8" x14ac:dyDescent="0.25">
      <c r="A13" s="11">
        <v>0</v>
      </c>
      <c r="B13" s="11">
        <v>1</v>
      </c>
      <c r="C13" s="11" t="s">
        <v>17</v>
      </c>
      <c r="D13" s="11">
        <v>1</v>
      </c>
      <c r="E13" s="11">
        <v>0</v>
      </c>
      <c r="F13" s="11" t="s">
        <v>38</v>
      </c>
    </row>
    <row r="14" spans="1:8" x14ac:dyDescent="0.25">
      <c r="A14" s="11">
        <v>1</v>
      </c>
      <c r="B14" s="11">
        <v>2</v>
      </c>
    </row>
    <row r="15" spans="1:8" customFormat="1" x14ac:dyDescent="0.25"/>
    <row r="16" spans="1:8" x14ac:dyDescent="0.25">
      <c r="A16" s="13" t="s">
        <v>19</v>
      </c>
      <c r="B16" s="10"/>
    </row>
    <row r="17" spans="1:8" s="14" customFormat="1" x14ac:dyDescent="0.25">
      <c r="A17" s="12" t="s">
        <v>8</v>
      </c>
      <c r="B17" s="14" t="s">
        <v>9</v>
      </c>
      <c r="C17" s="14" t="s">
        <v>10</v>
      </c>
      <c r="D17" s="14" t="s">
        <v>9</v>
      </c>
      <c r="E17" s="14" t="s">
        <v>11</v>
      </c>
      <c r="F17" s="14" t="s">
        <v>12</v>
      </c>
      <c r="G17" s="56" t="s">
        <v>13</v>
      </c>
      <c r="H17" s="48">
        <v>43943.442361111098</v>
      </c>
    </row>
    <row r="18" spans="1:8" x14ac:dyDescent="0.25">
      <c r="A18" s="11">
        <v>0</v>
      </c>
      <c r="B18" s="11">
        <v>1</v>
      </c>
      <c r="C18" s="11" t="s">
        <v>20</v>
      </c>
      <c r="D18" s="11">
        <v>1</v>
      </c>
      <c r="E18" s="11">
        <v>0</v>
      </c>
      <c r="F18" s="11" t="s">
        <v>38</v>
      </c>
    </row>
    <row r="19" spans="1:8" x14ac:dyDescent="0.25">
      <c r="A19" s="11">
        <v>1</v>
      </c>
      <c r="B19" s="11">
        <v>2</v>
      </c>
      <c r="D19" s="11">
        <v>1.5</v>
      </c>
      <c r="E19" s="11">
        <v>0.5</v>
      </c>
      <c r="F19" s="51" t="s">
        <v>39</v>
      </c>
    </row>
    <row r="21" spans="1:8" x14ac:dyDescent="0.25">
      <c r="A21" s="13" t="s">
        <v>21</v>
      </c>
      <c r="B21" s="10"/>
    </row>
    <row r="22" spans="1:8" s="14" customFormat="1" x14ac:dyDescent="0.25">
      <c r="A22" s="12" t="s">
        <v>8</v>
      </c>
      <c r="B22" s="14" t="s">
        <v>9</v>
      </c>
      <c r="C22" s="14" t="s">
        <v>10</v>
      </c>
      <c r="D22" s="14" t="s">
        <v>9</v>
      </c>
      <c r="E22" s="14" t="s">
        <v>11</v>
      </c>
      <c r="F22" s="14" t="s">
        <v>12</v>
      </c>
      <c r="G22" s="57" t="s">
        <v>40</v>
      </c>
      <c r="H22" s="48">
        <v>43943.442361111098</v>
      </c>
    </row>
    <row r="23" spans="1:8" x14ac:dyDescent="0.25">
      <c r="A23" s="11">
        <v>0</v>
      </c>
      <c r="B23" s="11">
        <v>1</v>
      </c>
      <c r="C23" s="11" t="s">
        <v>22</v>
      </c>
      <c r="D23" s="11">
        <v>1</v>
      </c>
      <c r="E23" s="11">
        <v>0</v>
      </c>
      <c r="F23" s="11" t="s">
        <v>38</v>
      </c>
    </row>
    <row r="24" spans="1:8" x14ac:dyDescent="0.25">
      <c r="A24" s="11">
        <v>1</v>
      </c>
      <c r="B24" s="11">
        <v>2</v>
      </c>
      <c r="D24" s="11">
        <v>1.25</v>
      </c>
      <c r="E24" s="11">
        <v>0.25</v>
      </c>
      <c r="F24" s="11" t="s">
        <v>41</v>
      </c>
    </row>
    <row r="25" spans="1:8" x14ac:dyDescent="0.25">
      <c r="A25" s="11">
        <v>2</v>
      </c>
      <c r="B25" s="11">
        <v>3</v>
      </c>
      <c r="D25" s="11">
        <v>2</v>
      </c>
      <c r="E25" s="11">
        <v>1</v>
      </c>
      <c r="F25" s="11" t="s">
        <v>26</v>
      </c>
    </row>
    <row r="26" spans="1:8" x14ac:dyDescent="0.25">
      <c r="A26" s="11">
        <v>3</v>
      </c>
      <c r="B26" s="11">
        <v>4</v>
      </c>
      <c r="D26" s="11">
        <v>2.72</v>
      </c>
      <c r="E26" s="11">
        <v>1.72</v>
      </c>
      <c r="F26" s="11" t="s">
        <v>42</v>
      </c>
    </row>
    <row r="27" spans="1:8" x14ac:dyDescent="0.25">
      <c r="D27" s="11">
        <v>3</v>
      </c>
      <c r="E27" s="11">
        <v>2</v>
      </c>
      <c r="F27" s="11" t="s">
        <v>31</v>
      </c>
    </row>
    <row r="28" spans="1:8" x14ac:dyDescent="0.25">
      <c r="D28" s="11">
        <v>3.5</v>
      </c>
      <c r="E28" s="11">
        <v>2.5</v>
      </c>
      <c r="F28" s="51" t="s">
        <v>43</v>
      </c>
    </row>
    <row r="29" spans="1:8" customFormat="1" x14ac:dyDescent="0.25">
      <c r="D29" s="11">
        <v>4</v>
      </c>
      <c r="E29" s="11">
        <v>3</v>
      </c>
      <c r="F29" s="51" t="s">
        <v>44</v>
      </c>
    </row>
    <row r="31" spans="1:8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D891-A522-42D7-AE0A-8DC481808FE9}">
  <dimension ref="A1:L64"/>
  <sheetViews>
    <sheetView topLeftCell="A40" workbookViewId="0">
      <selection activeCell="H64" sqref="H64"/>
    </sheetView>
  </sheetViews>
  <sheetFormatPr defaultColWidth="8.85546875" defaultRowHeight="15" x14ac:dyDescent="0.25"/>
  <cols>
    <col min="1" max="1" width="13.7109375" customWidth="1"/>
    <col min="2" max="2" width="8.85546875" customWidth="1"/>
    <col min="3" max="3" width="17.5703125" style="11" bestFit="1" customWidth="1"/>
    <col min="4" max="4" width="8.85546875" style="11" customWidth="1"/>
    <col min="5" max="5" width="16.7109375" style="11" customWidth="1"/>
    <col min="6" max="6" width="8.85546875" customWidth="1"/>
    <col min="7" max="7" width="8.85546875" style="11" customWidth="1"/>
    <col min="8" max="8" width="20.28515625" customWidth="1"/>
    <col min="9" max="9" width="20.7109375" customWidth="1"/>
    <col min="10" max="11" width="8.85546875" style="11" customWidth="1"/>
    <col min="12" max="12" width="8.85546875" customWidth="1"/>
    <col min="13" max="13" width="8.85546875" style="11" customWidth="1"/>
    <col min="14" max="16384" width="8.85546875" style="11"/>
  </cols>
  <sheetData>
    <row r="1" spans="1:8" x14ac:dyDescent="0.25">
      <c r="A1" s="8" t="s">
        <v>45</v>
      </c>
      <c r="B1" s="8" t="s">
        <v>1</v>
      </c>
    </row>
    <row r="2" spans="1:8" x14ac:dyDescent="0.25">
      <c r="A2" s="9" t="s">
        <v>2</v>
      </c>
      <c r="B2" s="8" t="s">
        <v>24</v>
      </c>
    </row>
    <row r="3" spans="1:8" x14ac:dyDescent="0.25">
      <c r="A3" s="9" t="s">
        <v>4</v>
      </c>
      <c r="B3" s="8" t="s">
        <v>25</v>
      </c>
    </row>
    <row r="4" spans="1:8" customFormat="1" x14ac:dyDescent="0.25">
      <c r="A4" s="9" t="s">
        <v>6</v>
      </c>
      <c r="B4" s="8" t="s">
        <v>46</v>
      </c>
    </row>
    <row r="5" spans="1:8" x14ac:dyDescent="0.25">
      <c r="A5" s="10"/>
      <c r="B5" s="10"/>
    </row>
    <row r="6" spans="1:8" x14ac:dyDescent="0.25">
      <c r="A6" s="13" t="s">
        <v>7</v>
      </c>
      <c r="B6" s="10"/>
    </row>
    <row r="7" spans="1:8" s="14" customFormat="1" x14ac:dyDescent="0.25">
      <c r="A7" s="12" t="s">
        <v>8</v>
      </c>
      <c r="B7" s="14" t="s">
        <v>9</v>
      </c>
      <c r="C7" s="14" t="s">
        <v>10</v>
      </c>
      <c r="D7" s="14" t="s">
        <v>8</v>
      </c>
      <c r="E7" s="14" t="s">
        <v>11</v>
      </c>
      <c r="F7" s="14" t="s">
        <v>12</v>
      </c>
      <c r="G7" s="56" t="s">
        <v>13</v>
      </c>
      <c r="H7" s="48">
        <v>43943.403472222199</v>
      </c>
    </row>
    <row r="8" spans="1:8" x14ac:dyDescent="0.25">
      <c r="A8" s="11">
        <v>0</v>
      </c>
      <c r="B8" s="11">
        <v>1</v>
      </c>
      <c r="C8" s="11" t="s">
        <v>14</v>
      </c>
      <c r="D8" s="11">
        <v>0</v>
      </c>
      <c r="E8" s="11">
        <f>IF(D8 = A8, B8, IF(D8 = A9, B9, "Unknown"))</f>
        <v>1</v>
      </c>
      <c r="F8" s="11" t="s">
        <v>26</v>
      </c>
    </row>
    <row r="9" spans="1:8" x14ac:dyDescent="0.25">
      <c r="A9" s="11">
        <v>1</v>
      </c>
      <c r="B9" s="11">
        <v>2</v>
      </c>
      <c r="D9" s="11">
        <v>0.5</v>
      </c>
      <c r="E9" s="11">
        <v>-9999</v>
      </c>
      <c r="F9" s="11" t="s">
        <v>47</v>
      </c>
    </row>
    <row r="11" spans="1:8" x14ac:dyDescent="0.25">
      <c r="A11" s="13" t="s">
        <v>48</v>
      </c>
      <c r="B11" s="10"/>
    </row>
    <row r="12" spans="1:8" s="14" customFormat="1" x14ac:dyDescent="0.25">
      <c r="A12" s="12" t="s">
        <v>8</v>
      </c>
      <c r="B12" s="14" t="s">
        <v>9</v>
      </c>
      <c r="C12" s="14" t="s">
        <v>10</v>
      </c>
      <c r="D12" s="14" t="s">
        <v>8</v>
      </c>
      <c r="E12" s="14" t="s">
        <v>11</v>
      </c>
      <c r="F12" s="14" t="s">
        <v>12</v>
      </c>
      <c r="G12" s="56" t="s">
        <v>13</v>
      </c>
      <c r="H12" s="48">
        <v>43943.403472222199</v>
      </c>
    </row>
    <row r="13" spans="1:8" x14ac:dyDescent="0.25">
      <c r="A13" s="11">
        <v>5</v>
      </c>
      <c r="B13" s="11">
        <v>5</v>
      </c>
      <c r="C13" s="11" t="s">
        <v>14</v>
      </c>
      <c r="D13" s="11">
        <v>4</v>
      </c>
      <c r="E13" s="11">
        <v>-9999</v>
      </c>
      <c r="F13" s="11" t="s">
        <v>47</v>
      </c>
    </row>
    <row r="14" spans="1:8" customFormat="1" x14ac:dyDescent="0.25">
      <c r="A14" s="11">
        <v>1</v>
      </c>
      <c r="B14" s="11">
        <v>2</v>
      </c>
      <c r="D14" s="11">
        <v>0.5</v>
      </c>
      <c r="E14" s="11">
        <v>-8888</v>
      </c>
      <c r="F14" s="51" t="s">
        <v>44</v>
      </c>
    </row>
    <row r="16" spans="1:8" x14ac:dyDescent="0.25">
      <c r="A16" s="13" t="s">
        <v>49</v>
      </c>
      <c r="B16" s="10"/>
    </row>
    <row r="17" spans="1:8" s="14" customFormat="1" x14ac:dyDescent="0.25">
      <c r="A17" s="12" t="s">
        <v>8</v>
      </c>
      <c r="B17" s="14" t="s">
        <v>9</v>
      </c>
      <c r="C17" s="14" t="s">
        <v>10</v>
      </c>
      <c r="D17" s="14" t="s">
        <v>8</v>
      </c>
      <c r="E17" s="14" t="s">
        <v>11</v>
      </c>
      <c r="F17" s="14" t="s">
        <v>12</v>
      </c>
      <c r="G17" s="56" t="s">
        <v>13</v>
      </c>
      <c r="H17" s="48">
        <v>43943.403472222199</v>
      </c>
    </row>
    <row r="18" spans="1:8" x14ac:dyDescent="0.25">
      <c r="A18" s="11">
        <v>2</v>
      </c>
      <c r="B18" s="11">
        <v>2</v>
      </c>
      <c r="C18" s="11" t="s">
        <v>14</v>
      </c>
      <c r="D18" s="11">
        <v>3</v>
      </c>
      <c r="E18" s="11">
        <v>-9999</v>
      </c>
      <c r="F18" s="11" t="s">
        <v>47</v>
      </c>
    </row>
    <row r="19" spans="1:8" x14ac:dyDescent="0.25">
      <c r="A19" s="11">
        <v>10</v>
      </c>
      <c r="B19" s="11">
        <v>5</v>
      </c>
      <c r="D19" s="11">
        <v>8</v>
      </c>
      <c r="E19" s="11">
        <v>-9999</v>
      </c>
      <c r="F19" s="11" t="s">
        <v>47</v>
      </c>
    </row>
    <row r="21" spans="1:8" x14ac:dyDescent="0.25">
      <c r="A21" s="13" t="s">
        <v>50</v>
      </c>
      <c r="B21" s="10"/>
    </row>
    <row r="22" spans="1:8" x14ac:dyDescent="0.25">
      <c r="A22" s="12" t="s">
        <v>8</v>
      </c>
      <c r="B22" s="14" t="s">
        <v>9</v>
      </c>
      <c r="C22" s="14" t="s">
        <v>10</v>
      </c>
      <c r="D22" s="14" t="s">
        <v>8</v>
      </c>
      <c r="E22" s="14" t="s">
        <v>11</v>
      </c>
      <c r="F22" s="14" t="s">
        <v>12</v>
      </c>
      <c r="G22" s="56" t="s">
        <v>13</v>
      </c>
      <c r="H22" s="48">
        <v>43943.403472222199</v>
      </c>
    </row>
    <row r="23" spans="1:8" x14ac:dyDescent="0.25">
      <c r="A23" s="11">
        <v>60</v>
      </c>
      <c r="B23" s="11">
        <v>10</v>
      </c>
      <c r="C23" s="11" t="s">
        <v>14</v>
      </c>
      <c r="D23" s="11">
        <v>51</v>
      </c>
      <c r="E23" s="11">
        <v>-9999</v>
      </c>
      <c r="F23" s="11" t="s">
        <v>47</v>
      </c>
    </row>
    <row r="24" spans="1:8" x14ac:dyDescent="0.25">
      <c r="A24" s="11">
        <v>50</v>
      </c>
      <c r="B24" s="11">
        <v>1</v>
      </c>
      <c r="D24" s="11">
        <v>56</v>
      </c>
      <c r="E24" s="11">
        <v>-9999</v>
      </c>
      <c r="F24" s="11" t="s">
        <v>47</v>
      </c>
    </row>
    <row r="26" spans="1:8" x14ac:dyDescent="0.25">
      <c r="A26" s="13" t="s">
        <v>51</v>
      </c>
      <c r="B26" s="10"/>
    </row>
    <row r="27" spans="1:8" x14ac:dyDescent="0.25">
      <c r="A27" s="12" t="s">
        <v>8</v>
      </c>
      <c r="B27" s="14" t="s">
        <v>9</v>
      </c>
      <c r="C27" s="14" t="s">
        <v>10</v>
      </c>
      <c r="D27" s="14" t="s">
        <v>8</v>
      </c>
      <c r="E27" s="14" t="s">
        <v>11</v>
      </c>
      <c r="F27" s="14" t="s">
        <v>12</v>
      </c>
      <c r="G27" s="56" t="s">
        <v>13</v>
      </c>
      <c r="H27" s="48">
        <v>43943.403472222199</v>
      </c>
    </row>
    <row r="28" spans="1:8" x14ac:dyDescent="0.25">
      <c r="A28" s="11">
        <v>0.1</v>
      </c>
      <c r="B28" s="11">
        <v>0.1</v>
      </c>
      <c r="C28" s="11" t="s">
        <v>14</v>
      </c>
      <c r="D28" s="11">
        <v>0.5</v>
      </c>
      <c r="E28" s="11">
        <v>-9999</v>
      </c>
      <c r="F28" s="11" t="s">
        <v>47</v>
      </c>
    </row>
    <row r="29" spans="1:8" x14ac:dyDescent="0.25">
      <c r="A29" s="11">
        <v>1.5</v>
      </c>
      <c r="B29" s="11">
        <v>2.7</v>
      </c>
      <c r="D29" s="11">
        <v>1.2</v>
      </c>
      <c r="E29" s="11">
        <v>-9999</v>
      </c>
      <c r="F29" s="11" t="s">
        <v>47</v>
      </c>
    </row>
    <row r="31" spans="1:8" x14ac:dyDescent="0.25">
      <c r="A31" s="13" t="s">
        <v>52</v>
      </c>
      <c r="B31" s="10"/>
    </row>
    <row r="32" spans="1:8" x14ac:dyDescent="0.25">
      <c r="A32" s="12" t="s">
        <v>8</v>
      </c>
      <c r="B32" s="14" t="s">
        <v>9</v>
      </c>
      <c r="C32" s="14" t="s">
        <v>10</v>
      </c>
      <c r="D32" s="14" t="s">
        <v>8</v>
      </c>
      <c r="E32" s="14" t="s">
        <v>11</v>
      </c>
      <c r="F32" s="14" t="s">
        <v>12</v>
      </c>
      <c r="G32" s="56" t="s">
        <v>13</v>
      </c>
      <c r="H32" s="48">
        <v>43943.403472222199</v>
      </c>
    </row>
    <row r="33" spans="1:8" x14ac:dyDescent="0.25">
      <c r="A33" s="11">
        <v>0</v>
      </c>
      <c r="B33" s="11">
        <v>0</v>
      </c>
      <c r="C33" s="11" t="s">
        <v>14</v>
      </c>
      <c r="D33" s="11">
        <v>0.25</v>
      </c>
      <c r="E33" s="11">
        <v>-9999</v>
      </c>
      <c r="F33" s="11" t="s">
        <v>47</v>
      </c>
    </row>
    <row r="34" spans="1:8" x14ac:dyDescent="0.25">
      <c r="A34" s="11">
        <v>1</v>
      </c>
      <c r="B34" s="11">
        <v>5</v>
      </c>
      <c r="D34" s="11">
        <v>0.7</v>
      </c>
      <c r="E34" s="11">
        <v>-9999</v>
      </c>
      <c r="F34" s="11" t="s">
        <v>47</v>
      </c>
    </row>
    <row r="36" spans="1:8" x14ac:dyDescent="0.25">
      <c r="A36" s="13" t="s">
        <v>53</v>
      </c>
      <c r="B36" s="10"/>
    </row>
    <row r="37" spans="1:8" customFormat="1" x14ac:dyDescent="0.25">
      <c r="A37" s="12" t="s">
        <v>8</v>
      </c>
      <c r="B37" s="14" t="s">
        <v>9</v>
      </c>
      <c r="C37" s="14" t="s">
        <v>10</v>
      </c>
      <c r="D37" s="14" t="s">
        <v>8</v>
      </c>
      <c r="E37" s="14" t="s">
        <v>11</v>
      </c>
      <c r="F37" s="14" t="s">
        <v>12</v>
      </c>
      <c r="G37" s="56" t="s">
        <v>13</v>
      </c>
      <c r="H37" s="48">
        <v>43943.403472222199</v>
      </c>
    </row>
    <row r="38" spans="1:8" x14ac:dyDescent="0.25">
      <c r="A38" s="11">
        <v>4</v>
      </c>
      <c r="B38" s="11">
        <v>2</v>
      </c>
      <c r="C38" s="11" t="s">
        <v>14</v>
      </c>
      <c r="D38" s="11">
        <v>2.5</v>
      </c>
      <c r="E38" s="11">
        <v>-9999</v>
      </c>
      <c r="F38" s="11" t="s">
        <v>47</v>
      </c>
    </row>
    <row r="39" spans="1:8" x14ac:dyDescent="0.25">
      <c r="A39" s="11">
        <v>2</v>
      </c>
      <c r="B39" s="11">
        <v>4</v>
      </c>
      <c r="D39" s="11">
        <v>4.0999999999999996</v>
      </c>
      <c r="E39" s="11">
        <v>-8888</v>
      </c>
      <c r="F39" s="51" t="s">
        <v>44</v>
      </c>
    </row>
    <row r="41" spans="1:8" x14ac:dyDescent="0.25">
      <c r="A41" s="13" t="s">
        <v>54</v>
      </c>
      <c r="B41" s="10"/>
    </row>
    <row r="42" spans="1:8" x14ac:dyDescent="0.25">
      <c r="A42" s="12" t="s">
        <v>8</v>
      </c>
      <c r="B42" s="14" t="s">
        <v>9</v>
      </c>
      <c r="C42" s="14" t="s">
        <v>10</v>
      </c>
      <c r="D42" s="14" t="s">
        <v>8</v>
      </c>
      <c r="E42" s="14" t="s">
        <v>11</v>
      </c>
      <c r="F42" s="14" t="s">
        <v>12</v>
      </c>
      <c r="G42" s="56" t="s">
        <v>13</v>
      </c>
      <c r="H42" s="48">
        <v>43943.403472222199</v>
      </c>
    </row>
    <row r="43" spans="1:8" x14ac:dyDescent="0.25">
      <c r="A43" s="11">
        <v>18</v>
      </c>
      <c r="B43" s="11">
        <v>5</v>
      </c>
      <c r="C43" s="11" t="s">
        <v>14</v>
      </c>
      <c r="D43" s="11">
        <v>18.5</v>
      </c>
      <c r="E43" s="11">
        <v>-9999</v>
      </c>
      <c r="F43" s="11" t="s">
        <v>47</v>
      </c>
    </row>
    <row r="44" spans="1:8" x14ac:dyDescent="0.25">
      <c r="A44" s="11">
        <v>20</v>
      </c>
      <c r="B44" s="11">
        <v>200</v>
      </c>
      <c r="D44" s="11">
        <v>19</v>
      </c>
      <c r="E44" s="11">
        <v>-9999</v>
      </c>
      <c r="F44" s="11" t="s">
        <v>47</v>
      </c>
    </row>
    <row r="46" spans="1:8" x14ac:dyDescent="0.25">
      <c r="A46" s="13" t="s">
        <v>55</v>
      </c>
      <c r="B46" s="10"/>
    </row>
    <row r="47" spans="1:8" x14ac:dyDescent="0.25">
      <c r="A47" s="12" t="s">
        <v>8</v>
      </c>
      <c r="B47" s="14" t="s">
        <v>9</v>
      </c>
      <c r="C47" s="14" t="s">
        <v>10</v>
      </c>
      <c r="D47" s="14" t="s">
        <v>8</v>
      </c>
      <c r="E47" s="14" t="s">
        <v>11</v>
      </c>
      <c r="F47" s="14" t="s">
        <v>12</v>
      </c>
      <c r="G47" s="56" t="s">
        <v>13</v>
      </c>
      <c r="H47" s="48">
        <v>43943.403472222199</v>
      </c>
    </row>
    <row r="48" spans="1:8" x14ac:dyDescent="0.25">
      <c r="A48" s="11">
        <v>6</v>
      </c>
      <c r="B48" s="11">
        <v>16</v>
      </c>
      <c r="C48" s="11" t="s">
        <v>14</v>
      </c>
      <c r="D48" s="11">
        <v>7</v>
      </c>
      <c r="E48" s="11">
        <v>-9999</v>
      </c>
      <c r="F48" s="11" t="s">
        <v>47</v>
      </c>
    </row>
    <row r="49" spans="1:8" x14ac:dyDescent="0.25">
      <c r="A49" s="11">
        <v>10</v>
      </c>
      <c r="B49" s="11">
        <v>20</v>
      </c>
      <c r="D49" s="11">
        <v>8</v>
      </c>
      <c r="E49" s="11">
        <v>-9999</v>
      </c>
      <c r="F49" s="11" t="s">
        <v>47</v>
      </c>
    </row>
    <row r="51" spans="1:8" x14ac:dyDescent="0.25">
      <c r="A51" s="13" t="s">
        <v>56</v>
      </c>
      <c r="B51" s="10"/>
    </row>
    <row r="52" spans="1:8" x14ac:dyDescent="0.25">
      <c r="A52" s="12" t="s">
        <v>8</v>
      </c>
      <c r="B52" s="14" t="s">
        <v>9</v>
      </c>
      <c r="C52" s="14" t="s">
        <v>10</v>
      </c>
      <c r="D52" s="14" t="s">
        <v>8</v>
      </c>
      <c r="E52" s="14" t="s">
        <v>11</v>
      </c>
      <c r="F52" s="14" t="s">
        <v>12</v>
      </c>
      <c r="G52" s="56" t="s">
        <v>13</v>
      </c>
      <c r="H52" s="48">
        <v>43943.403472222199</v>
      </c>
    </row>
    <row r="53" spans="1:8" x14ac:dyDescent="0.25">
      <c r="A53" s="11">
        <v>3</v>
      </c>
      <c r="B53" s="11">
        <v>9</v>
      </c>
      <c r="C53" s="11" t="s">
        <v>14</v>
      </c>
      <c r="D53" s="11">
        <v>3.3</v>
      </c>
      <c r="E53" s="11">
        <v>-9999</v>
      </c>
      <c r="F53" s="11" t="s">
        <v>47</v>
      </c>
    </row>
    <row r="54" spans="1:8" x14ac:dyDescent="0.25">
      <c r="A54" s="11">
        <v>4</v>
      </c>
      <c r="B54" s="11">
        <v>-16</v>
      </c>
      <c r="D54" s="11">
        <v>3.9</v>
      </c>
      <c r="E54" s="11">
        <v>-9999</v>
      </c>
      <c r="F54" s="11" t="s">
        <v>47</v>
      </c>
    </row>
    <row r="56" spans="1:8" customFormat="1" x14ac:dyDescent="0.25">
      <c r="A56" s="13" t="s">
        <v>57</v>
      </c>
      <c r="B56" s="10"/>
      <c r="C56" s="11"/>
      <c r="D56" s="11"/>
      <c r="E56" s="11"/>
    </row>
    <row r="57" spans="1:8" x14ac:dyDescent="0.25">
      <c r="A57" s="12" t="s">
        <v>8</v>
      </c>
      <c r="B57" s="14" t="s">
        <v>9</v>
      </c>
      <c r="C57" s="14" t="s">
        <v>10</v>
      </c>
      <c r="D57" s="14" t="s">
        <v>8</v>
      </c>
      <c r="E57" s="14" t="s">
        <v>11</v>
      </c>
      <c r="F57" t="s">
        <v>12</v>
      </c>
      <c r="G57" s="58" t="s">
        <v>13</v>
      </c>
      <c r="H57" s="53">
        <v>43943.403472222199</v>
      </c>
    </row>
    <row r="58" spans="1:8" x14ac:dyDescent="0.25">
      <c r="A58" s="11">
        <v>6</v>
      </c>
      <c r="B58" s="11">
        <v>16</v>
      </c>
      <c r="C58" s="11" t="s">
        <v>14</v>
      </c>
      <c r="D58" s="11">
        <v>6</v>
      </c>
      <c r="E58" s="11">
        <v>16</v>
      </c>
      <c r="F58" t="s">
        <v>58</v>
      </c>
    </row>
    <row r="59" spans="1:8" x14ac:dyDescent="0.25">
      <c r="A59" s="11">
        <v>10</v>
      </c>
      <c r="B59" s="11">
        <v>20</v>
      </c>
      <c r="D59" s="11">
        <v>10</v>
      </c>
      <c r="E59" s="11">
        <v>20</v>
      </c>
      <c r="F59" t="s">
        <v>59</v>
      </c>
    </row>
    <row r="61" spans="1:8" x14ac:dyDescent="0.25">
      <c r="A61" s="13" t="s">
        <v>60</v>
      </c>
      <c r="B61" s="10"/>
    </row>
    <row r="62" spans="1:8" x14ac:dyDescent="0.25">
      <c r="A62" s="12" t="s">
        <v>8</v>
      </c>
      <c r="B62" s="14" t="s">
        <v>9</v>
      </c>
      <c r="C62" s="14" t="s">
        <v>10</v>
      </c>
      <c r="D62" s="14" t="s">
        <v>8</v>
      </c>
      <c r="E62" s="14" t="s">
        <v>11</v>
      </c>
      <c r="F62" t="s">
        <v>12</v>
      </c>
      <c r="G62" s="58" t="s">
        <v>13</v>
      </c>
      <c r="H62" s="53">
        <v>43943.403472222199</v>
      </c>
    </row>
    <row r="63" spans="1:8" x14ac:dyDescent="0.25">
      <c r="A63" s="11">
        <v>-6</v>
      </c>
      <c r="B63" s="11">
        <v>-16</v>
      </c>
      <c r="C63" s="11" t="s">
        <v>14</v>
      </c>
      <c r="D63" s="11">
        <v>-6</v>
      </c>
      <c r="E63" s="11">
        <v>-16</v>
      </c>
      <c r="F63" t="s">
        <v>61</v>
      </c>
    </row>
    <row r="64" spans="1:8" customFormat="1" x14ac:dyDescent="0.25">
      <c r="A64" s="11">
        <v>-10</v>
      </c>
      <c r="B64" s="11">
        <v>-20</v>
      </c>
      <c r="D64" s="11">
        <v>-10</v>
      </c>
      <c r="E64" s="11">
        <v>-20</v>
      </c>
      <c r="F64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384C-889F-4D7B-A122-B6F9487A8DB3}">
  <dimension ref="A1:O56"/>
  <sheetViews>
    <sheetView topLeftCell="A22" workbookViewId="0">
      <selection activeCell="O38" sqref="O38"/>
    </sheetView>
  </sheetViews>
  <sheetFormatPr defaultColWidth="8.85546875" defaultRowHeight="15" x14ac:dyDescent="0.25"/>
  <cols>
    <col min="1" max="1" width="13.7109375" customWidth="1"/>
    <col min="2" max="2" width="8.85546875" style="11" customWidth="1"/>
    <col min="3" max="3" width="17.5703125" style="11" bestFit="1" customWidth="1"/>
    <col min="4" max="4" width="8.85546875" style="11" customWidth="1"/>
    <col min="5" max="5" width="16.7109375" style="11" customWidth="1"/>
    <col min="6" max="7" width="8.85546875" style="11" customWidth="1"/>
    <col min="8" max="8" width="22" style="11" customWidth="1"/>
    <col min="9" max="9" width="20.7109375" style="11" customWidth="1"/>
    <col min="10" max="14" width="8.85546875" style="11" customWidth="1"/>
    <col min="15" max="15" width="8.85546875" customWidth="1"/>
    <col min="16" max="16" width="8.85546875" style="11" customWidth="1"/>
    <col min="17" max="16384" width="8.85546875" style="11"/>
  </cols>
  <sheetData>
    <row r="1" spans="1:8" x14ac:dyDescent="0.25">
      <c r="A1" s="8" t="s">
        <v>63</v>
      </c>
      <c r="B1" s="8" t="s">
        <v>1</v>
      </c>
    </row>
    <row r="2" spans="1:8" x14ac:dyDescent="0.25">
      <c r="A2" s="9" t="s">
        <v>2</v>
      </c>
      <c r="B2" s="8" t="s">
        <v>24</v>
      </c>
    </row>
    <row r="3" spans="1:8" x14ac:dyDescent="0.25">
      <c r="A3" s="9" t="s">
        <v>4</v>
      </c>
      <c r="B3" s="8" t="s">
        <v>25</v>
      </c>
    </row>
    <row r="4" spans="1:8" x14ac:dyDescent="0.25">
      <c r="A4" s="9" t="s">
        <v>6</v>
      </c>
      <c r="B4" s="8" t="s">
        <v>64</v>
      </c>
    </row>
    <row r="5" spans="1:8" x14ac:dyDescent="0.25">
      <c r="A5" s="10"/>
      <c r="B5" s="10"/>
    </row>
    <row r="6" spans="1:8" x14ac:dyDescent="0.25">
      <c r="A6" s="13" t="s">
        <v>65</v>
      </c>
      <c r="B6" s="10"/>
    </row>
    <row r="7" spans="1:8" s="14" customFormat="1" x14ac:dyDescent="0.25">
      <c r="A7" s="12" t="s">
        <v>8</v>
      </c>
      <c r="B7" s="14" t="s">
        <v>9</v>
      </c>
      <c r="C7" s="14" t="s">
        <v>10</v>
      </c>
      <c r="D7" s="14" t="s">
        <v>8</v>
      </c>
      <c r="E7" s="14" t="s">
        <v>11</v>
      </c>
      <c r="F7" s="14" t="s">
        <v>12</v>
      </c>
      <c r="G7" s="56" t="s">
        <v>13</v>
      </c>
      <c r="H7" s="48">
        <v>43943.403472222199</v>
      </c>
    </row>
    <row r="8" spans="1:8" x14ac:dyDescent="0.25">
      <c r="A8" s="11">
        <v>0</v>
      </c>
      <c r="B8" s="11">
        <v>1</v>
      </c>
      <c r="C8" s="11" t="s">
        <v>17</v>
      </c>
      <c r="D8" s="11">
        <v>0</v>
      </c>
      <c r="E8" s="11">
        <f>IF(D8 &lt; A9, B8, B9)</f>
        <v>1</v>
      </c>
      <c r="F8" s="11" t="s">
        <v>26</v>
      </c>
    </row>
    <row r="9" spans="1:8" x14ac:dyDescent="0.25">
      <c r="A9" s="11">
        <v>1</v>
      </c>
      <c r="B9" s="11">
        <v>2</v>
      </c>
      <c r="D9" s="11">
        <v>0.5</v>
      </c>
      <c r="E9" s="11">
        <f>IF(D9 &lt; A9, B8, B9)</f>
        <v>1</v>
      </c>
      <c r="F9" s="11" t="s">
        <v>26</v>
      </c>
    </row>
    <row r="11" spans="1:8" x14ac:dyDescent="0.25">
      <c r="A11" s="13" t="s">
        <v>66</v>
      </c>
      <c r="B11" s="10"/>
    </row>
    <row r="12" spans="1:8" s="14" customFormat="1" x14ac:dyDescent="0.25">
      <c r="A12" s="12" t="s">
        <v>8</v>
      </c>
      <c r="B12" s="14" t="s">
        <v>9</v>
      </c>
      <c r="C12" s="14" t="s">
        <v>10</v>
      </c>
      <c r="D12" s="14" t="s">
        <v>8</v>
      </c>
      <c r="E12" s="14" t="s">
        <v>11</v>
      </c>
      <c r="F12" s="14" t="s">
        <v>12</v>
      </c>
      <c r="G12" s="57" t="s">
        <v>40</v>
      </c>
      <c r="H12" s="48">
        <v>43943.403472222199</v>
      </c>
    </row>
    <row r="13" spans="1:8" x14ac:dyDescent="0.25">
      <c r="A13" s="11">
        <v>5</v>
      </c>
      <c r="B13" s="11">
        <v>5</v>
      </c>
      <c r="C13" s="11" t="s">
        <v>17</v>
      </c>
      <c r="D13" s="11">
        <v>4</v>
      </c>
      <c r="E13" s="11">
        <f>IF(D13 &lt; A14, B13, B14)</f>
        <v>2</v>
      </c>
      <c r="F13" s="11" t="s">
        <v>31</v>
      </c>
    </row>
    <row r="14" spans="1:8" x14ac:dyDescent="0.25">
      <c r="A14" s="11">
        <v>1</v>
      </c>
      <c r="B14" s="11">
        <v>2</v>
      </c>
      <c r="D14" s="11">
        <v>0.5</v>
      </c>
      <c r="E14" s="11">
        <f>IF(D14 &lt; A14, B13, B14)</f>
        <v>5</v>
      </c>
      <c r="F14" s="51" t="s">
        <v>44</v>
      </c>
    </row>
    <row r="16" spans="1:8" x14ac:dyDescent="0.25">
      <c r="A16" s="13" t="s">
        <v>67</v>
      </c>
      <c r="B16" s="10"/>
    </row>
    <row r="17" spans="1:8" s="14" customFormat="1" x14ac:dyDescent="0.25">
      <c r="A17" s="12" t="s">
        <v>8</v>
      </c>
      <c r="B17" s="14" t="s">
        <v>9</v>
      </c>
      <c r="C17" s="14" t="s">
        <v>10</v>
      </c>
      <c r="D17" s="14" t="s">
        <v>8</v>
      </c>
      <c r="E17" s="14" t="s">
        <v>11</v>
      </c>
      <c r="F17" s="14" t="s">
        <v>12</v>
      </c>
      <c r="G17" s="56" t="s">
        <v>13</v>
      </c>
      <c r="H17" s="48">
        <v>43943.403472222199</v>
      </c>
    </row>
    <row r="18" spans="1:8" x14ac:dyDescent="0.25">
      <c r="A18" s="11">
        <v>2</v>
      </c>
      <c r="B18" s="11">
        <v>2</v>
      </c>
      <c r="C18" s="11" t="s">
        <v>17</v>
      </c>
      <c r="D18" s="11">
        <v>3</v>
      </c>
      <c r="E18" s="11">
        <f>IF(D18 &lt; A19, B18, B19)</f>
        <v>2</v>
      </c>
      <c r="F18" s="11" t="s">
        <v>31</v>
      </c>
    </row>
    <row r="19" spans="1:8" x14ac:dyDescent="0.25">
      <c r="A19" s="11">
        <v>10</v>
      </c>
      <c r="B19" s="11">
        <v>5</v>
      </c>
      <c r="D19" s="11">
        <v>8</v>
      </c>
      <c r="E19" s="11">
        <f>IF(D19 &lt; A19, B18, B19)</f>
        <v>2</v>
      </c>
      <c r="F19" s="11" t="s">
        <v>31</v>
      </c>
    </row>
    <row r="21" spans="1:8" x14ac:dyDescent="0.25">
      <c r="A21" s="13" t="s">
        <v>68</v>
      </c>
      <c r="B21" s="10"/>
    </row>
    <row r="22" spans="1:8" x14ac:dyDescent="0.25">
      <c r="A22" s="12" t="s">
        <v>8</v>
      </c>
      <c r="B22" s="14" t="s">
        <v>9</v>
      </c>
      <c r="C22" s="14" t="s">
        <v>10</v>
      </c>
      <c r="D22" s="14" t="s">
        <v>8</v>
      </c>
      <c r="E22" s="14" t="s">
        <v>11</v>
      </c>
      <c r="F22" s="14" t="s">
        <v>12</v>
      </c>
      <c r="G22" s="56" t="s">
        <v>13</v>
      </c>
      <c r="H22" s="48">
        <v>43943.403472222199</v>
      </c>
    </row>
    <row r="23" spans="1:8" x14ac:dyDescent="0.25">
      <c r="A23" s="11">
        <v>60</v>
      </c>
      <c r="B23" s="11">
        <v>10</v>
      </c>
      <c r="C23" s="11" t="s">
        <v>17</v>
      </c>
      <c r="D23" s="11">
        <v>51</v>
      </c>
      <c r="E23" s="11">
        <f>IF(D23 &lt; A24, B23, B24)</f>
        <v>1</v>
      </c>
      <c r="F23" s="11" t="s">
        <v>26</v>
      </c>
    </row>
    <row r="24" spans="1:8" x14ac:dyDescent="0.25">
      <c r="A24" s="11">
        <v>50</v>
      </c>
      <c r="B24" s="11">
        <v>1</v>
      </c>
      <c r="D24" s="11">
        <v>56</v>
      </c>
      <c r="E24" s="11">
        <f>IF(D24 &lt; A24, B23, B24)</f>
        <v>1</v>
      </c>
      <c r="F24" s="11" t="s">
        <v>26</v>
      </c>
    </row>
    <row r="26" spans="1:8" x14ac:dyDescent="0.25">
      <c r="A26" s="13" t="s">
        <v>69</v>
      </c>
      <c r="B26" s="10"/>
    </row>
    <row r="27" spans="1:8" x14ac:dyDescent="0.25">
      <c r="A27" s="12" t="s">
        <v>8</v>
      </c>
      <c r="B27" s="14" t="s">
        <v>9</v>
      </c>
      <c r="C27" s="14" t="s">
        <v>10</v>
      </c>
      <c r="D27" s="14" t="s">
        <v>8</v>
      </c>
      <c r="E27" s="14" t="s">
        <v>11</v>
      </c>
      <c r="F27" s="14" t="s">
        <v>12</v>
      </c>
      <c r="G27" s="56" t="s">
        <v>13</v>
      </c>
      <c r="H27" s="48">
        <v>43943.403472222199</v>
      </c>
    </row>
    <row r="28" spans="1:8" x14ac:dyDescent="0.25">
      <c r="A28" s="11">
        <v>0.1</v>
      </c>
      <c r="B28" s="11">
        <v>0.1</v>
      </c>
      <c r="C28" s="11" t="s">
        <v>17</v>
      </c>
      <c r="D28" s="11">
        <v>0.5</v>
      </c>
      <c r="E28" s="11">
        <f>IF(D28 &lt; A29, B28, B29)</f>
        <v>0.1</v>
      </c>
      <c r="F28" s="11" t="s">
        <v>70</v>
      </c>
    </row>
    <row r="29" spans="1:8" x14ac:dyDescent="0.25">
      <c r="A29" s="11">
        <v>1.5</v>
      </c>
      <c r="B29" s="11">
        <v>2.7</v>
      </c>
      <c r="D29" s="11">
        <v>1.2</v>
      </c>
      <c r="E29" s="11">
        <f>IF(D29 &lt; A29, B28, B29)</f>
        <v>0.1</v>
      </c>
      <c r="F29" s="11" t="s">
        <v>70</v>
      </c>
    </row>
    <row r="31" spans="1:8" x14ac:dyDescent="0.25">
      <c r="A31" s="13" t="s">
        <v>71</v>
      </c>
      <c r="B31" s="10"/>
    </row>
    <row r="32" spans="1:8" x14ac:dyDescent="0.25">
      <c r="A32" s="12" t="s">
        <v>8</v>
      </c>
      <c r="B32" s="14" t="s">
        <v>9</v>
      </c>
      <c r="C32" s="14" t="s">
        <v>10</v>
      </c>
      <c r="D32" s="14" t="s">
        <v>8</v>
      </c>
      <c r="E32" s="14" t="s">
        <v>11</v>
      </c>
      <c r="F32" s="14" t="s">
        <v>12</v>
      </c>
      <c r="G32" s="56" t="s">
        <v>13</v>
      </c>
      <c r="H32" s="48">
        <v>43943.403472222199</v>
      </c>
    </row>
    <row r="33" spans="1:8" x14ac:dyDescent="0.25">
      <c r="A33" s="11">
        <v>0</v>
      </c>
      <c r="B33" s="11">
        <v>0</v>
      </c>
      <c r="C33" s="11" t="s">
        <v>17</v>
      </c>
      <c r="D33" s="11">
        <v>0.25</v>
      </c>
      <c r="E33" s="11">
        <f>IF(D33 &lt; A34, B33, B34)</f>
        <v>0</v>
      </c>
      <c r="F33" s="11" t="s">
        <v>38</v>
      </c>
    </row>
    <row r="34" spans="1:8" x14ac:dyDescent="0.25">
      <c r="A34" s="11">
        <v>1</v>
      </c>
      <c r="B34" s="11">
        <v>5</v>
      </c>
      <c r="D34" s="11">
        <v>0.7</v>
      </c>
      <c r="E34" s="11">
        <f>IF(D34 &lt; A34, B33, B34)</f>
        <v>0</v>
      </c>
      <c r="F34" s="11" t="s">
        <v>38</v>
      </c>
    </row>
    <row r="36" spans="1:8" x14ac:dyDescent="0.25">
      <c r="A36" s="13" t="s">
        <v>72</v>
      </c>
      <c r="B36" s="10"/>
    </row>
    <row r="37" spans="1:8" x14ac:dyDescent="0.25">
      <c r="A37" s="12" t="s">
        <v>8</v>
      </c>
      <c r="B37" s="14" t="s">
        <v>9</v>
      </c>
      <c r="C37" s="14" t="s">
        <v>10</v>
      </c>
      <c r="D37" s="14" t="s">
        <v>8</v>
      </c>
      <c r="E37" s="14" t="s">
        <v>11</v>
      </c>
      <c r="F37" s="14" t="s">
        <v>12</v>
      </c>
      <c r="G37" s="57" t="s">
        <v>40</v>
      </c>
      <c r="H37" s="48">
        <v>43943.403472222199</v>
      </c>
    </row>
    <row r="38" spans="1:8" customFormat="1" x14ac:dyDescent="0.25">
      <c r="A38" s="11">
        <v>4</v>
      </c>
      <c r="B38" s="11">
        <v>2</v>
      </c>
      <c r="C38" s="11" t="s">
        <v>17</v>
      </c>
      <c r="D38" s="11">
        <v>2.5</v>
      </c>
      <c r="E38" s="11">
        <f>IF(D38 &lt; A39, B38, B39)</f>
        <v>4</v>
      </c>
      <c r="F38" s="11" t="s">
        <v>35</v>
      </c>
    </row>
    <row r="39" spans="1:8" x14ac:dyDescent="0.25">
      <c r="A39" s="11">
        <v>2</v>
      </c>
      <c r="B39" s="11">
        <v>4</v>
      </c>
      <c r="D39" s="11">
        <v>4.0999999999999996</v>
      </c>
      <c r="E39" s="11">
        <f>IF(D39 &lt; A39, B38, B39)</f>
        <v>4</v>
      </c>
      <c r="F39" s="51" t="s">
        <v>44</v>
      </c>
    </row>
    <row r="41" spans="1:8" x14ac:dyDescent="0.25">
      <c r="A41" s="13" t="s">
        <v>73</v>
      </c>
      <c r="B41" s="10"/>
    </row>
    <row r="42" spans="1:8" x14ac:dyDescent="0.25">
      <c r="A42" s="12" t="s">
        <v>8</v>
      </c>
      <c r="B42" s="14" t="s">
        <v>9</v>
      </c>
      <c r="C42" s="14" t="s">
        <v>10</v>
      </c>
      <c r="D42" s="14" t="s">
        <v>8</v>
      </c>
      <c r="E42" s="14" t="s">
        <v>11</v>
      </c>
      <c r="F42" s="14" t="s">
        <v>12</v>
      </c>
      <c r="G42" s="56" t="s">
        <v>13</v>
      </c>
      <c r="H42" s="48">
        <v>43943.403472222199</v>
      </c>
    </row>
    <row r="43" spans="1:8" x14ac:dyDescent="0.25">
      <c r="A43" s="11">
        <v>18</v>
      </c>
      <c r="B43" s="11">
        <v>5</v>
      </c>
      <c r="C43" s="11" t="s">
        <v>17</v>
      </c>
      <c r="D43" s="11">
        <v>18.5</v>
      </c>
      <c r="E43" s="11">
        <f>IF(D43 &lt; A44, B43, B44)</f>
        <v>5</v>
      </c>
      <c r="F43" s="11" t="s">
        <v>74</v>
      </c>
    </row>
    <row r="44" spans="1:8" x14ac:dyDescent="0.25">
      <c r="A44" s="11">
        <v>20</v>
      </c>
      <c r="B44" s="11">
        <v>200</v>
      </c>
      <c r="D44" s="11">
        <v>19</v>
      </c>
      <c r="E44" s="11">
        <f>IF(D44 &lt; A44, B43, B44)</f>
        <v>5</v>
      </c>
      <c r="F44" s="11" t="s">
        <v>74</v>
      </c>
    </row>
    <row r="46" spans="1:8" x14ac:dyDescent="0.25">
      <c r="A46" s="13" t="s">
        <v>75</v>
      </c>
      <c r="B46" s="10"/>
    </row>
    <row r="47" spans="1:8" x14ac:dyDescent="0.25">
      <c r="A47" s="12" t="s">
        <v>8</v>
      </c>
      <c r="B47" s="14" t="s">
        <v>9</v>
      </c>
      <c r="C47" s="14" t="s">
        <v>10</v>
      </c>
      <c r="D47" s="14" t="s">
        <v>8</v>
      </c>
      <c r="E47" s="14" t="s">
        <v>11</v>
      </c>
      <c r="F47" s="14" t="s">
        <v>12</v>
      </c>
      <c r="G47" s="56" t="s">
        <v>13</v>
      </c>
      <c r="H47" s="48">
        <v>43943.403472222199</v>
      </c>
    </row>
    <row r="48" spans="1:8" x14ac:dyDescent="0.25">
      <c r="A48" s="11">
        <v>6</v>
      </c>
      <c r="B48" s="11">
        <v>16</v>
      </c>
      <c r="C48" s="11" t="s">
        <v>17</v>
      </c>
      <c r="D48" s="11">
        <v>7</v>
      </c>
      <c r="E48" s="11">
        <f>IF(D48 &lt; A49, B48, B49)</f>
        <v>16</v>
      </c>
      <c r="F48" s="11" t="s">
        <v>58</v>
      </c>
    </row>
    <row r="49" spans="1:8" x14ac:dyDescent="0.25">
      <c r="A49" s="11">
        <v>10</v>
      </c>
      <c r="B49" s="11">
        <v>20</v>
      </c>
      <c r="D49" s="11">
        <v>8</v>
      </c>
      <c r="E49" s="11">
        <f>IF(D49 &lt; A49, B48, B49)</f>
        <v>16</v>
      </c>
      <c r="F49" s="11" t="s">
        <v>58</v>
      </c>
    </row>
    <row r="51" spans="1:8" x14ac:dyDescent="0.25">
      <c r="A51" s="13" t="s">
        <v>76</v>
      </c>
      <c r="B51" s="10"/>
    </row>
    <row r="52" spans="1:8" x14ac:dyDescent="0.25">
      <c r="A52" s="12" t="s">
        <v>8</v>
      </c>
      <c r="B52" s="14" t="s">
        <v>9</v>
      </c>
      <c r="C52" s="14" t="s">
        <v>10</v>
      </c>
      <c r="D52" s="14" t="s">
        <v>8</v>
      </c>
      <c r="E52" s="14" t="s">
        <v>11</v>
      </c>
      <c r="F52" s="14" t="s">
        <v>12</v>
      </c>
      <c r="G52" s="56" t="s">
        <v>13</v>
      </c>
      <c r="H52" s="48">
        <v>43943.403472222199</v>
      </c>
    </row>
    <row r="53" spans="1:8" x14ac:dyDescent="0.25">
      <c r="A53" s="11">
        <v>3</v>
      </c>
      <c r="B53" s="11">
        <v>9</v>
      </c>
      <c r="C53" s="11" t="s">
        <v>17</v>
      </c>
      <c r="D53" s="11">
        <v>3.3</v>
      </c>
      <c r="E53" s="11">
        <f>IF(D53 &lt; A54, B53, B54)</f>
        <v>9</v>
      </c>
      <c r="F53" s="11" t="s">
        <v>77</v>
      </c>
    </row>
    <row r="54" spans="1:8" x14ac:dyDescent="0.25">
      <c r="A54" s="11">
        <v>4</v>
      </c>
      <c r="B54" s="11">
        <v>-16</v>
      </c>
      <c r="D54" s="11">
        <v>3.9</v>
      </c>
      <c r="E54" s="11">
        <f>IF(D54 &lt; A54, B53, B54)</f>
        <v>9</v>
      </c>
      <c r="F54" s="11" t="s">
        <v>77</v>
      </c>
    </row>
    <row r="56" spans="1:8" customForma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E696-E68A-4946-90AF-697E207947AB}">
  <dimension ref="A1:L320"/>
  <sheetViews>
    <sheetView topLeftCell="A4" workbookViewId="0">
      <selection activeCell="K11" sqref="K11"/>
    </sheetView>
  </sheetViews>
  <sheetFormatPr defaultColWidth="8.85546875" defaultRowHeight="15" x14ac:dyDescent="0.25"/>
  <cols>
    <col min="1" max="1" width="13.7109375" customWidth="1"/>
    <col min="2" max="2" width="8.85546875" style="11" customWidth="1"/>
    <col min="3" max="3" width="17.5703125" bestFit="1" customWidth="1"/>
    <col min="4" max="4" width="8.85546875" style="11" customWidth="1"/>
    <col min="5" max="5" width="16.7109375" style="11" customWidth="1"/>
    <col min="6" max="6" width="23.85546875" style="11" customWidth="1"/>
    <col min="7" max="7" width="8.85546875" style="11" customWidth="1"/>
    <col min="8" max="8" width="19.140625" customWidth="1"/>
    <col min="9" max="9" width="20.7109375" style="11" customWidth="1"/>
    <col min="10" max="10" width="8.85546875" style="11" customWidth="1"/>
    <col min="11" max="12" width="8.85546875" customWidth="1"/>
    <col min="13" max="13" width="8.85546875" style="11" customWidth="1"/>
    <col min="14" max="16384" width="8.85546875" style="11"/>
  </cols>
  <sheetData>
    <row r="1" spans="1:9" x14ac:dyDescent="0.25">
      <c r="A1" s="8" t="s">
        <v>78</v>
      </c>
      <c r="B1" s="8" t="s">
        <v>1</v>
      </c>
    </row>
    <row r="2" spans="1:9" x14ac:dyDescent="0.25">
      <c r="A2" s="9" t="s">
        <v>2</v>
      </c>
      <c r="B2" s="8" t="s">
        <v>24</v>
      </c>
    </row>
    <row r="3" spans="1:9" x14ac:dyDescent="0.25">
      <c r="A3" s="9" t="s">
        <v>4</v>
      </c>
      <c r="B3" s="8" t="s">
        <v>25</v>
      </c>
    </row>
    <row r="4" spans="1:9" x14ac:dyDescent="0.25">
      <c r="A4" s="9" t="s">
        <v>6</v>
      </c>
      <c r="B4" s="8" t="s">
        <v>79</v>
      </c>
    </row>
    <row r="5" spans="1:9" x14ac:dyDescent="0.25">
      <c r="A5" s="10"/>
      <c r="B5" s="10"/>
    </row>
    <row r="6" spans="1:9" x14ac:dyDescent="0.25">
      <c r="A6" s="13" t="s">
        <v>80</v>
      </c>
      <c r="B6" s="10"/>
    </row>
    <row r="7" spans="1:9" s="14" customFormat="1" x14ac:dyDescent="0.25">
      <c r="A7" s="12" t="s">
        <v>8</v>
      </c>
      <c r="B7" s="14" t="s">
        <v>9</v>
      </c>
      <c r="C7" s="14" t="s">
        <v>10</v>
      </c>
      <c r="D7" s="14" t="s">
        <v>8</v>
      </c>
      <c r="E7" s="14" t="s">
        <v>11</v>
      </c>
      <c r="F7" t="s">
        <v>12</v>
      </c>
      <c r="G7" s="59" t="s">
        <v>13</v>
      </c>
      <c r="H7" s="54">
        <v>43943.403472222199</v>
      </c>
      <c r="I7"/>
    </row>
    <row r="8" spans="1:9" x14ac:dyDescent="0.25">
      <c r="A8" s="11">
        <v>0</v>
      </c>
      <c r="B8" s="11">
        <v>1</v>
      </c>
      <c r="C8" s="11" t="s">
        <v>20</v>
      </c>
      <c r="D8" s="11">
        <v>0</v>
      </c>
      <c r="E8" s="11">
        <f>(B9-B8)/(A9-A8)*D8 + (B9 - (B9-B8)/(A9-A8)*A9)</f>
        <v>1</v>
      </c>
      <c r="F8" t="s">
        <v>26</v>
      </c>
      <c r="G8"/>
      <c r="I8"/>
    </row>
    <row r="9" spans="1:9" x14ac:dyDescent="0.25">
      <c r="A9" s="11">
        <v>1</v>
      </c>
      <c r="B9" s="11">
        <v>2</v>
      </c>
      <c r="D9" s="11">
        <v>0.5</v>
      </c>
      <c r="E9" s="11">
        <f>(B9-B8)/(A9-A8)*D9 + (B9 - (B9-B8)/(A9-A8)*A9)</f>
        <v>1.5</v>
      </c>
      <c r="F9" t="s">
        <v>27</v>
      </c>
      <c r="G9"/>
      <c r="I9"/>
    </row>
    <row r="10" spans="1:9" x14ac:dyDescent="0.25">
      <c r="F10"/>
      <c r="G10"/>
      <c r="I10"/>
    </row>
    <row r="11" spans="1:9" customFormat="1" x14ac:dyDescent="0.25">
      <c r="A11" s="13" t="s">
        <v>81</v>
      </c>
      <c r="B11" s="10"/>
    </row>
    <row r="12" spans="1:9" s="14" customFormat="1" x14ac:dyDescent="0.25">
      <c r="A12" s="12" t="s">
        <v>8</v>
      </c>
      <c r="B12" s="14" t="s">
        <v>9</v>
      </c>
      <c r="C12" s="14" t="s">
        <v>10</v>
      </c>
      <c r="D12" s="14" t="s">
        <v>8</v>
      </c>
      <c r="E12" s="14" t="s">
        <v>11</v>
      </c>
      <c r="F12" t="s">
        <v>12</v>
      </c>
      <c r="G12" s="59" t="s">
        <v>13</v>
      </c>
      <c r="H12" s="54">
        <v>43943.403472222199</v>
      </c>
      <c r="I12"/>
    </row>
    <row r="13" spans="1:9" x14ac:dyDescent="0.25">
      <c r="A13" s="11">
        <v>5</v>
      </c>
      <c r="B13" s="11">
        <v>5</v>
      </c>
      <c r="C13" s="11" t="s">
        <v>20</v>
      </c>
      <c r="D13" s="11">
        <v>4</v>
      </c>
      <c r="E13" s="11">
        <f>(B14-B13)/(A14-A13)*D13 + (B14 - (B14-B13)/(A14-A13)*A14)</f>
        <v>4.25</v>
      </c>
      <c r="F13" t="s">
        <v>82</v>
      </c>
      <c r="G13"/>
      <c r="I13"/>
    </row>
    <row r="14" spans="1:9" x14ac:dyDescent="0.25">
      <c r="A14" s="11">
        <v>1</v>
      </c>
      <c r="B14" s="11">
        <v>2</v>
      </c>
      <c r="D14" s="11">
        <v>0.5</v>
      </c>
      <c r="E14" s="11">
        <v>-8888</v>
      </c>
      <c r="F14" t="s">
        <v>44</v>
      </c>
      <c r="G14"/>
      <c r="I14"/>
    </row>
    <row r="15" spans="1:9" x14ac:dyDescent="0.25">
      <c r="F15"/>
      <c r="G15"/>
      <c r="I15"/>
    </row>
    <row r="16" spans="1:9" x14ac:dyDescent="0.25">
      <c r="A16" s="13" t="s">
        <v>83</v>
      </c>
      <c r="B16" s="10"/>
      <c r="F16"/>
      <c r="G16"/>
      <c r="I16"/>
    </row>
    <row r="17" spans="1:10" s="14" customFormat="1" x14ac:dyDescent="0.25">
      <c r="A17" s="12" t="s">
        <v>8</v>
      </c>
      <c r="B17" s="14" t="s">
        <v>9</v>
      </c>
      <c r="C17" s="14" t="s">
        <v>10</v>
      </c>
      <c r="D17" s="14" t="s">
        <v>8</v>
      </c>
      <c r="E17" s="14" t="s">
        <v>11</v>
      </c>
      <c r="F17" t="s">
        <v>12</v>
      </c>
      <c r="G17" s="59" t="s">
        <v>13</v>
      </c>
      <c r="H17" s="54">
        <v>43943.403472222199</v>
      </c>
      <c r="I17"/>
      <c r="J17"/>
    </row>
    <row r="18" spans="1:10" x14ac:dyDescent="0.25">
      <c r="A18" s="11">
        <v>2</v>
      </c>
      <c r="B18" s="11">
        <v>2</v>
      </c>
      <c r="C18" s="11" t="s">
        <v>20</v>
      </c>
      <c r="D18" s="11">
        <v>3</v>
      </c>
      <c r="E18" s="11">
        <f>(B19-B18)/(A19-A18)*D18 + (B19 - (B19-B18)/(A19-A18)*A19)</f>
        <v>2.375</v>
      </c>
      <c r="F18" t="s">
        <v>84</v>
      </c>
      <c r="G18"/>
      <c r="I18"/>
    </row>
    <row r="19" spans="1:10" x14ac:dyDescent="0.25">
      <c r="A19" s="11">
        <v>10</v>
      </c>
      <c r="B19" s="11">
        <v>5</v>
      </c>
      <c r="D19" s="11">
        <v>8</v>
      </c>
      <c r="E19" s="11">
        <f>(B19-B18)/(A19-A18)*D19 + (B19 - (B19-B18)/(A19-A18)*A19)</f>
        <v>4.25</v>
      </c>
      <c r="F19" t="s">
        <v>82</v>
      </c>
      <c r="G19"/>
      <c r="I19"/>
    </row>
    <row r="20" spans="1:10" x14ac:dyDescent="0.25">
      <c r="F20"/>
      <c r="G20"/>
      <c r="I20"/>
    </row>
    <row r="21" spans="1:10" customFormat="1" x14ac:dyDescent="0.25">
      <c r="A21" s="13" t="s">
        <v>85</v>
      </c>
      <c r="B21" s="10"/>
    </row>
    <row r="22" spans="1:10" s="14" customFormat="1" x14ac:dyDescent="0.25">
      <c r="A22" s="12" t="s">
        <v>8</v>
      </c>
      <c r="B22" s="14" t="s">
        <v>9</v>
      </c>
      <c r="C22" s="14" t="s">
        <v>10</v>
      </c>
      <c r="D22" s="14" t="s">
        <v>8</v>
      </c>
      <c r="E22" s="14" t="s">
        <v>11</v>
      </c>
      <c r="F22" t="s">
        <v>12</v>
      </c>
      <c r="G22" s="59" t="s">
        <v>13</v>
      </c>
      <c r="H22" s="54">
        <v>43943.403472222199</v>
      </c>
      <c r="I22"/>
    </row>
    <row r="23" spans="1:10" x14ac:dyDescent="0.25">
      <c r="A23" s="11">
        <v>60</v>
      </c>
      <c r="B23" s="11">
        <v>10</v>
      </c>
      <c r="C23" s="11" t="s">
        <v>20</v>
      </c>
      <c r="D23" s="11">
        <v>51</v>
      </c>
      <c r="E23" s="11">
        <f>(B24-B23)/(A24-A23)*D23 + (B24 - (B24-B23)/(A24-A23)*A24)</f>
        <v>1.8999999999999986</v>
      </c>
      <c r="F23" t="s">
        <v>86</v>
      </c>
      <c r="G23"/>
      <c r="I23"/>
    </row>
    <row r="24" spans="1:10" x14ac:dyDescent="0.25">
      <c r="A24" s="11">
        <v>50</v>
      </c>
      <c r="B24" s="11">
        <v>1</v>
      </c>
      <c r="D24" s="11">
        <v>56</v>
      </c>
      <c r="E24" s="11">
        <f>(B24-B23)/(A24-A23)*D24 + (B24 - (B24-B23)/(A24-A23)*A24)</f>
        <v>6.3999999999999986</v>
      </c>
      <c r="F24" t="s">
        <v>87</v>
      </c>
      <c r="G24"/>
      <c r="I24"/>
    </row>
    <row r="25" spans="1:10" x14ac:dyDescent="0.25">
      <c r="F25"/>
      <c r="G25"/>
      <c r="I25"/>
    </row>
    <row r="26" spans="1:10" x14ac:dyDescent="0.25">
      <c r="A26" s="13" t="s">
        <v>88</v>
      </c>
      <c r="B26" s="10"/>
      <c r="F26"/>
      <c r="G26"/>
      <c r="I26"/>
    </row>
    <row r="27" spans="1:10" x14ac:dyDescent="0.25">
      <c r="A27" s="12" t="s">
        <v>8</v>
      </c>
      <c r="B27" s="14" t="s">
        <v>9</v>
      </c>
      <c r="C27" s="14" t="s">
        <v>10</v>
      </c>
      <c r="D27" s="14" t="s">
        <v>8</v>
      </c>
      <c r="E27" s="14" t="s">
        <v>11</v>
      </c>
      <c r="F27" t="s">
        <v>12</v>
      </c>
      <c r="G27" s="59" t="s">
        <v>13</v>
      </c>
      <c r="H27" s="53">
        <v>43943.403472222199</v>
      </c>
      <c r="I27"/>
    </row>
    <row r="28" spans="1:10" x14ac:dyDescent="0.25">
      <c r="A28" s="11">
        <v>0.1</v>
      </c>
      <c r="B28" s="11">
        <v>0.1</v>
      </c>
      <c r="C28" s="11" t="s">
        <v>20</v>
      </c>
      <c r="D28" s="11">
        <v>0.5</v>
      </c>
      <c r="E28" s="11">
        <f>(B29-B28)/(A29-A28)*D28 + (B29 - (B29-B28)/(A29-A28)*A29)</f>
        <v>0.84285714285714286</v>
      </c>
      <c r="F28" t="s">
        <v>89</v>
      </c>
      <c r="G28"/>
      <c r="I28"/>
    </row>
    <row r="29" spans="1:10" x14ac:dyDescent="0.25">
      <c r="A29" s="11">
        <v>1.5</v>
      </c>
      <c r="B29" s="11">
        <v>2.7</v>
      </c>
      <c r="D29" s="11">
        <v>1.2</v>
      </c>
      <c r="E29" s="11">
        <f>(B29-B28)/(A29-A28)*D29 + (B29 - (B29-B28)/(A29-A28)*A29)</f>
        <v>2.1428571428571428</v>
      </c>
      <c r="F29" t="s">
        <v>90</v>
      </c>
      <c r="G29"/>
      <c r="I29"/>
    </row>
    <row r="30" spans="1:10" x14ac:dyDescent="0.25">
      <c r="F30"/>
      <c r="G30"/>
      <c r="I30"/>
    </row>
    <row r="31" spans="1:10" x14ac:dyDescent="0.25">
      <c r="A31" s="13" t="s">
        <v>91</v>
      </c>
      <c r="B31" s="10"/>
      <c r="F31"/>
      <c r="G31"/>
      <c r="I31"/>
    </row>
    <row r="32" spans="1:10" x14ac:dyDescent="0.25">
      <c r="A32" s="12" t="s">
        <v>8</v>
      </c>
      <c r="B32" s="14" t="s">
        <v>9</v>
      </c>
      <c r="C32" s="14" t="s">
        <v>10</v>
      </c>
      <c r="D32" s="14" t="s">
        <v>8</v>
      </c>
      <c r="E32" s="14" t="s">
        <v>11</v>
      </c>
      <c r="F32" t="s">
        <v>12</v>
      </c>
      <c r="G32" s="59" t="s">
        <v>13</v>
      </c>
      <c r="H32" s="53">
        <v>43943.403472222199</v>
      </c>
      <c r="I32"/>
    </row>
    <row r="33" spans="1:9" x14ac:dyDescent="0.25">
      <c r="A33" s="11">
        <v>0</v>
      </c>
      <c r="B33" s="11">
        <v>0</v>
      </c>
      <c r="C33" s="11" t="s">
        <v>20</v>
      </c>
      <c r="D33" s="11">
        <v>0.25</v>
      </c>
      <c r="E33" s="11">
        <f>(B34-B33)/(A34-A33)*D33 + (B34 - (B34-B33)/(A34-A33)*A34)</f>
        <v>1.25</v>
      </c>
      <c r="F33" t="s">
        <v>30</v>
      </c>
      <c r="G33"/>
      <c r="I33"/>
    </row>
    <row r="34" spans="1:9" x14ac:dyDescent="0.25">
      <c r="A34" s="11">
        <v>1</v>
      </c>
      <c r="B34" s="11">
        <v>5</v>
      </c>
      <c r="D34" s="11">
        <v>0.7</v>
      </c>
      <c r="E34" s="11">
        <f>(B34-B33)/(A34-A33)*D34 + (B34 - (B34-B33)/(A34-A33)*A34)</f>
        <v>3.5</v>
      </c>
      <c r="F34" t="s">
        <v>34</v>
      </c>
      <c r="G34"/>
      <c r="I34"/>
    </row>
    <row r="35" spans="1:9" x14ac:dyDescent="0.25">
      <c r="F35"/>
      <c r="G35"/>
      <c r="I35"/>
    </row>
    <row r="36" spans="1:9" x14ac:dyDescent="0.25">
      <c r="A36" s="13" t="s">
        <v>92</v>
      </c>
      <c r="B36" s="10"/>
      <c r="F36"/>
      <c r="G36"/>
      <c r="I36"/>
    </row>
    <row r="37" spans="1:9" x14ac:dyDescent="0.25">
      <c r="A37" s="12" t="s">
        <v>8</v>
      </c>
      <c r="B37" s="14" t="s">
        <v>9</v>
      </c>
      <c r="C37" s="14" t="s">
        <v>10</v>
      </c>
      <c r="D37" s="14" t="s">
        <v>8</v>
      </c>
      <c r="E37" s="14" t="s">
        <v>11</v>
      </c>
      <c r="F37" t="s">
        <v>12</v>
      </c>
      <c r="G37" s="59" t="s">
        <v>13</v>
      </c>
      <c r="H37" s="53">
        <v>43943.403472222199</v>
      </c>
      <c r="I37"/>
    </row>
    <row r="38" spans="1:9" x14ac:dyDescent="0.25">
      <c r="A38" s="11">
        <v>4</v>
      </c>
      <c r="B38" s="11">
        <v>2</v>
      </c>
      <c r="C38" s="11" t="s">
        <v>20</v>
      </c>
      <c r="D38" s="11">
        <v>2.5</v>
      </c>
      <c r="E38" s="11">
        <f>(B39-B38)/(A39-A38)*D38 + (B39 - (B39-B38)/(A39-A38)*A39)</f>
        <v>3.5</v>
      </c>
      <c r="F38" t="s">
        <v>34</v>
      </c>
      <c r="G38"/>
      <c r="I38"/>
    </row>
    <row r="39" spans="1:9" x14ac:dyDescent="0.25">
      <c r="A39" s="11">
        <v>2</v>
      </c>
      <c r="B39" s="11">
        <v>4</v>
      </c>
      <c r="D39" s="11">
        <v>4.0999999999999996</v>
      </c>
      <c r="E39" s="11">
        <v>-8888</v>
      </c>
      <c r="F39" t="s">
        <v>44</v>
      </c>
      <c r="G39"/>
      <c r="I39"/>
    </row>
    <row r="40" spans="1:9" x14ac:dyDescent="0.25">
      <c r="F40"/>
      <c r="G40"/>
      <c r="I40"/>
    </row>
    <row r="41" spans="1:9" x14ac:dyDescent="0.25">
      <c r="A41" s="13" t="s">
        <v>93</v>
      </c>
      <c r="B41" s="10"/>
      <c r="F41"/>
      <c r="G41"/>
      <c r="I41"/>
    </row>
    <row r="42" spans="1:9" customFormat="1" x14ac:dyDescent="0.25">
      <c r="A42" s="12" t="s">
        <v>8</v>
      </c>
      <c r="B42" s="14" t="s">
        <v>9</v>
      </c>
      <c r="C42" s="14" t="s">
        <v>10</v>
      </c>
      <c r="D42" s="14" t="s">
        <v>8</v>
      </c>
      <c r="E42" s="14" t="s">
        <v>11</v>
      </c>
      <c r="F42" t="s">
        <v>12</v>
      </c>
      <c r="G42" s="60" t="s">
        <v>13</v>
      </c>
      <c r="H42" s="53">
        <v>43943.403472222199</v>
      </c>
    </row>
    <row r="43" spans="1:9" x14ac:dyDescent="0.25">
      <c r="A43" s="11">
        <v>18</v>
      </c>
      <c r="B43" s="11">
        <v>5</v>
      </c>
      <c r="C43" s="11" t="s">
        <v>20</v>
      </c>
      <c r="D43" s="11">
        <v>18.5</v>
      </c>
      <c r="E43" s="11">
        <f>(B44-B43)/(A44-A43)*D43 + (B44 - (B44-B43)/(A44-A43)*A44)</f>
        <v>53.75</v>
      </c>
      <c r="F43" t="s">
        <v>94</v>
      </c>
      <c r="G43"/>
      <c r="I43"/>
    </row>
    <row r="44" spans="1:9" x14ac:dyDescent="0.25">
      <c r="A44" s="11">
        <v>20</v>
      </c>
      <c r="B44" s="11">
        <v>200</v>
      </c>
      <c r="D44" s="11">
        <v>19</v>
      </c>
      <c r="E44" s="11">
        <f>(B44-B43)/(A44-A43)*D44 + (B44 - (B44-B43)/(A44-A43)*A44)</f>
        <v>102.5</v>
      </c>
      <c r="F44" t="s">
        <v>95</v>
      </c>
      <c r="G44"/>
      <c r="I44"/>
    </row>
    <row r="45" spans="1:9" x14ac:dyDescent="0.25">
      <c r="F45"/>
      <c r="G45"/>
      <c r="I45"/>
    </row>
    <row r="46" spans="1:9" x14ac:dyDescent="0.25">
      <c r="A46" s="13" t="s">
        <v>96</v>
      </c>
      <c r="B46" s="10"/>
      <c r="F46"/>
      <c r="G46"/>
      <c r="I46"/>
    </row>
    <row r="47" spans="1:9" x14ac:dyDescent="0.25">
      <c r="A47" s="12" t="s">
        <v>8</v>
      </c>
      <c r="B47" s="14" t="s">
        <v>9</v>
      </c>
      <c r="C47" s="14" t="s">
        <v>10</v>
      </c>
      <c r="D47" s="14" t="s">
        <v>8</v>
      </c>
      <c r="E47" s="14" t="s">
        <v>11</v>
      </c>
      <c r="F47" t="s">
        <v>12</v>
      </c>
      <c r="G47" s="59" t="s">
        <v>13</v>
      </c>
      <c r="H47" s="53">
        <v>43943.403472222199</v>
      </c>
      <c r="I47"/>
    </row>
    <row r="48" spans="1:9" x14ac:dyDescent="0.25">
      <c r="A48" s="11">
        <v>6</v>
      </c>
      <c r="B48" s="11">
        <v>16</v>
      </c>
      <c r="C48" s="11" t="s">
        <v>20</v>
      </c>
      <c r="D48" s="11">
        <v>7</v>
      </c>
      <c r="E48" s="11">
        <f>(B49-B48)/(A49-A48)*D48 + (B49 - (B49-B48)/(A49-A48)*A49)</f>
        <v>17</v>
      </c>
      <c r="F48" t="s">
        <v>97</v>
      </c>
      <c r="G48"/>
      <c r="I48"/>
    </row>
    <row r="49" spans="1:9" x14ac:dyDescent="0.25">
      <c r="A49" s="11">
        <v>10</v>
      </c>
      <c r="B49" s="11">
        <v>20</v>
      </c>
      <c r="D49" s="11">
        <v>8</v>
      </c>
      <c r="E49" s="11">
        <f>(B49-B48)/(A49-A48)*D49 + (B49 - (B49-B48)/(A49-A48)*A49)</f>
        <v>18</v>
      </c>
      <c r="F49" t="s">
        <v>98</v>
      </c>
      <c r="G49"/>
      <c r="I49"/>
    </row>
    <row r="50" spans="1:9" x14ac:dyDescent="0.25">
      <c r="F50"/>
      <c r="G50"/>
      <c r="I50"/>
    </row>
    <row r="51" spans="1:9" x14ac:dyDescent="0.25">
      <c r="A51" s="13" t="s">
        <v>99</v>
      </c>
      <c r="B51" s="10"/>
      <c r="F51"/>
      <c r="G51"/>
      <c r="I51"/>
    </row>
    <row r="52" spans="1:9" x14ac:dyDescent="0.25">
      <c r="A52" s="12" t="s">
        <v>8</v>
      </c>
      <c r="B52" s="14" t="s">
        <v>9</v>
      </c>
      <c r="C52" s="14" t="s">
        <v>10</v>
      </c>
      <c r="D52" s="14" t="s">
        <v>8</v>
      </c>
      <c r="E52" s="14" t="s">
        <v>11</v>
      </c>
      <c r="F52" t="s">
        <v>12</v>
      </c>
      <c r="G52" s="59" t="s">
        <v>13</v>
      </c>
      <c r="H52" s="53">
        <v>43943.403472222199</v>
      </c>
      <c r="I52"/>
    </row>
    <row r="53" spans="1:9" x14ac:dyDescent="0.25">
      <c r="A53" s="11">
        <v>3</v>
      </c>
      <c r="B53" s="11">
        <v>9</v>
      </c>
      <c r="C53" s="11" t="s">
        <v>20</v>
      </c>
      <c r="D53" s="11">
        <v>3.3</v>
      </c>
      <c r="E53" s="11">
        <f>(B54-B53)/(A54-A53)*D53 + (B54 - (B54-B53)/(A54-A53)*A54)</f>
        <v>1.5</v>
      </c>
      <c r="F53" t="s">
        <v>27</v>
      </c>
      <c r="G53"/>
      <c r="I53"/>
    </row>
    <row r="54" spans="1:9" customFormat="1" x14ac:dyDescent="0.25">
      <c r="A54" s="11">
        <v>4</v>
      </c>
      <c r="B54" s="11">
        <v>-16</v>
      </c>
      <c r="D54" s="11">
        <v>3.9</v>
      </c>
      <c r="E54" s="11">
        <f>(B54-B53)/(A54-A53)*D54 + (B54 - (B54-B53)/(A54-A53)*A54)</f>
        <v>-13.5</v>
      </c>
      <c r="F54" t="s">
        <v>100</v>
      </c>
    </row>
    <row r="55" spans="1:9" x14ac:dyDescent="0.25">
      <c r="F55"/>
      <c r="G55"/>
      <c r="I55"/>
    </row>
    <row r="56" spans="1:9" customFormat="1" x14ac:dyDescent="0.25">
      <c r="A56" s="13"/>
      <c r="B56" s="10"/>
      <c r="D56" s="11"/>
      <c r="E56" s="11"/>
    </row>
    <row r="57" spans="1:9" x14ac:dyDescent="0.25">
      <c r="A57" s="12"/>
      <c r="B57" s="14"/>
      <c r="C57" s="14"/>
      <c r="D57" s="14"/>
      <c r="E57" s="14"/>
      <c r="F57"/>
      <c r="G57"/>
      <c r="I57"/>
    </row>
    <row r="58" spans="1:9" x14ac:dyDescent="0.25">
      <c r="A58" s="11"/>
      <c r="C58" s="11"/>
      <c r="F58"/>
      <c r="G58"/>
      <c r="I58"/>
    </row>
    <row r="59" spans="1:9" x14ac:dyDescent="0.25">
      <c r="A59" s="11"/>
      <c r="F59"/>
      <c r="G59"/>
      <c r="I59"/>
    </row>
    <row r="60" spans="1:9" x14ac:dyDescent="0.25">
      <c r="F60"/>
      <c r="G60"/>
      <c r="I60"/>
    </row>
    <row r="61" spans="1:9" x14ac:dyDescent="0.25">
      <c r="F61"/>
      <c r="G61"/>
      <c r="I61"/>
    </row>
    <row r="62" spans="1:9" x14ac:dyDescent="0.25">
      <c r="F62"/>
      <c r="G62"/>
      <c r="I62"/>
    </row>
    <row r="63" spans="1:9" x14ac:dyDescent="0.25">
      <c r="F63"/>
      <c r="G63"/>
      <c r="I63"/>
    </row>
    <row r="64" spans="1:9" x14ac:dyDescent="0.25">
      <c r="F64"/>
      <c r="G64"/>
      <c r="I64"/>
    </row>
    <row r="65" spans="6:9" x14ac:dyDescent="0.25">
      <c r="F65"/>
      <c r="G65"/>
      <c r="I65"/>
    </row>
    <row r="66" spans="6:9" x14ac:dyDescent="0.25">
      <c r="F66"/>
      <c r="G66"/>
      <c r="I66"/>
    </row>
    <row r="67" spans="6:9" x14ac:dyDescent="0.25">
      <c r="F67"/>
      <c r="G67"/>
      <c r="I67"/>
    </row>
    <row r="68" spans="6:9" x14ac:dyDescent="0.25">
      <c r="F68"/>
      <c r="G68"/>
      <c r="I68"/>
    </row>
    <row r="69" spans="6:9" x14ac:dyDescent="0.25">
      <c r="F69"/>
      <c r="G69"/>
      <c r="I69"/>
    </row>
    <row r="70" spans="6:9" x14ac:dyDescent="0.25">
      <c r="F70"/>
      <c r="G70"/>
      <c r="I70"/>
    </row>
    <row r="71" spans="6:9" x14ac:dyDescent="0.25">
      <c r="F71"/>
      <c r="G71"/>
      <c r="I71"/>
    </row>
    <row r="72" spans="6:9" x14ac:dyDescent="0.25">
      <c r="F72"/>
      <c r="G72"/>
      <c r="I72"/>
    </row>
    <row r="73" spans="6:9" x14ac:dyDescent="0.25">
      <c r="F73"/>
      <c r="G73"/>
      <c r="I73"/>
    </row>
    <row r="74" spans="6:9" x14ac:dyDescent="0.25">
      <c r="F74"/>
      <c r="G74"/>
      <c r="I74"/>
    </row>
    <row r="75" spans="6:9" x14ac:dyDescent="0.25">
      <c r="F75"/>
      <c r="G75"/>
      <c r="I75"/>
    </row>
    <row r="76" spans="6:9" x14ac:dyDescent="0.25">
      <c r="F76"/>
      <c r="G76"/>
      <c r="I76"/>
    </row>
    <row r="77" spans="6:9" x14ac:dyDescent="0.25">
      <c r="F77"/>
      <c r="G77"/>
      <c r="I77"/>
    </row>
    <row r="78" spans="6:9" x14ac:dyDescent="0.25">
      <c r="F78"/>
      <c r="G78"/>
      <c r="I78"/>
    </row>
    <row r="79" spans="6:9" x14ac:dyDescent="0.25">
      <c r="F79"/>
      <c r="G79"/>
      <c r="I79"/>
    </row>
    <row r="80" spans="6:9" x14ac:dyDescent="0.25">
      <c r="F80"/>
      <c r="G80"/>
      <c r="I80"/>
    </row>
    <row r="81" spans="6:9" x14ac:dyDescent="0.25">
      <c r="F81"/>
      <c r="G81"/>
      <c r="I81"/>
    </row>
    <row r="82" spans="6:9" x14ac:dyDescent="0.25">
      <c r="F82"/>
      <c r="G82"/>
      <c r="I82"/>
    </row>
    <row r="83" spans="6:9" x14ac:dyDescent="0.25">
      <c r="F83"/>
      <c r="G83"/>
      <c r="I83"/>
    </row>
    <row r="84" spans="6:9" x14ac:dyDescent="0.25">
      <c r="F84"/>
      <c r="G84"/>
      <c r="I84"/>
    </row>
    <row r="85" spans="6:9" x14ac:dyDescent="0.25">
      <c r="F85"/>
      <c r="G85"/>
      <c r="I85"/>
    </row>
    <row r="86" spans="6:9" x14ac:dyDescent="0.25">
      <c r="F86"/>
      <c r="G86"/>
      <c r="I86"/>
    </row>
    <row r="87" spans="6:9" x14ac:dyDescent="0.25">
      <c r="F87"/>
      <c r="G87"/>
      <c r="I87"/>
    </row>
    <row r="88" spans="6:9" x14ac:dyDescent="0.25">
      <c r="F88"/>
      <c r="G88"/>
      <c r="I88"/>
    </row>
    <row r="89" spans="6:9" x14ac:dyDescent="0.25">
      <c r="F89"/>
      <c r="G89"/>
      <c r="I89"/>
    </row>
    <row r="90" spans="6:9" x14ac:dyDescent="0.25">
      <c r="F90"/>
      <c r="G90"/>
      <c r="I90"/>
    </row>
    <row r="91" spans="6:9" x14ac:dyDescent="0.25">
      <c r="F91"/>
      <c r="G91"/>
      <c r="I91"/>
    </row>
    <row r="92" spans="6:9" x14ac:dyDescent="0.25">
      <c r="F92"/>
      <c r="G92"/>
      <c r="I92"/>
    </row>
    <row r="93" spans="6:9" x14ac:dyDescent="0.25">
      <c r="F93"/>
      <c r="G93"/>
      <c r="I93"/>
    </row>
    <row r="94" spans="6:9" x14ac:dyDescent="0.25">
      <c r="F94"/>
      <c r="G94"/>
      <c r="I94"/>
    </row>
    <row r="95" spans="6:9" x14ac:dyDescent="0.25">
      <c r="F95"/>
      <c r="G95"/>
      <c r="I95"/>
    </row>
    <row r="96" spans="6:9" x14ac:dyDescent="0.25">
      <c r="F96"/>
      <c r="G96"/>
      <c r="I96"/>
    </row>
    <row r="97" spans="6:9" x14ac:dyDescent="0.25">
      <c r="F97"/>
      <c r="G97"/>
      <c r="I97"/>
    </row>
    <row r="98" spans="6:9" x14ac:dyDescent="0.25">
      <c r="F98"/>
      <c r="G98"/>
      <c r="I98"/>
    </row>
    <row r="99" spans="6:9" x14ac:dyDescent="0.25">
      <c r="F99"/>
      <c r="G99"/>
      <c r="I99"/>
    </row>
    <row r="100" spans="6:9" x14ac:dyDescent="0.25">
      <c r="F100"/>
      <c r="G100"/>
      <c r="I100"/>
    </row>
    <row r="101" spans="6:9" x14ac:dyDescent="0.25">
      <c r="F101"/>
      <c r="G101"/>
      <c r="I101"/>
    </row>
    <row r="102" spans="6:9" x14ac:dyDescent="0.25">
      <c r="F102"/>
      <c r="G102"/>
      <c r="I102"/>
    </row>
    <row r="103" spans="6:9" x14ac:dyDescent="0.25">
      <c r="F103"/>
      <c r="G103"/>
      <c r="I103"/>
    </row>
    <row r="104" spans="6:9" x14ac:dyDescent="0.25">
      <c r="F104"/>
      <c r="G104"/>
      <c r="I104"/>
    </row>
    <row r="105" spans="6:9" x14ac:dyDescent="0.25">
      <c r="F105"/>
      <c r="G105"/>
      <c r="I105"/>
    </row>
    <row r="106" spans="6:9" x14ac:dyDescent="0.25">
      <c r="F106"/>
      <c r="G106"/>
      <c r="I106"/>
    </row>
    <row r="107" spans="6:9" x14ac:dyDescent="0.25">
      <c r="F107"/>
      <c r="G107"/>
      <c r="I107"/>
    </row>
    <row r="108" spans="6:9" x14ac:dyDescent="0.25">
      <c r="F108"/>
      <c r="G108"/>
      <c r="I108"/>
    </row>
    <row r="109" spans="6:9" x14ac:dyDescent="0.25">
      <c r="F109"/>
      <c r="G109"/>
      <c r="I109"/>
    </row>
    <row r="110" spans="6:9" x14ac:dyDescent="0.25">
      <c r="F110"/>
      <c r="G110"/>
      <c r="I110"/>
    </row>
    <row r="111" spans="6:9" x14ac:dyDescent="0.25">
      <c r="F111"/>
      <c r="G111"/>
      <c r="I111"/>
    </row>
    <row r="112" spans="6:9" x14ac:dyDescent="0.25">
      <c r="F112"/>
      <c r="G112"/>
      <c r="I112"/>
    </row>
    <row r="113" spans="6:9" x14ac:dyDescent="0.25">
      <c r="F113"/>
      <c r="G113"/>
      <c r="I113"/>
    </row>
    <row r="114" spans="6:9" x14ac:dyDescent="0.25">
      <c r="F114"/>
      <c r="G114"/>
      <c r="I114"/>
    </row>
    <row r="115" spans="6:9" x14ac:dyDescent="0.25">
      <c r="F115"/>
      <c r="G115"/>
      <c r="I115"/>
    </row>
    <row r="116" spans="6:9" x14ac:dyDescent="0.25">
      <c r="F116"/>
      <c r="G116"/>
      <c r="I116"/>
    </row>
    <row r="117" spans="6:9" x14ac:dyDescent="0.25">
      <c r="F117"/>
      <c r="G117"/>
      <c r="I117"/>
    </row>
    <row r="118" spans="6:9" x14ac:dyDescent="0.25">
      <c r="F118"/>
      <c r="G118"/>
      <c r="I118"/>
    </row>
    <row r="119" spans="6:9" x14ac:dyDescent="0.25">
      <c r="F119"/>
      <c r="G119"/>
      <c r="I119"/>
    </row>
    <row r="120" spans="6:9" x14ac:dyDescent="0.25">
      <c r="F120"/>
      <c r="G120"/>
      <c r="I120"/>
    </row>
    <row r="121" spans="6:9" x14ac:dyDescent="0.25">
      <c r="F121"/>
      <c r="G121"/>
      <c r="I121"/>
    </row>
    <row r="122" spans="6:9" x14ac:dyDescent="0.25">
      <c r="F122"/>
      <c r="G122"/>
      <c r="I122"/>
    </row>
    <row r="123" spans="6:9" x14ac:dyDescent="0.25">
      <c r="F123"/>
      <c r="G123"/>
      <c r="I123"/>
    </row>
    <row r="124" spans="6:9" x14ac:dyDescent="0.25">
      <c r="F124"/>
      <c r="G124"/>
      <c r="I124"/>
    </row>
    <row r="125" spans="6:9" x14ac:dyDescent="0.25">
      <c r="F125"/>
      <c r="G125"/>
      <c r="I125"/>
    </row>
    <row r="126" spans="6:9" x14ac:dyDescent="0.25">
      <c r="F126"/>
      <c r="G126"/>
      <c r="I126"/>
    </row>
    <row r="127" spans="6:9" x14ac:dyDescent="0.25">
      <c r="F127"/>
      <c r="G127"/>
      <c r="I127"/>
    </row>
    <row r="128" spans="6:9" x14ac:dyDescent="0.25">
      <c r="F128"/>
      <c r="G128"/>
      <c r="I128"/>
    </row>
    <row r="129" spans="6:9" x14ac:dyDescent="0.25">
      <c r="F129"/>
      <c r="G129"/>
      <c r="I129"/>
    </row>
    <row r="130" spans="6:9" x14ac:dyDescent="0.25">
      <c r="F130"/>
      <c r="G130"/>
      <c r="I130"/>
    </row>
    <row r="131" spans="6:9" x14ac:dyDescent="0.25">
      <c r="F131"/>
      <c r="G131"/>
      <c r="I131"/>
    </row>
    <row r="132" spans="6:9" x14ac:dyDescent="0.25">
      <c r="F132"/>
      <c r="G132"/>
      <c r="I132"/>
    </row>
    <row r="133" spans="6:9" x14ac:dyDescent="0.25">
      <c r="F133"/>
      <c r="G133"/>
      <c r="I133"/>
    </row>
    <row r="134" spans="6:9" x14ac:dyDescent="0.25">
      <c r="F134"/>
      <c r="G134"/>
      <c r="I134"/>
    </row>
    <row r="135" spans="6:9" x14ac:dyDescent="0.25">
      <c r="F135"/>
      <c r="G135"/>
      <c r="I135"/>
    </row>
    <row r="136" spans="6:9" x14ac:dyDescent="0.25">
      <c r="F136"/>
      <c r="G136"/>
      <c r="I136"/>
    </row>
    <row r="137" spans="6:9" x14ac:dyDescent="0.25">
      <c r="F137"/>
      <c r="G137"/>
      <c r="I137"/>
    </row>
    <row r="138" spans="6:9" x14ac:dyDescent="0.25">
      <c r="F138"/>
      <c r="G138"/>
      <c r="I138"/>
    </row>
    <row r="139" spans="6:9" x14ac:dyDescent="0.25">
      <c r="F139"/>
      <c r="G139"/>
      <c r="I139"/>
    </row>
    <row r="140" spans="6:9" x14ac:dyDescent="0.25">
      <c r="F140"/>
      <c r="G140"/>
      <c r="I140"/>
    </row>
    <row r="141" spans="6:9" x14ac:dyDescent="0.25">
      <c r="F141"/>
      <c r="G141"/>
      <c r="I141"/>
    </row>
    <row r="142" spans="6:9" x14ac:dyDescent="0.25">
      <c r="F142"/>
      <c r="G142"/>
      <c r="I142"/>
    </row>
    <row r="143" spans="6:9" x14ac:dyDescent="0.25">
      <c r="F143"/>
      <c r="G143"/>
      <c r="I143"/>
    </row>
    <row r="144" spans="6:9" x14ac:dyDescent="0.25">
      <c r="F144"/>
      <c r="G144"/>
      <c r="I144"/>
    </row>
    <row r="145" spans="6:9" x14ac:dyDescent="0.25">
      <c r="F145"/>
      <c r="G145"/>
      <c r="I145"/>
    </row>
    <row r="146" spans="6:9" x14ac:dyDescent="0.25">
      <c r="F146"/>
      <c r="G146"/>
      <c r="I146"/>
    </row>
    <row r="147" spans="6:9" x14ac:dyDescent="0.25">
      <c r="F147"/>
      <c r="G147"/>
      <c r="I147"/>
    </row>
    <row r="148" spans="6:9" x14ac:dyDescent="0.25">
      <c r="F148"/>
      <c r="G148"/>
      <c r="I148"/>
    </row>
    <row r="149" spans="6:9" x14ac:dyDescent="0.25">
      <c r="F149"/>
      <c r="G149"/>
      <c r="I149"/>
    </row>
    <row r="150" spans="6:9" x14ac:dyDescent="0.25">
      <c r="F150"/>
      <c r="G150"/>
      <c r="I150"/>
    </row>
    <row r="151" spans="6:9" x14ac:dyDescent="0.25">
      <c r="F151"/>
      <c r="G151"/>
      <c r="I151"/>
    </row>
    <row r="152" spans="6:9" x14ac:dyDescent="0.25">
      <c r="F152"/>
      <c r="G152"/>
      <c r="I152"/>
    </row>
    <row r="153" spans="6:9" x14ac:dyDescent="0.25">
      <c r="F153"/>
      <c r="G153"/>
      <c r="I153"/>
    </row>
    <row r="154" spans="6:9" x14ac:dyDescent="0.25">
      <c r="F154"/>
      <c r="G154"/>
      <c r="I154"/>
    </row>
    <row r="155" spans="6:9" x14ac:dyDescent="0.25">
      <c r="F155"/>
      <c r="G155"/>
      <c r="I155"/>
    </row>
    <row r="156" spans="6:9" x14ac:dyDescent="0.25">
      <c r="F156"/>
      <c r="G156"/>
      <c r="I156"/>
    </row>
    <row r="157" spans="6:9" x14ac:dyDescent="0.25">
      <c r="F157"/>
      <c r="G157"/>
      <c r="I157"/>
    </row>
    <row r="158" spans="6:9" x14ac:dyDescent="0.25">
      <c r="F158"/>
      <c r="G158"/>
      <c r="I158"/>
    </row>
    <row r="159" spans="6:9" x14ac:dyDescent="0.25">
      <c r="F159"/>
      <c r="G159"/>
      <c r="I159"/>
    </row>
    <row r="160" spans="6:9" x14ac:dyDescent="0.25">
      <c r="F160"/>
      <c r="G160"/>
      <c r="I160"/>
    </row>
    <row r="161" spans="6:9" x14ac:dyDescent="0.25">
      <c r="F161"/>
      <c r="G161"/>
      <c r="I161"/>
    </row>
    <row r="162" spans="6:9" x14ac:dyDescent="0.25">
      <c r="F162"/>
      <c r="G162"/>
      <c r="I162"/>
    </row>
    <row r="163" spans="6:9" x14ac:dyDescent="0.25">
      <c r="F163"/>
      <c r="G163"/>
      <c r="I163"/>
    </row>
    <row r="164" spans="6:9" x14ac:dyDescent="0.25">
      <c r="F164"/>
      <c r="G164"/>
      <c r="I164"/>
    </row>
    <row r="165" spans="6:9" x14ac:dyDescent="0.25">
      <c r="F165"/>
      <c r="G165"/>
      <c r="I165"/>
    </row>
    <row r="166" spans="6:9" x14ac:dyDescent="0.25">
      <c r="F166"/>
      <c r="G166"/>
      <c r="I166"/>
    </row>
    <row r="167" spans="6:9" x14ac:dyDescent="0.25">
      <c r="F167"/>
      <c r="G167"/>
      <c r="I167"/>
    </row>
    <row r="168" spans="6:9" x14ac:dyDescent="0.25">
      <c r="F168"/>
      <c r="G168"/>
      <c r="I168"/>
    </row>
    <row r="169" spans="6:9" x14ac:dyDescent="0.25">
      <c r="F169"/>
      <c r="G169"/>
      <c r="I169"/>
    </row>
    <row r="170" spans="6:9" x14ac:dyDescent="0.25">
      <c r="F170"/>
      <c r="G170"/>
      <c r="I170"/>
    </row>
    <row r="171" spans="6:9" x14ac:dyDescent="0.25">
      <c r="F171"/>
      <c r="G171"/>
      <c r="I171"/>
    </row>
    <row r="172" spans="6:9" x14ac:dyDescent="0.25">
      <c r="F172"/>
      <c r="G172"/>
      <c r="I172"/>
    </row>
    <row r="173" spans="6:9" x14ac:dyDescent="0.25">
      <c r="F173"/>
      <c r="G173"/>
      <c r="I173"/>
    </row>
    <row r="174" spans="6:9" x14ac:dyDescent="0.25">
      <c r="F174"/>
      <c r="G174"/>
      <c r="I174"/>
    </row>
    <row r="175" spans="6:9" x14ac:dyDescent="0.25">
      <c r="F175"/>
      <c r="G175"/>
      <c r="I175"/>
    </row>
    <row r="176" spans="6:9" x14ac:dyDescent="0.25">
      <c r="F176"/>
      <c r="G176"/>
      <c r="I176"/>
    </row>
    <row r="177" spans="6:9" x14ac:dyDescent="0.25">
      <c r="F177"/>
      <c r="G177"/>
      <c r="I177"/>
    </row>
    <row r="178" spans="6:9" x14ac:dyDescent="0.25">
      <c r="F178"/>
      <c r="G178"/>
      <c r="I178"/>
    </row>
    <row r="179" spans="6:9" x14ac:dyDescent="0.25">
      <c r="F179"/>
      <c r="G179"/>
      <c r="I179"/>
    </row>
    <row r="180" spans="6:9" x14ac:dyDescent="0.25">
      <c r="F180"/>
      <c r="G180"/>
      <c r="I180"/>
    </row>
    <row r="181" spans="6:9" x14ac:dyDescent="0.25">
      <c r="F181"/>
      <c r="G181"/>
      <c r="I181"/>
    </row>
    <row r="182" spans="6:9" x14ac:dyDescent="0.25">
      <c r="F182"/>
      <c r="G182"/>
      <c r="I182"/>
    </row>
    <row r="183" spans="6:9" x14ac:dyDescent="0.25">
      <c r="F183"/>
      <c r="G183"/>
      <c r="I183"/>
    </row>
    <row r="184" spans="6:9" x14ac:dyDescent="0.25">
      <c r="F184"/>
      <c r="G184"/>
      <c r="I184"/>
    </row>
    <row r="185" spans="6:9" x14ac:dyDescent="0.25">
      <c r="F185"/>
      <c r="G185"/>
      <c r="I185"/>
    </row>
    <row r="186" spans="6:9" x14ac:dyDescent="0.25">
      <c r="F186"/>
      <c r="G186"/>
      <c r="I186"/>
    </row>
    <row r="187" spans="6:9" x14ac:dyDescent="0.25">
      <c r="F187"/>
      <c r="G187"/>
      <c r="I187"/>
    </row>
    <row r="188" spans="6:9" x14ac:dyDescent="0.25">
      <c r="F188"/>
      <c r="G188"/>
      <c r="I188"/>
    </row>
    <row r="189" spans="6:9" x14ac:dyDescent="0.25">
      <c r="F189"/>
      <c r="G189"/>
      <c r="I189"/>
    </row>
    <row r="190" spans="6:9" x14ac:dyDescent="0.25">
      <c r="F190"/>
      <c r="G190"/>
      <c r="I190"/>
    </row>
    <row r="191" spans="6:9" x14ac:dyDescent="0.25">
      <c r="F191"/>
      <c r="G191"/>
      <c r="I191"/>
    </row>
    <row r="192" spans="6:9" x14ac:dyDescent="0.25">
      <c r="F192"/>
      <c r="G192"/>
      <c r="I192"/>
    </row>
    <row r="193" spans="6:9" x14ac:dyDescent="0.25">
      <c r="F193"/>
      <c r="G193"/>
      <c r="I193"/>
    </row>
    <row r="194" spans="6:9" x14ac:dyDescent="0.25">
      <c r="F194"/>
      <c r="G194"/>
      <c r="I194"/>
    </row>
    <row r="195" spans="6:9" x14ac:dyDescent="0.25">
      <c r="F195"/>
      <c r="G195"/>
      <c r="I195"/>
    </row>
    <row r="196" spans="6:9" x14ac:dyDescent="0.25">
      <c r="F196"/>
      <c r="G196"/>
      <c r="I196"/>
    </row>
    <row r="197" spans="6:9" x14ac:dyDescent="0.25">
      <c r="F197"/>
      <c r="G197"/>
      <c r="I197"/>
    </row>
    <row r="198" spans="6:9" x14ac:dyDescent="0.25">
      <c r="F198"/>
      <c r="G198"/>
      <c r="I198"/>
    </row>
    <row r="199" spans="6:9" x14ac:dyDescent="0.25">
      <c r="F199"/>
      <c r="G199"/>
      <c r="I199"/>
    </row>
    <row r="200" spans="6:9" x14ac:dyDescent="0.25">
      <c r="F200"/>
      <c r="G200"/>
      <c r="I200"/>
    </row>
    <row r="201" spans="6:9" x14ac:dyDescent="0.25">
      <c r="F201"/>
      <c r="G201"/>
      <c r="I201"/>
    </row>
    <row r="202" spans="6:9" x14ac:dyDescent="0.25">
      <c r="F202"/>
      <c r="G202"/>
      <c r="I202"/>
    </row>
    <row r="203" spans="6:9" x14ac:dyDescent="0.25">
      <c r="F203"/>
      <c r="G203"/>
      <c r="I203"/>
    </row>
    <row r="204" spans="6:9" x14ac:dyDescent="0.25">
      <c r="F204"/>
      <c r="G204"/>
      <c r="I204"/>
    </row>
    <row r="205" spans="6:9" x14ac:dyDescent="0.25">
      <c r="F205"/>
      <c r="G205"/>
      <c r="I205"/>
    </row>
    <row r="206" spans="6:9" x14ac:dyDescent="0.25">
      <c r="F206"/>
      <c r="G206"/>
      <c r="I206"/>
    </row>
    <row r="207" spans="6:9" x14ac:dyDescent="0.25">
      <c r="F207"/>
      <c r="G207"/>
      <c r="I207"/>
    </row>
    <row r="208" spans="6:9" x14ac:dyDescent="0.25">
      <c r="F208"/>
      <c r="G208"/>
      <c r="I208"/>
    </row>
    <row r="209" spans="6:9" x14ac:dyDescent="0.25">
      <c r="F209"/>
      <c r="G209"/>
      <c r="I209"/>
    </row>
    <row r="210" spans="6:9" x14ac:dyDescent="0.25">
      <c r="F210"/>
      <c r="G210"/>
      <c r="I210"/>
    </row>
    <row r="211" spans="6:9" x14ac:dyDescent="0.25">
      <c r="F211"/>
      <c r="G211"/>
      <c r="I211"/>
    </row>
    <row r="212" spans="6:9" x14ac:dyDescent="0.25">
      <c r="F212"/>
      <c r="G212"/>
      <c r="I212"/>
    </row>
    <row r="213" spans="6:9" x14ac:dyDescent="0.25">
      <c r="F213"/>
      <c r="G213"/>
      <c r="I213"/>
    </row>
    <row r="214" spans="6:9" x14ac:dyDescent="0.25">
      <c r="F214"/>
      <c r="G214"/>
      <c r="I214"/>
    </row>
    <row r="215" spans="6:9" x14ac:dyDescent="0.25">
      <c r="F215"/>
      <c r="G215"/>
      <c r="I215"/>
    </row>
    <row r="216" spans="6:9" x14ac:dyDescent="0.25">
      <c r="F216"/>
      <c r="G216"/>
      <c r="I216"/>
    </row>
    <row r="217" spans="6:9" x14ac:dyDescent="0.25">
      <c r="F217"/>
      <c r="G217"/>
      <c r="I217"/>
    </row>
    <row r="218" spans="6:9" x14ac:dyDescent="0.25">
      <c r="F218"/>
      <c r="G218"/>
      <c r="I218"/>
    </row>
    <row r="219" spans="6:9" x14ac:dyDescent="0.25">
      <c r="F219"/>
      <c r="G219"/>
      <c r="I219"/>
    </row>
    <row r="220" spans="6:9" x14ac:dyDescent="0.25">
      <c r="F220"/>
      <c r="G220"/>
      <c r="I220"/>
    </row>
    <row r="221" spans="6:9" x14ac:dyDescent="0.25">
      <c r="F221"/>
      <c r="G221"/>
      <c r="I221"/>
    </row>
    <row r="222" spans="6:9" x14ac:dyDescent="0.25">
      <c r="F222"/>
      <c r="G222"/>
      <c r="I222"/>
    </row>
    <row r="223" spans="6:9" x14ac:dyDescent="0.25">
      <c r="F223"/>
      <c r="G223"/>
      <c r="I223"/>
    </row>
    <row r="224" spans="6:9" x14ac:dyDescent="0.25">
      <c r="F224"/>
      <c r="G224"/>
      <c r="I224"/>
    </row>
    <row r="225" spans="6:9" x14ac:dyDescent="0.25">
      <c r="F225"/>
      <c r="G225"/>
      <c r="I225"/>
    </row>
    <row r="226" spans="6:9" x14ac:dyDescent="0.25">
      <c r="F226"/>
      <c r="G226"/>
      <c r="I226"/>
    </row>
    <row r="227" spans="6:9" x14ac:dyDescent="0.25">
      <c r="F227"/>
      <c r="G227"/>
      <c r="I227"/>
    </row>
    <row r="228" spans="6:9" x14ac:dyDescent="0.25">
      <c r="F228"/>
      <c r="G228"/>
      <c r="I228"/>
    </row>
    <row r="229" spans="6:9" x14ac:dyDescent="0.25">
      <c r="F229"/>
      <c r="G229"/>
      <c r="I229"/>
    </row>
    <row r="230" spans="6:9" x14ac:dyDescent="0.25">
      <c r="F230"/>
      <c r="G230"/>
      <c r="I230"/>
    </row>
    <row r="231" spans="6:9" x14ac:dyDescent="0.25">
      <c r="F231"/>
      <c r="G231"/>
      <c r="I231"/>
    </row>
    <row r="232" spans="6:9" x14ac:dyDescent="0.25">
      <c r="F232"/>
      <c r="G232"/>
      <c r="I232"/>
    </row>
    <row r="233" spans="6:9" x14ac:dyDescent="0.25">
      <c r="F233"/>
      <c r="G233"/>
      <c r="I233"/>
    </row>
    <row r="234" spans="6:9" x14ac:dyDescent="0.25">
      <c r="F234"/>
      <c r="G234"/>
      <c r="I234"/>
    </row>
    <row r="235" spans="6:9" x14ac:dyDescent="0.25">
      <c r="F235"/>
      <c r="G235"/>
      <c r="I235"/>
    </row>
    <row r="236" spans="6:9" x14ac:dyDescent="0.25">
      <c r="F236"/>
      <c r="G236"/>
      <c r="I236"/>
    </row>
    <row r="237" spans="6:9" x14ac:dyDescent="0.25">
      <c r="F237"/>
      <c r="G237"/>
      <c r="I237"/>
    </row>
    <row r="238" spans="6:9" x14ac:dyDescent="0.25">
      <c r="F238"/>
      <c r="G238"/>
      <c r="I238"/>
    </row>
    <row r="239" spans="6:9" x14ac:dyDescent="0.25">
      <c r="F239"/>
      <c r="G239"/>
      <c r="I239"/>
    </row>
    <row r="240" spans="6:9" x14ac:dyDescent="0.25">
      <c r="F240"/>
      <c r="G240"/>
      <c r="I240"/>
    </row>
    <row r="241" spans="6:9" x14ac:dyDescent="0.25">
      <c r="F241"/>
      <c r="G241"/>
      <c r="I241"/>
    </row>
    <row r="242" spans="6:9" x14ac:dyDescent="0.25">
      <c r="F242"/>
      <c r="G242"/>
      <c r="I242"/>
    </row>
    <row r="243" spans="6:9" x14ac:dyDescent="0.25">
      <c r="F243"/>
      <c r="G243"/>
      <c r="I243"/>
    </row>
    <row r="244" spans="6:9" x14ac:dyDescent="0.25">
      <c r="F244"/>
      <c r="G244"/>
      <c r="I244"/>
    </row>
    <row r="245" spans="6:9" x14ac:dyDescent="0.25">
      <c r="F245"/>
      <c r="G245"/>
      <c r="I245"/>
    </row>
    <row r="246" spans="6:9" x14ac:dyDescent="0.25">
      <c r="F246"/>
      <c r="G246"/>
      <c r="I246"/>
    </row>
    <row r="247" spans="6:9" x14ac:dyDescent="0.25">
      <c r="F247"/>
      <c r="G247"/>
      <c r="I247"/>
    </row>
    <row r="248" spans="6:9" x14ac:dyDescent="0.25">
      <c r="F248"/>
      <c r="G248"/>
      <c r="I248"/>
    </row>
    <row r="249" spans="6:9" x14ac:dyDescent="0.25">
      <c r="F249"/>
      <c r="G249"/>
      <c r="I249"/>
    </row>
    <row r="250" spans="6:9" x14ac:dyDescent="0.25">
      <c r="F250"/>
      <c r="G250"/>
      <c r="I250"/>
    </row>
    <row r="251" spans="6:9" x14ac:dyDescent="0.25">
      <c r="F251"/>
      <c r="G251"/>
      <c r="I251"/>
    </row>
    <row r="252" spans="6:9" x14ac:dyDescent="0.25">
      <c r="F252"/>
      <c r="G252"/>
      <c r="I252"/>
    </row>
    <row r="253" spans="6:9" x14ac:dyDescent="0.25">
      <c r="F253"/>
      <c r="G253"/>
      <c r="I253"/>
    </row>
    <row r="254" spans="6:9" x14ac:dyDescent="0.25">
      <c r="F254"/>
      <c r="G254"/>
      <c r="I254"/>
    </row>
    <row r="255" spans="6:9" x14ac:dyDescent="0.25">
      <c r="F255"/>
      <c r="G255"/>
      <c r="I255"/>
    </row>
    <row r="256" spans="6:9" x14ac:dyDescent="0.25">
      <c r="F256"/>
      <c r="G256"/>
      <c r="I256"/>
    </row>
    <row r="257" spans="6:9" x14ac:dyDescent="0.25">
      <c r="F257"/>
      <c r="G257"/>
      <c r="I257"/>
    </row>
    <row r="258" spans="6:9" x14ac:dyDescent="0.25">
      <c r="F258"/>
      <c r="G258"/>
      <c r="I258"/>
    </row>
    <row r="259" spans="6:9" x14ac:dyDescent="0.25">
      <c r="F259"/>
      <c r="G259"/>
      <c r="I259"/>
    </row>
    <row r="260" spans="6:9" x14ac:dyDescent="0.25">
      <c r="F260"/>
      <c r="G260"/>
      <c r="I260"/>
    </row>
    <row r="261" spans="6:9" x14ac:dyDescent="0.25">
      <c r="F261"/>
      <c r="G261"/>
      <c r="I261"/>
    </row>
    <row r="262" spans="6:9" x14ac:dyDescent="0.25">
      <c r="F262"/>
      <c r="G262"/>
      <c r="I262"/>
    </row>
    <row r="263" spans="6:9" x14ac:dyDescent="0.25">
      <c r="F263"/>
      <c r="G263"/>
      <c r="I263"/>
    </row>
    <row r="264" spans="6:9" x14ac:dyDescent="0.25">
      <c r="F264"/>
      <c r="G264"/>
      <c r="I264"/>
    </row>
    <row r="265" spans="6:9" x14ac:dyDescent="0.25">
      <c r="F265"/>
      <c r="G265"/>
      <c r="I265"/>
    </row>
    <row r="266" spans="6:9" x14ac:dyDescent="0.25">
      <c r="F266"/>
      <c r="G266"/>
      <c r="I266"/>
    </row>
    <row r="267" spans="6:9" x14ac:dyDescent="0.25">
      <c r="F267"/>
      <c r="G267"/>
      <c r="I267"/>
    </row>
    <row r="268" spans="6:9" x14ac:dyDescent="0.25">
      <c r="F268"/>
      <c r="G268"/>
      <c r="I268"/>
    </row>
    <row r="269" spans="6:9" x14ac:dyDescent="0.25">
      <c r="F269"/>
      <c r="G269"/>
      <c r="I269"/>
    </row>
    <row r="270" spans="6:9" x14ac:dyDescent="0.25">
      <c r="F270"/>
      <c r="G270"/>
      <c r="I270"/>
    </row>
    <row r="271" spans="6:9" x14ac:dyDescent="0.25">
      <c r="F271"/>
      <c r="G271"/>
      <c r="I271"/>
    </row>
    <row r="272" spans="6:9" x14ac:dyDescent="0.25">
      <c r="F272"/>
      <c r="G272"/>
      <c r="I272"/>
    </row>
    <row r="273" spans="6:9" x14ac:dyDescent="0.25">
      <c r="F273"/>
      <c r="G273"/>
      <c r="I273"/>
    </row>
    <row r="274" spans="6:9" x14ac:dyDescent="0.25">
      <c r="F274"/>
      <c r="G274"/>
      <c r="I274"/>
    </row>
    <row r="275" spans="6:9" x14ac:dyDescent="0.25">
      <c r="F275"/>
      <c r="G275"/>
      <c r="I275"/>
    </row>
    <row r="276" spans="6:9" x14ac:dyDescent="0.25">
      <c r="F276"/>
      <c r="G276"/>
      <c r="I276"/>
    </row>
    <row r="277" spans="6:9" x14ac:dyDescent="0.25">
      <c r="F277"/>
      <c r="G277"/>
      <c r="I277"/>
    </row>
    <row r="278" spans="6:9" x14ac:dyDescent="0.25">
      <c r="F278"/>
      <c r="G278"/>
      <c r="I278"/>
    </row>
    <row r="279" spans="6:9" x14ac:dyDescent="0.25">
      <c r="F279"/>
      <c r="G279"/>
      <c r="I279"/>
    </row>
    <row r="280" spans="6:9" x14ac:dyDescent="0.25">
      <c r="F280"/>
      <c r="G280"/>
      <c r="I280"/>
    </row>
    <row r="281" spans="6:9" x14ac:dyDescent="0.25">
      <c r="F281"/>
      <c r="G281"/>
      <c r="I281"/>
    </row>
    <row r="282" spans="6:9" x14ac:dyDescent="0.25">
      <c r="F282"/>
      <c r="G282"/>
      <c r="I282"/>
    </row>
    <row r="283" spans="6:9" x14ac:dyDescent="0.25">
      <c r="F283"/>
      <c r="G283"/>
      <c r="I283"/>
    </row>
    <row r="284" spans="6:9" x14ac:dyDescent="0.25">
      <c r="F284"/>
      <c r="G284"/>
      <c r="I284"/>
    </row>
    <row r="285" spans="6:9" x14ac:dyDescent="0.25">
      <c r="F285"/>
      <c r="G285"/>
      <c r="I285"/>
    </row>
    <row r="286" spans="6:9" x14ac:dyDescent="0.25">
      <c r="F286"/>
      <c r="G286"/>
      <c r="I286"/>
    </row>
    <row r="287" spans="6:9" x14ac:dyDescent="0.25">
      <c r="F287"/>
      <c r="G287"/>
      <c r="I287"/>
    </row>
    <row r="288" spans="6:9" x14ac:dyDescent="0.25">
      <c r="F288"/>
      <c r="G288"/>
      <c r="I288"/>
    </row>
    <row r="289" spans="6:9" x14ac:dyDescent="0.25">
      <c r="F289"/>
      <c r="G289"/>
      <c r="I289"/>
    </row>
    <row r="290" spans="6:9" x14ac:dyDescent="0.25">
      <c r="F290"/>
      <c r="G290"/>
      <c r="I290"/>
    </row>
    <row r="291" spans="6:9" x14ac:dyDescent="0.25">
      <c r="F291"/>
      <c r="G291"/>
      <c r="I291"/>
    </row>
    <row r="292" spans="6:9" x14ac:dyDescent="0.25">
      <c r="F292"/>
      <c r="G292"/>
      <c r="I292"/>
    </row>
    <row r="293" spans="6:9" x14ac:dyDescent="0.25">
      <c r="F293"/>
      <c r="G293"/>
      <c r="I293"/>
    </row>
    <row r="294" spans="6:9" x14ac:dyDescent="0.25">
      <c r="F294"/>
      <c r="G294"/>
      <c r="I294"/>
    </row>
    <row r="295" spans="6:9" x14ac:dyDescent="0.25">
      <c r="F295"/>
      <c r="G295"/>
      <c r="I295"/>
    </row>
    <row r="296" spans="6:9" x14ac:dyDescent="0.25">
      <c r="F296"/>
      <c r="G296"/>
      <c r="I296"/>
    </row>
    <row r="297" spans="6:9" x14ac:dyDescent="0.25">
      <c r="F297"/>
      <c r="G297"/>
      <c r="I297"/>
    </row>
    <row r="298" spans="6:9" x14ac:dyDescent="0.25">
      <c r="F298"/>
      <c r="G298"/>
      <c r="I298"/>
    </row>
    <row r="299" spans="6:9" x14ac:dyDescent="0.25">
      <c r="F299"/>
      <c r="G299"/>
      <c r="I299"/>
    </row>
    <row r="300" spans="6:9" x14ac:dyDescent="0.25">
      <c r="F300"/>
      <c r="G300"/>
      <c r="I300"/>
    </row>
    <row r="301" spans="6:9" x14ac:dyDescent="0.25">
      <c r="F301"/>
      <c r="G301"/>
      <c r="I301"/>
    </row>
    <row r="302" spans="6:9" x14ac:dyDescent="0.25">
      <c r="F302"/>
      <c r="G302"/>
      <c r="I302"/>
    </row>
    <row r="303" spans="6:9" x14ac:dyDescent="0.25">
      <c r="F303"/>
      <c r="G303"/>
      <c r="I303"/>
    </row>
    <row r="304" spans="6:9" x14ac:dyDescent="0.25">
      <c r="F304"/>
      <c r="G304"/>
      <c r="I304"/>
    </row>
    <row r="305" spans="6:9" x14ac:dyDescent="0.25">
      <c r="F305"/>
      <c r="G305"/>
      <c r="I305"/>
    </row>
    <row r="306" spans="6:9" x14ac:dyDescent="0.25">
      <c r="F306"/>
      <c r="G306"/>
      <c r="I306"/>
    </row>
    <row r="307" spans="6:9" x14ac:dyDescent="0.25">
      <c r="F307"/>
      <c r="G307"/>
      <c r="I307"/>
    </row>
    <row r="308" spans="6:9" x14ac:dyDescent="0.25">
      <c r="F308"/>
      <c r="G308"/>
      <c r="I308"/>
    </row>
    <row r="309" spans="6:9" x14ac:dyDescent="0.25">
      <c r="F309"/>
      <c r="G309"/>
      <c r="I309"/>
    </row>
    <row r="310" spans="6:9" x14ac:dyDescent="0.25">
      <c r="F310"/>
      <c r="G310"/>
      <c r="I310"/>
    </row>
    <row r="311" spans="6:9" x14ac:dyDescent="0.25">
      <c r="F311"/>
      <c r="G311"/>
      <c r="I311"/>
    </row>
    <row r="312" spans="6:9" x14ac:dyDescent="0.25">
      <c r="F312"/>
      <c r="G312"/>
      <c r="I312"/>
    </row>
    <row r="313" spans="6:9" x14ac:dyDescent="0.25">
      <c r="F313"/>
      <c r="G313"/>
      <c r="I313"/>
    </row>
    <row r="314" spans="6:9" x14ac:dyDescent="0.25">
      <c r="F314"/>
      <c r="G314"/>
      <c r="I314"/>
    </row>
    <row r="315" spans="6:9" x14ac:dyDescent="0.25">
      <c r="F315"/>
      <c r="G315"/>
      <c r="I315"/>
    </row>
    <row r="316" spans="6:9" x14ac:dyDescent="0.25">
      <c r="F316"/>
      <c r="G316"/>
      <c r="I316"/>
    </row>
    <row r="317" spans="6:9" x14ac:dyDescent="0.25">
      <c r="F317"/>
      <c r="G317"/>
      <c r="I317"/>
    </row>
    <row r="318" spans="6:9" x14ac:dyDescent="0.25">
      <c r="F318"/>
      <c r="G318"/>
      <c r="I318"/>
    </row>
    <row r="319" spans="6:9" x14ac:dyDescent="0.25">
      <c r="F319"/>
      <c r="G319"/>
      <c r="I319"/>
    </row>
    <row r="320" spans="6:9" x14ac:dyDescent="0.25">
      <c r="F320"/>
      <c r="G320"/>
      <c r="I3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7107-BF59-40BF-9804-F04D871B8FFF}">
  <dimension ref="A1:AR277"/>
  <sheetViews>
    <sheetView topLeftCell="A151" workbookViewId="0">
      <selection activeCell="D185" sqref="D185"/>
    </sheetView>
  </sheetViews>
  <sheetFormatPr defaultColWidth="9.140625" defaultRowHeight="15" x14ac:dyDescent="0.25"/>
  <cols>
    <col min="1" max="1" width="9.28515625" bestFit="1" customWidth="1"/>
    <col min="2" max="2" width="15.42578125" bestFit="1" customWidth="1"/>
    <col min="3" max="3" width="22.85546875" style="15" customWidth="1"/>
    <col min="4" max="4" width="8.85546875" customWidth="1"/>
    <col min="5" max="5" width="9.28515625" bestFit="1" customWidth="1"/>
    <col min="6" max="6" width="24.7109375" customWidth="1"/>
    <col min="7" max="7" width="16.5703125" customWidth="1"/>
    <col min="8" max="8" width="9.140625" style="15" customWidth="1"/>
    <col min="9" max="9" width="16.140625" customWidth="1"/>
    <col min="10" max="10" width="10" style="15" customWidth="1"/>
    <col min="11" max="11" width="9.28515625" style="15" bestFit="1" customWidth="1"/>
    <col min="12" max="12" width="14.140625" style="15" bestFit="1" customWidth="1"/>
    <col min="13" max="13" width="15.42578125" style="15" bestFit="1" customWidth="1"/>
    <col min="14" max="14" width="9.28515625" style="15" bestFit="1" customWidth="1"/>
    <col min="15" max="15" width="15.42578125" style="15" bestFit="1" customWidth="1"/>
    <col min="16" max="19" width="9.28515625" style="15" bestFit="1" customWidth="1"/>
    <col min="20" max="20" width="9.140625" style="15" customWidth="1"/>
    <col min="21" max="21" width="9.140625" style="61" customWidth="1"/>
    <col min="22" max="35" width="9.140625" style="15" customWidth="1"/>
    <col min="36" max="36" width="9.28515625" style="15" bestFit="1" customWidth="1"/>
    <col min="37" max="37" width="10" style="15" bestFit="1" customWidth="1"/>
    <col min="38" max="44" width="9.28515625" style="15" bestFit="1" customWidth="1"/>
    <col min="45" max="45" width="9.140625" style="15" customWidth="1"/>
    <col min="46" max="16384" width="9.140625" style="15"/>
  </cols>
  <sheetData>
    <row r="1" spans="1:44" x14ac:dyDescent="0.25">
      <c r="A1" s="16" t="s">
        <v>101</v>
      </c>
      <c r="U1" s="62"/>
    </row>
    <row r="2" spans="1:44" customFormat="1" ht="16.5" customHeight="1" thickBot="1" x14ac:dyDescent="0.3">
      <c r="A2" s="16" t="s">
        <v>102</v>
      </c>
      <c r="W2" s="24" t="s">
        <v>103</v>
      </c>
      <c r="AJ2" s="24" t="s">
        <v>104</v>
      </c>
    </row>
    <row r="3" spans="1:44" x14ac:dyDescent="0.25">
      <c r="A3" s="25" t="s">
        <v>105</v>
      </c>
      <c r="K3" s="26" t="s">
        <v>106</v>
      </c>
      <c r="L3" s="27"/>
      <c r="M3" s="27"/>
      <c r="N3" s="27"/>
      <c r="O3" s="27"/>
      <c r="P3" s="27"/>
      <c r="Q3" s="27"/>
      <c r="R3" s="27"/>
      <c r="S3" s="28"/>
      <c r="AJ3" s="26" t="s">
        <v>107</v>
      </c>
      <c r="AK3" s="27"/>
      <c r="AL3" s="27"/>
      <c r="AM3" s="27"/>
      <c r="AN3" s="27"/>
      <c r="AO3" s="27"/>
      <c r="AP3" s="27"/>
      <c r="AQ3" s="27"/>
      <c r="AR3" s="28"/>
    </row>
    <row r="4" spans="1:44" x14ac:dyDescent="0.25">
      <c r="A4" s="25"/>
      <c r="K4" s="29" t="s">
        <v>108</v>
      </c>
      <c r="S4" s="30"/>
      <c r="AJ4" s="29" t="s">
        <v>108</v>
      </c>
      <c r="AR4" s="30"/>
    </row>
    <row r="5" spans="1:44" x14ac:dyDescent="0.25">
      <c r="A5" s="31" t="s">
        <v>109</v>
      </c>
      <c r="K5" s="32" t="s">
        <v>110</v>
      </c>
      <c r="L5" s="17" t="s">
        <v>8</v>
      </c>
      <c r="M5" s="17" t="s">
        <v>9</v>
      </c>
      <c r="O5" s="17" t="s">
        <v>110</v>
      </c>
      <c r="P5" s="17" t="s">
        <v>111</v>
      </c>
      <c r="Q5" s="17" t="s">
        <v>112</v>
      </c>
      <c r="R5" s="17" t="s">
        <v>113</v>
      </c>
      <c r="S5" s="33" t="s">
        <v>114</v>
      </c>
      <c r="AJ5" s="32" t="s">
        <v>110</v>
      </c>
      <c r="AK5" s="17" t="s">
        <v>8</v>
      </c>
      <c r="AL5" s="17" t="s">
        <v>9</v>
      </c>
      <c r="AN5" s="17" t="s">
        <v>110</v>
      </c>
      <c r="AO5" s="17" t="s">
        <v>111</v>
      </c>
      <c r="AP5" s="17" t="s">
        <v>112</v>
      </c>
      <c r="AQ5" s="17" t="s">
        <v>113</v>
      </c>
      <c r="AR5" s="33" t="s">
        <v>114</v>
      </c>
    </row>
    <row r="6" spans="1:44" x14ac:dyDescent="0.25">
      <c r="A6" s="6" t="s">
        <v>115</v>
      </c>
      <c r="B6" s="6"/>
      <c r="C6" s="7"/>
      <c r="D6" s="6" t="s">
        <v>11</v>
      </c>
      <c r="E6" s="6"/>
      <c r="G6" s="7" t="s">
        <v>12</v>
      </c>
      <c r="H6" s="7" t="s">
        <v>116</v>
      </c>
      <c r="I6" s="7" t="s">
        <v>117</v>
      </c>
      <c r="K6" s="34">
        <v>0</v>
      </c>
      <c r="L6" s="18">
        <f t="shared" ref="L6:M9" si="0">A8</f>
        <v>2</v>
      </c>
      <c r="M6" s="18">
        <f t="shared" si="0"/>
        <v>0.69314718055994529</v>
      </c>
      <c r="O6" s="18">
        <v>0</v>
      </c>
      <c r="P6" s="18">
        <f>L7 - L6</f>
        <v>3</v>
      </c>
      <c r="Q6" s="18">
        <f>P6 + P7</f>
        <v>11</v>
      </c>
      <c r="R6" s="18">
        <f>M7 - M6</f>
        <v>0.916290731874155</v>
      </c>
      <c r="S6" s="35">
        <f>R6 / P6</f>
        <v>0.30543024395805168</v>
      </c>
      <c r="AJ6" s="34">
        <v>0</v>
      </c>
      <c r="AK6" s="63"/>
      <c r="AL6" s="63"/>
      <c r="AN6" s="18">
        <v>0</v>
      </c>
      <c r="AO6" s="18">
        <f>AK7 - AK6</f>
        <v>0</v>
      </c>
      <c r="AP6" s="18">
        <f>AO6 + AO7</f>
        <v>0</v>
      </c>
      <c r="AQ6" s="18">
        <f>AL7 - AL6</f>
        <v>0</v>
      </c>
      <c r="AR6" s="35" t="e">
        <f>AQ6 / AO6</f>
        <v>#DIV/0!</v>
      </c>
    </row>
    <row r="7" spans="1:44" x14ac:dyDescent="0.25">
      <c r="A7" s="36" t="s">
        <v>8</v>
      </c>
      <c r="B7" s="36" t="s">
        <v>9</v>
      </c>
      <c r="C7" s="14" t="s">
        <v>10</v>
      </c>
      <c r="D7" s="17" t="s">
        <v>8</v>
      </c>
      <c r="E7" s="17" t="s">
        <v>9</v>
      </c>
      <c r="F7" t="s">
        <v>118</v>
      </c>
      <c r="G7" s="36" t="s">
        <v>12</v>
      </c>
      <c r="H7" s="64" t="s">
        <v>13</v>
      </c>
      <c r="I7" s="37">
        <v>43943.427083333299</v>
      </c>
      <c r="J7" s="38"/>
      <c r="K7" s="34">
        <v>1</v>
      </c>
      <c r="L7" s="18">
        <f t="shared" si="0"/>
        <v>5</v>
      </c>
      <c r="M7" s="18">
        <f t="shared" si="0"/>
        <v>1.6094379124341003</v>
      </c>
      <c r="O7" s="18">
        <v>1</v>
      </c>
      <c r="P7" s="18">
        <f>L8 - L7</f>
        <v>8</v>
      </c>
      <c r="Q7" s="18">
        <f>P7 + P8</f>
        <v>10</v>
      </c>
      <c r="R7" s="18">
        <f>M8 - M7</f>
        <v>0.95551144502743646</v>
      </c>
      <c r="S7" s="35">
        <f>R7 / P7</f>
        <v>0.11943893062842956</v>
      </c>
      <c r="AJ7" s="34">
        <v>1</v>
      </c>
      <c r="AK7" s="63"/>
      <c r="AL7" s="63"/>
      <c r="AN7" s="18">
        <v>1</v>
      </c>
      <c r="AO7" s="18">
        <f>AK8 - AK7</f>
        <v>0</v>
      </c>
      <c r="AP7" s="18">
        <f>AO7 + AO8</f>
        <v>0</v>
      </c>
      <c r="AQ7" s="18">
        <f>AL8 - AL7</f>
        <v>0</v>
      </c>
      <c r="AR7" s="35" t="e">
        <f>AQ7 / AO7</f>
        <v>#DIV/0!</v>
      </c>
    </row>
    <row r="8" spans="1:44" x14ac:dyDescent="0.25">
      <c r="A8" s="15">
        <v>2</v>
      </c>
      <c r="B8" s="15">
        <f>LN(A8)</f>
        <v>0.69314718055994529</v>
      </c>
      <c r="C8" s="11" t="s">
        <v>119</v>
      </c>
      <c r="D8" s="63">
        <f>L6</f>
        <v>2</v>
      </c>
      <c r="E8" s="65">
        <f>M6</f>
        <v>0.69314718055994529</v>
      </c>
      <c r="F8">
        <v>0.69314718055994495</v>
      </c>
      <c r="G8" s="15" t="s">
        <v>120</v>
      </c>
      <c r="I8" s="49"/>
      <c r="K8" s="34">
        <v>2</v>
      </c>
      <c r="L8" s="18">
        <f t="shared" si="0"/>
        <v>13</v>
      </c>
      <c r="M8" s="18">
        <f t="shared" si="0"/>
        <v>2.5649493574615367</v>
      </c>
      <c r="O8" s="18">
        <v>2</v>
      </c>
      <c r="P8" s="18">
        <f>L9 - L8</f>
        <v>2</v>
      </c>
      <c r="Q8" s="18"/>
      <c r="R8" s="18">
        <f>M9 - M8</f>
        <v>0.14310084364067333</v>
      </c>
      <c r="S8" s="35">
        <f>R8 / P8</f>
        <v>7.1550421820336663E-2</v>
      </c>
      <c r="AJ8" s="34">
        <v>2</v>
      </c>
      <c r="AK8" s="63"/>
      <c r="AL8" s="63"/>
      <c r="AN8" s="18">
        <v>2</v>
      </c>
      <c r="AO8" s="18">
        <f>AK9 - AK8</f>
        <v>0</v>
      </c>
      <c r="AP8" s="18"/>
      <c r="AQ8" s="18">
        <f>AL9 - AL8</f>
        <v>0</v>
      </c>
      <c r="AR8" s="35" t="e">
        <f>AQ8 / AO8</f>
        <v>#DIV/0!</v>
      </c>
    </row>
    <row r="9" spans="1:44" x14ac:dyDescent="0.25">
      <c r="A9" s="15">
        <v>5</v>
      </c>
      <c r="B9" s="15">
        <f>LN(A9)</f>
        <v>1.6094379124341003</v>
      </c>
      <c r="D9" s="63">
        <f>D8+1/4*(D12-D8)</f>
        <v>2.75</v>
      </c>
      <c r="E9" s="65">
        <f>L18 * (D9 - D8)^3 + M18 * (D9 - D8)^2 + N18 * (D9 - D8) + O18</f>
        <v>0.94093898572251833</v>
      </c>
      <c r="F9">
        <v>0.940938985722518</v>
      </c>
      <c r="G9" s="15" t="s">
        <v>121</v>
      </c>
      <c r="K9" s="34">
        <v>3</v>
      </c>
      <c r="L9" s="18">
        <f t="shared" si="0"/>
        <v>15</v>
      </c>
      <c r="M9" s="18">
        <f t="shared" si="0"/>
        <v>2.7080502011022101</v>
      </c>
      <c r="S9" s="30"/>
      <c r="AJ9" s="34">
        <v>3</v>
      </c>
      <c r="AK9" s="63"/>
      <c r="AL9" s="63"/>
      <c r="AR9" s="30"/>
    </row>
    <row r="10" spans="1:44" x14ac:dyDescent="0.25">
      <c r="A10" s="15">
        <v>13</v>
      </c>
      <c r="B10" s="15">
        <f>LN(A10)</f>
        <v>2.5649493574615367</v>
      </c>
      <c r="D10" s="63">
        <f>D8+2/4*(D12-D8)</f>
        <v>3.5</v>
      </c>
      <c r="E10" s="65">
        <f>L18 * (D10 - D8)^3 + M18 * (D10 - D8)^2 + N18 * (D10 - D8) + O18</f>
        <v>1.1812431420074776</v>
      </c>
      <c r="F10">
        <v>1.18124314200748</v>
      </c>
      <c r="G10" s="15" t="s">
        <v>122</v>
      </c>
      <c r="K10" s="39"/>
      <c r="S10" s="30"/>
      <c r="AJ10" s="39"/>
      <c r="AR10" s="30"/>
    </row>
    <row r="11" spans="1:44" x14ac:dyDescent="0.25">
      <c r="A11" s="15">
        <v>15</v>
      </c>
      <c r="B11" s="15">
        <f>LN(A11)</f>
        <v>2.7080502011022101</v>
      </c>
      <c r="D11" s="63">
        <f>D8+3/4*(D12-D8)</f>
        <v>4.25</v>
      </c>
      <c r="E11" s="65">
        <f>L18 * (D11 - D8)^3 + M18 * (D11 - D8)^2 + N18 * (D11 - D8) + O18</f>
        <v>1.4065720005372095</v>
      </c>
      <c r="F11">
        <v>1.40657200053721</v>
      </c>
      <c r="G11" s="15" t="s">
        <v>123</v>
      </c>
      <c r="K11" s="39"/>
      <c r="L11" s="5" t="s">
        <v>124</v>
      </c>
      <c r="M11" s="4"/>
      <c r="N11" s="4"/>
      <c r="O11" s="3"/>
      <c r="Q11" s="17" t="s">
        <v>125</v>
      </c>
      <c r="S11" s="33" t="s">
        <v>126</v>
      </c>
      <c r="AJ11" s="39"/>
      <c r="AK11" s="5" t="s">
        <v>124</v>
      </c>
      <c r="AL11" s="4"/>
      <c r="AM11" s="4"/>
      <c r="AN11" s="3"/>
      <c r="AP11" s="17" t="s">
        <v>125</v>
      </c>
      <c r="AR11" s="33" t="s">
        <v>126</v>
      </c>
    </row>
    <row r="12" spans="1:44" x14ac:dyDescent="0.25">
      <c r="D12" s="63">
        <f>L7</f>
        <v>5</v>
      </c>
      <c r="E12" s="65">
        <f>M7</f>
        <v>1.6094379124341003</v>
      </c>
      <c r="F12">
        <v>1.6094379124341001</v>
      </c>
      <c r="G12" s="15" t="s">
        <v>127</v>
      </c>
      <c r="K12" s="39"/>
      <c r="L12" s="18">
        <v>2</v>
      </c>
      <c r="M12" s="18">
        <v>0</v>
      </c>
      <c r="N12" s="18">
        <v>0</v>
      </c>
      <c r="O12" s="18">
        <v>0</v>
      </c>
      <c r="Q12" s="18">
        <v>0</v>
      </c>
      <c r="S12" s="35">
        <f t="array" ref="S12:S15">MMULT( MINVERSE(L12:O15), Q12:Q15 )</f>
        <v>0</v>
      </c>
      <c r="AJ12" s="39"/>
      <c r="AK12" s="18">
        <v>2</v>
      </c>
      <c r="AL12" s="18">
        <v>0</v>
      </c>
      <c r="AM12" s="18">
        <v>0</v>
      </c>
      <c r="AN12" s="18">
        <v>0</v>
      </c>
      <c r="AP12" s="18">
        <v>0</v>
      </c>
      <c r="AR12" s="35" t="e">
        <f t="array" ref="AR12:AR15">MMULT( MINVERSE(AK12:AN15), AP12:AP15 )</f>
        <v>#DIV/0!</v>
      </c>
    </row>
    <row r="13" spans="1:44" customFormat="1" x14ac:dyDescent="0.25">
      <c r="D13" s="63">
        <f>D12+1/4*(D16-D12)</f>
        <v>7</v>
      </c>
      <c r="E13" s="65">
        <f>L19 * (D13 - D12)^3 + M19 * (D13 - D12)^2 + N19 * (D13 - D12) + O19</f>
        <v>2.0173459131212725</v>
      </c>
      <c r="F13">
        <v>2.0173459131212699</v>
      </c>
      <c r="G13" t="s">
        <v>128</v>
      </c>
      <c r="K13" s="39"/>
      <c r="L13" s="18">
        <f>P6 / Q6</f>
        <v>0.27272727272727271</v>
      </c>
      <c r="M13" s="18">
        <v>2</v>
      </c>
      <c r="N13" s="18">
        <f>1 - L13</f>
        <v>0.72727272727272729</v>
      </c>
      <c r="O13" s="18">
        <v>0</v>
      </c>
      <c r="Q13" s="18">
        <f>3 * (S7 - S6) / Q6</f>
        <v>-5.0724903635351488E-2</v>
      </c>
      <c r="S13" s="35">
        <v>-2.6622751564848664E-2</v>
      </c>
      <c r="U13" s="66"/>
      <c r="AJ13" s="39"/>
      <c r="AK13" s="18" t="e">
        <f>AO6 / AP6</f>
        <v>#DIV/0!</v>
      </c>
      <c r="AL13" s="18">
        <v>2</v>
      </c>
      <c r="AM13" s="18" t="e">
        <f>1 - AK13</f>
        <v>#DIV/0!</v>
      </c>
      <c r="AN13" s="18">
        <v>0</v>
      </c>
      <c r="AP13" s="18" t="e">
        <f>3 * (AR7 - AR6) / AP6</f>
        <v>#DIV/0!</v>
      </c>
      <c r="AR13" s="35" t="e">
        <v>#DIV/0!</v>
      </c>
    </row>
    <row r="14" spans="1:44" x14ac:dyDescent="0.25">
      <c r="D14" s="63">
        <f>D12+2/4*(D16-D12)</f>
        <v>9</v>
      </c>
      <c r="E14" s="65">
        <f>L19 * (D14 - D12)^3 + M19 * (D14 - D12)^2 + N19 * (D14 - D12) + O19</f>
        <v>2.2724490530288035</v>
      </c>
      <c r="F14">
        <v>2.2724490530288</v>
      </c>
      <c r="G14" s="15" t="s">
        <v>129</v>
      </c>
      <c r="K14" s="39"/>
      <c r="L14" s="18">
        <v>0</v>
      </c>
      <c r="M14" s="18">
        <f>P7 / Q7</f>
        <v>0.8</v>
      </c>
      <c r="N14" s="18">
        <v>2</v>
      </c>
      <c r="O14" s="18">
        <f>1 - M14</f>
        <v>0.19999999999999996</v>
      </c>
      <c r="Q14" s="18">
        <f>3 * (S8 - S7) / Q7</f>
        <v>-1.4366552642427869E-2</v>
      </c>
      <c r="S14" s="35">
        <v>3.465824304725534E-3</v>
      </c>
      <c r="AJ14" s="39"/>
      <c r="AK14" s="18">
        <v>0</v>
      </c>
      <c r="AL14" s="18" t="e">
        <f>AO7 / AP7</f>
        <v>#DIV/0!</v>
      </c>
      <c r="AM14" s="18">
        <v>2</v>
      </c>
      <c r="AN14" s="18" t="e">
        <f>1 - AL14</f>
        <v>#DIV/0!</v>
      </c>
      <c r="AP14" s="18" t="e">
        <f>3 * (AR8 - AR7) / AP7</f>
        <v>#DIV/0!</v>
      </c>
      <c r="AR14" s="35" t="e">
        <v>#DIV/0!</v>
      </c>
    </row>
    <row r="15" spans="1:44" x14ac:dyDescent="0.25">
      <c r="D15" s="63">
        <f>D12+3/4*(D16-D12)</f>
        <v>11</v>
      </c>
      <c r="E15" s="65">
        <f>L19 * (D15 - D12)^3 + M19 * (D15 - D12)^2 + N19 * (D15 - D12) + O19</f>
        <v>2.4349244838958422</v>
      </c>
      <c r="F15">
        <v>2.4349244838958399</v>
      </c>
      <c r="G15" s="15" t="s">
        <v>130</v>
      </c>
      <c r="J15" s="38"/>
      <c r="K15" s="39"/>
      <c r="L15" s="18">
        <v>0</v>
      </c>
      <c r="M15" s="18">
        <v>0</v>
      </c>
      <c r="N15" s="18">
        <v>0</v>
      </c>
      <c r="O15" s="18">
        <v>2</v>
      </c>
      <c r="Q15" s="18">
        <v>0</v>
      </c>
      <c r="S15" s="35">
        <v>0</v>
      </c>
      <c r="AJ15" s="39"/>
      <c r="AK15" s="18">
        <v>0</v>
      </c>
      <c r="AL15" s="18">
        <v>0</v>
      </c>
      <c r="AM15" s="18">
        <v>0</v>
      </c>
      <c r="AN15" s="18">
        <v>2</v>
      </c>
      <c r="AP15" s="18">
        <v>0</v>
      </c>
      <c r="AR15" s="35" t="e">
        <v>#DIV/0!</v>
      </c>
    </row>
    <row r="16" spans="1:44" x14ac:dyDescent="0.25">
      <c r="D16" s="63">
        <f>L8</f>
        <v>13</v>
      </c>
      <c r="E16" s="65">
        <f>M8</f>
        <v>2.5649493574615367</v>
      </c>
      <c r="F16">
        <v>2.5649493574615398</v>
      </c>
      <c r="G16" s="15" t="s">
        <v>131</v>
      </c>
      <c r="J16" s="38"/>
      <c r="K16" s="39"/>
      <c r="S16" s="30"/>
      <c r="AJ16" s="39"/>
      <c r="AR16" s="30"/>
    </row>
    <row r="17" spans="1:44" x14ac:dyDescent="0.25">
      <c r="D17" s="63">
        <f>D16+1/4*(D20-D16)</f>
        <v>13.5</v>
      </c>
      <c r="E17" s="65">
        <f>L20 * (D17 - D16)^3 + M20 * (D17 - D16)^2 + N20 * (D17 - D16) + O20</f>
        <v>2.5992082702383876</v>
      </c>
      <c r="F17">
        <v>2.5992082702383899</v>
      </c>
      <c r="G17" s="15" t="s">
        <v>132</v>
      </c>
      <c r="J17" s="38"/>
      <c r="K17" s="32" t="s">
        <v>110</v>
      </c>
      <c r="L17" s="17" t="s">
        <v>133</v>
      </c>
      <c r="M17" s="17" t="s">
        <v>134</v>
      </c>
      <c r="N17" s="17" t="s">
        <v>135</v>
      </c>
      <c r="O17" s="17" t="s">
        <v>136</v>
      </c>
      <c r="P17" s="40" t="s">
        <v>137</v>
      </c>
      <c r="Q17" s="41"/>
      <c r="R17" s="41"/>
      <c r="S17" s="30"/>
      <c r="AJ17" s="32" t="s">
        <v>110</v>
      </c>
      <c r="AK17" s="17" t="s">
        <v>133</v>
      </c>
      <c r="AL17" s="17" t="s">
        <v>134</v>
      </c>
      <c r="AM17" s="17" t="s">
        <v>135</v>
      </c>
      <c r="AN17" s="17" t="s">
        <v>136</v>
      </c>
      <c r="AO17" s="40" t="s">
        <v>138</v>
      </c>
      <c r="AP17" s="41"/>
      <c r="AQ17" s="41"/>
      <c r="AR17" s="30"/>
    </row>
    <row r="18" spans="1:44" x14ac:dyDescent="0.25">
      <c r="D18" s="63">
        <f>D16+2/4*(D20-D16)</f>
        <v>14</v>
      </c>
      <c r="E18" s="65">
        <f>L20 * (D18 - D16)^3 + M20 * (D18 - D16)^2 + N20 * (D18 - D16) + O20</f>
        <v>2.6347668671295108</v>
      </c>
      <c r="F18">
        <v>2.6347668671295099</v>
      </c>
      <c r="G18" s="15" t="s">
        <v>139</v>
      </c>
      <c r="K18" s="34">
        <v>0</v>
      </c>
      <c r="L18" s="18">
        <f>(S13 - S12) / (3 * P6)</f>
        <v>-2.9580835072054073E-3</v>
      </c>
      <c r="M18" s="18">
        <f>S12</f>
        <v>0</v>
      </c>
      <c r="N18" s="18">
        <f>S6 - P6 * (S13 + 2 * S12) / 3</f>
        <v>0.33205299552290035</v>
      </c>
      <c r="O18" s="18">
        <f>M6</f>
        <v>0.69314718055994529</v>
      </c>
      <c r="P18" s="40"/>
      <c r="Q18" s="41"/>
      <c r="R18" s="41"/>
      <c r="S18" s="30"/>
      <c r="AJ18" s="34">
        <v>0</v>
      </c>
      <c r="AK18" s="65" t="e">
        <f>(AR13 - AR12) / (3 * AO6)</f>
        <v>#DIV/0!</v>
      </c>
      <c r="AL18" s="65" t="e">
        <f>AR12</f>
        <v>#DIV/0!</v>
      </c>
      <c r="AM18" s="65" t="e">
        <f>AR6 - AO6 * (AR13 + 2 * AR12) / 3</f>
        <v>#DIV/0!</v>
      </c>
      <c r="AN18" s="65">
        <f>AL6</f>
        <v>0</v>
      </c>
      <c r="AO18" s="40"/>
      <c r="AP18" s="41"/>
      <c r="AQ18" s="41"/>
      <c r="AR18" s="30"/>
    </row>
    <row r="19" spans="1:44" x14ac:dyDescent="0.25">
      <c r="D19" s="63">
        <f>D16+3/4*(D20-D16)</f>
        <v>14.5</v>
      </c>
      <c r="E19" s="65">
        <f>L20 * (D19 - D16)^3 + M20 * (D19 - D16)^2 + N20 * (D19 - D16) + O20</f>
        <v>2.6711919200968151</v>
      </c>
      <c r="F19">
        <v>2.6711919200968199</v>
      </c>
      <c r="G19" s="15" t="s">
        <v>140</v>
      </c>
      <c r="K19" s="34">
        <v>1</v>
      </c>
      <c r="L19" s="18">
        <f>(S14 - S13) / (3 * P7)</f>
        <v>1.2536906612322582E-3</v>
      </c>
      <c r="M19" s="18">
        <f>S13</f>
        <v>-2.6622751564848664E-2</v>
      </c>
      <c r="N19" s="18">
        <f>S7 - P7 * (S14 + 2 * S13) / 3</f>
        <v>0.25218474082835435</v>
      </c>
      <c r="O19" s="18">
        <f>M7</f>
        <v>1.6094379124341003</v>
      </c>
      <c r="P19" s="40"/>
      <c r="Q19" s="41"/>
      <c r="R19" s="41"/>
      <c r="S19" s="30"/>
      <c r="AJ19" s="34">
        <v>1</v>
      </c>
      <c r="AK19" s="65" t="e">
        <f>(AR14 - AR13) / (3 * AO7)</f>
        <v>#DIV/0!</v>
      </c>
      <c r="AL19" s="65" t="e">
        <f>AR13</f>
        <v>#DIV/0!</v>
      </c>
      <c r="AM19" s="65" t="e">
        <f>AR7 - AO7 * (AR14 + 2 * AR13) / 3</f>
        <v>#DIV/0!</v>
      </c>
      <c r="AN19" s="65">
        <f>AL7</f>
        <v>0</v>
      </c>
      <c r="AO19" s="40"/>
      <c r="AP19" s="41"/>
      <c r="AQ19" s="41"/>
      <c r="AR19" s="30"/>
    </row>
    <row r="20" spans="1:44" customFormat="1" ht="15.75" customHeight="1" thickBot="1" x14ac:dyDescent="0.3">
      <c r="D20" s="63">
        <f>L9</f>
        <v>15</v>
      </c>
      <c r="E20" s="65">
        <f>M9</f>
        <v>2.7080502011022101</v>
      </c>
      <c r="F20">
        <v>2.7080502011022101</v>
      </c>
      <c r="G20" t="s">
        <v>141</v>
      </c>
      <c r="K20" s="42">
        <v>2</v>
      </c>
      <c r="L20" s="43">
        <f>(S15 - S14) / (3 * P8)</f>
        <v>-5.7763738412092234E-4</v>
      </c>
      <c r="M20" s="43">
        <f>S14</f>
        <v>3.465824304725534E-3</v>
      </c>
      <c r="N20" s="43">
        <f>S8 - P8 * (S15 + 2 * S14) / 3</f>
        <v>6.6929322747369291E-2</v>
      </c>
      <c r="O20" s="43">
        <f>M8</f>
        <v>2.5649493574615367</v>
      </c>
      <c r="P20" s="44"/>
      <c r="Q20" s="45"/>
      <c r="R20" s="45"/>
      <c r="S20" s="46"/>
      <c r="AJ20" s="42">
        <v>2</v>
      </c>
      <c r="AK20" s="67" t="e">
        <f>(AR15 - AR14) / (3 * AO8)</f>
        <v>#DIV/0!</v>
      </c>
      <c r="AL20" s="67" t="e">
        <f>AR14</f>
        <v>#DIV/0!</v>
      </c>
      <c r="AM20" s="67" t="e">
        <f>AR8 - AO8 * (AR15 + 2 * AR14) / 3</f>
        <v>#DIV/0!</v>
      </c>
      <c r="AN20" s="67">
        <f>AL8</f>
        <v>0</v>
      </c>
      <c r="AO20" s="44"/>
      <c r="AP20" s="45"/>
      <c r="AQ20" s="45"/>
      <c r="AR20" s="46"/>
    </row>
    <row r="21" spans="1:44" customFormat="1" ht="15.75" customHeight="1" thickBot="1" x14ac:dyDescent="0.3"/>
    <row r="22" spans="1:44" x14ac:dyDescent="0.25">
      <c r="A22" s="31" t="s">
        <v>142</v>
      </c>
      <c r="K22" s="26" t="s">
        <v>143</v>
      </c>
      <c r="L22" s="27"/>
      <c r="M22" s="27"/>
      <c r="N22" s="27"/>
      <c r="O22" s="27"/>
      <c r="P22" s="27"/>
      <c r="Q22" s="27"/>
      <c r="R22" s="27"/>
      <c r="S22" s="28"/>
      <c r="AJ22" s="26" t="s">
        <v>144</v>
      </c>
      <c r="AK22" s="27"/>
      <c r="AL22" s="27"/>
      <c r="AM22" s="27"/>
      <c r="AN22" s="27"/>
      <c r="AO22" s="27"/>
      <c r="AP22" s="27"/>
      <c r="AQ22" s="27"/>
      <c r="AR22" s="28"/>
    </row>
    <row r="23" spans="1:44" x14ac:dyDescent="0.25">
      <c r="A23" s="6" t="s">
        <v>115</v>
      </c>
      <c r="B23" s="6"/>
      <c r="C23" s="7"/>
      <c r="D23" s="6" t="s">
        <v>11</v>
      </c>
      <c r="E23" s="6"/>
      <c r="F23" t="s">
        <v>118</v>
      </c>
      <c r="G23" s="7" t="s">
        <v>12</v>
      </c>
      <c r="H23" s="7" t="s">
        <v>116</v>
      </c>
      <c r="I23" s="7" t="s">
        <v>117</v>
      </c>
      <c r="J23" s="38"/>
      <c r="K23" s="29" t="s">
        <v>108</v>
      </c>
      <c r="S23" s="30"/>
      <c r="AJ23" s="29" t="s">
        <v>108</v>
      </c>
      <c r="AR23" s="30"/>
    </row>
    <row r="24" spans="1:44" x14ac:dyDescent="0.25">
      <c r="A24" s="36" t="s">
        <v>8</v>
      </c>
      <c r="B24" s="36" t="s">
        <v>9</v>
      </c>
      <c r="C24" s="14" t="s">
        <v>10</v>
      </c>
      <c r="D24" s="17" t="s">
        <v>8</v>
      </c>
      <c r="E24" s="17" t="s">
        <v>9</v>
      </c>
      <c r="G24" s="36" t="s">
        <v>12</v>
      </c>
      <c r="H24" s="64" t="s">
        <v>13</v>
      </c>
      <c r="I24" s="37">
        <v>43943.427083333299</v>
      </c>
      <c r="J24" s="38"/>
      <c r="K24" s="32" t="s">
        <v>110</v>
      </c>
      <c r="L24" s="17" t="s">
        <v>8</v>
      </c>
      <c r="M24" s="17" t="s">
        <v>9</v>
      </c>
      <c r="O24" s="17" t="s">
        <v>110</v>
      </c>
      <c r="P24" s="17" t="s">
        <v>111</v>
      </c>
      <c r="Q24" s="17" t="s">
        <v>112</v>
      </c>
      <c r="R24" s="17" t="s">
        <v>113</v>
      </c>
      <c r="S24" s="33" t="s">
        <v>114</v>
      </c>
      <c r="AJ24" s="32" t="s">
        <v>110</v>
      </c>
      <c r="AK24" s="17" t="s">
        <v>8</v>
      </c>
      <c r="AL24" s="17" t="s">
        <v>9</v>
      </c>
      <c r="AN24" s="17" t="s">
        <v>110</v>
      </c>
      <c r="AO24" s="17" t="s">
        <v>111</v>
      </c>
      <c r="AP24" s="17" t="s">
        <v>112</v>
      </c>
      <c r="AQ24" s="17" t="s">
        <v>113</v>
      </c>
      <c r="AR24" s="33" t="s">
        <v>114</v>
      </c>
    </row>
    <row r="25" spans="1:44" x14ac:dyDescent="0.25">
      <c r="A25" s="15">
        <v>0</v>
      </c>
      <c r="B25" s="15">
        <v>1</v>
      </c>
      <c r="C25" s="11" t="s">
        <v>119</v>
      </c>
      <c r="D25" s="63">
        <f>L25</f>
        <v>0</v>
      </c>
      <c r="E25" s="65">
        <f>M25</f>
        <v>1</v>
      </c>
      <c r="F25">
        <v>1</v>
      </c>
      <c r="G25" s="15" t="s">
        <v>26</v>
      </c>
      <c r="I25" s="38"/>
      <c r="J25" s="38"/>
      <c r="K25" s="34">
        <v>0</v>
      </c>
      <c r="L25" s="18">
        <f t="shared" ref="L25:M28" si="1">A25</f>
        <v>0</v>
      </c>
      <c r="M25" s="18">
        <f t="shared" si="1"/>
        <v>1</v>
      </c>
      <c r="O25" s="18">
        <v>0</v>
      </c>
      <c r="P25" s="18">
        <f>L26 - L25</f>
        <v>1</v>
      </c>
      <c r="Q25" s="18">
        <f>P25 + P26</f>
        <v>2</v>
      </c>
      <c r="R25" s="18">
        <f>M26 - M25</f>
        <v>1</v>
      </c>
      <c r="S25" s="35">
        <f>R25 / P25</f>
        <v>1</v>
      </c>
      <c r="AJ25" s="34">
        <v>0</v>
      </c>
      <c r="AK25" s="18">
        <v>2</v>
      </c>
      <c r="AL25" s="18">
        <v>1.0986119999999999</v>
      </c>
      <c r="AN25" s="18">
        <v>0</v>
      </c>
      <c r="AO25" s="18">
        <f>AK26 - AK25</f>
        <v>3</v>
      </c>
      <c r="AP25" s="18">
        <f>AO25 + AO26</f>
        <v>11</v>
      </c>
      <c r="AQ25" s="18">
        <f>AL26 - AL25</f>
        <v>0.69314700000000018</v>
      </c>
      <c r="AR25" s="35">
        <f>AQ25 / AO25</f>
        <v>0.23104900000000006</v>
      </c>
    </row>
    <row r="26" spans="1:44" x14ac:dyDescent="0.25">
      <c r="A26" s="15">
        <v>1</v>
      </c>
      <c r="B26" s="15">
        <v>2</v>
      </c>
      <c r="D26" s="63">
        <f>D25+1/4*(D29-D25)</f>
        <v>0.25</v>
      </c>
      <c r="E26" s="65">
        <f>L37 * (D26 - D25)^3 + M37 * (D26 - D25)^2 + N37 * (D26 - D25) + O37</f>
        <v>1.25</v>
      </c>
      <c r="F26">
        <v>1.25</v>
      </c>
      <c r="G26" s="15" t="s">
        <v>30</v>
      </c>
      <c r="I26" s="38"/>
      <c r="K26" s="34">
        <v>1</v>
      </c>
      <c r="L26" s="18">
        <f t="shared" si="1"/>
        <v>1</v>
      </c>
      <c r="M26" s="18">
        <f t="shared" si="1"/>
        <v>2</v>
      </c>
      <c r="O26" s="18">
        <v>1</v>
      </c>
      <c r="P26" s="18">
        <f>L27 - L26</f>
        <v>1</v>
      </c>
      <c r="Q26" s="18">
        <f>P26 + P27</f>
        <v>2</v>
      </c>
      <c r="R26" s="18">
        <f>M27 - M26</f>
        <v>1</v>
      </c>
      <c r="S26" s="35">
        <f>R26 / P26</f>
        <v>1</v>
      </c>
      <c r="AJ26" s="34">
        <v>1</v>
      </c>
      <c r="AK26" s="18">
        <v>5</v>
      </c>
      <c r="AL26" s="18">
        <v>1.7917590000000001</v>
      </c>
      <c r="AN26" s="18">
        <v>1</v>
      </c>
      <c r="AO26" s="18">
        <f>AK27 - AK26</f>
        <v>8</v>
      </c>
      <c r="AP26" s="18">
        <f>AO26 + AO27</f>
        <v>10</v>
      </c>
      <c r="AQ26" s="18">
        <f>AL27 - AL26</f>
        <v>0.84729800000000011</v>
      </c>
      <c r="AR26" s="35">
        <f>AQ26 / AO26</f>
        <v>0.10591225000000001</v>
      </c>
    </row>
    <row r="27" spans="1:44" x14ac:dyDescent="0.25">
      <c r="A27" s="15">
        <v>2</v>
      </c>
      <c r="B27" s="15">
        <v>3</v>
      </c>
      <c r="D27" s="63">
        <f>D25+2/4*(D29-D25)</f>
        <v>0.5</v>
      </c>
      <c r="E27" s="65">
        <f>L37 * (D27 - D25)^3 + M37 * (D27 - D25)^2 + N37 * (D27 - D25) + O37</f>
        <v>1.5</v>
      </c>
      <c r="F27">
        <v>1.5</v>
      </c>
      <c r="G27" s="15" t="s">
        <v>27</v>
      </c>
      <c r="I27" s="49"/>
      <c r="K27" s="34">
        <v>2</v>
      </c>
      <c r="L27" s="18">
        <f t="shared" si="1"/>
        <v>2</v>
      </c>
      <c r="M27" s="18">
        <f t="shared" si="1"/>
        <v>3</v>
      </c>
      <c r="O27" s="18">
        <v>2</v>
      </c>
      <c r="P27" s="18">
        <f>L28 - L27</f>
        <v>1</v>
      </c>
      <c r="Q27" s="18"/>
      <c r="R27" s="18">
        <f>M28 - M27</f>
        <v>1</v>
      </c>
      <c r="S27" s="35">
        <f>R27 / P27</f>
        <v>1</v>
      </c>
      <c r="AJ27" s="34">
        <v>2</v>
      </c>
      <c r="AK27" s="18">
        <v>13</v>
      </c>
      <c r="AL27" s="18">
        <v>2.6390570000000002</v>
      </c>
      <c r="AN27" s="18">
        <v>2</v>
      </c>
      <c r="AO27" s="18">
        <f>AK28 - AK27</f>
        <v>2</v>
      </c>
      <c r="AP27" s="18"/>
      <c r="AQ27" s="18">
        <f>AL28 - AL27</f>
        <v>0.13353199999999976</v>
      </c>
      <c r="AR27" s="35">
        <f>AQ27 / AO27</f>
        <v>6.6765999999999881E-2</v>
      </c>
    </row>
    <row r="28" spans="1:44" x14ac:dyDescent="0.25">
      <c r="A28" s="15">
        <v>3</v>
      </c>
      <c r="B28" s="15">
        <v>4</v>
      </c>
      <c r="D28" s="63">
        <f>D25+3/4*(D29-D25)</f>
        <v>0.75</v>
      </c>
      <c r="E28" s="65">
        <f>L37 * (D28 - D25)^3 + M37 * (D28 - D25)^2 + N37 * (D28 - D25) + O37</f>
        <v>1.75</v>
      </c>
      <c r="F28">
        <v>1.75</v>
      </c>
      <c r="G28" s="15" t="s">
        <v>145</v>
      </c>
      <c r="K28" s="34">
        <v>3</v>
      </c>
      <c r="L28" s="18">
        <f t="shared" si="1"/>
        <v>3</v>
      </c>
      <c r="M28" s="18">
        <f t="shared" si="1"/>
        <v>4</v>
      </c>
      <c r="S28" s="30"/>
      <c r="AJ28" s="34">
        <v>3</v>
      </c>
      <c r="AK28" s="18">
        <v>15</v>
      </c>
      <c r="AL28" s="18">
        <v>2.772589</v>
      </c>
      <c r="AR28" s="30"/>
    </row>
    <row r="29" spans="1:44" x14ac:dyDescent="0.25">
      <c r="D29" s="63">
        <f>L26</f>
        <v>1</v>
      </c>
      <c r="E29" s="65">
        <f>M26</f>
        <v>2</v>
      </c>
      <c r="F29">
        <v>2</v>
      </c>
      <c r="G29" s="15" t="s">
        <v>31</v>
      </c>
      <c r="K29" s="39"/>
      <c r="S29" s="30"/>
      <c r="AJ29" s="39"/>
      <c r="AR29" s="30"/>
    </row>
    <row r="30" spans="1:44" x14ac:dyDescent="0.25">
      <c r="D30" s="63">
        <f>D29+1/4*(D33-D29)</f>
        <v>1.25</v>
      </c>
      <c r="E30" s="65">
        <f>L38 * (D30 - D29)^3 + M38 * (D30 - D29)^2 + N38 * (D30 - D29) + O38</f>
        <v>2.25</v>
      </c>
      <c r="F30">
        <v>2.25</v>
      </c>
      <c r="G30" s="15" t="s">
        <v>41</v>
      </c>
      <c r="K30" s="39"/>
      <c r="L30" s="5" t="s">
        <v>124</v>
      </c>
      <c r="M30" s="4"/>
      <c r="N30" s="4"/>
      <c r="O30" s="3"/>
      <c r="Q30" s="17" t="s">
        <v>125</v>
      </c>
      <c r="S30" s="33" t="s">
        <v>126</v>
      </c>
      <c r="AJ30" s="39"/>
      <c r="AK30" s="5" t="s">
        <v>124</v>
      </c>
      <c r="AL30" s="4"/>
      <c r="AM30" s="4"/>
      <c r="AN30" s="3"/>
      <c r="AP30" s="17" t="s">
        <v>125</v>
      </c>
      <c r="AR30" s="33" t="s">
        <v>126</v>
      </c>
    </row>
    <row r="31" spans="1:44" x14ac:dyDescent="0.25">
      <c r="D31" s="63">
        <f>D29+2/4*(D33-D29)</f>
        <v>1.5</v>
      </c>
      <c r="E31" s="65">
        <f>L38 * (D31 - D29)^3 + M38 * (D31 - D29)^2 + N38 * (D31 - D29) + O38</f>
        <v>2.5</v>
      </c>
      <c r="F31">
        <v>2.5</v>
      </c>
      <c r="G31" s="15" t="s">
        <v>146</v>
      </c>
      <c r="J31" s="38"/>
      <c r="K31" s="39"/>
      <c r="L31" s="18">
        <v>2</v>
      </c>
      <c r="M31" s="18">
        <v>0</v>
      </c>
      <c r="N31" s="18">
        <v>0</v>
      </c>
      <c r="O31" s="18">
        <v>0</v>
      </c>
      <c r="Q31" s="18">
        <v>0</v>
      </c>
      <c r="S31" s="35">
        <f t="array" ref="S31:S34">MMULT( MINVERSE(L31:O34), Q31:Q34 )</f>
        <v>0</v>
      </c>
      <c r="AJ31" s="39"/>
      <c r="AK31" s="18">
        <v>2</v>
      </c>
      <c r="AL31" s="18">
        <v>0</v>
      </c>
      <c r="AM31" s="18">
        <v>0</v>
      </c>
      <c r="AN31" s="18">
        <v>0</v>
      </c>
      <c r="AP31" s="18">
        <v>0</v>
      </c>
      <c r="AR31" s="35">
        <f t="array" ref="AR31:AR34">MMULT( MINVERSE(AK31:AN34), AP31:AP34 )</f>
        <v>0</v>
      </c>
    </row>
    <row r="32" spans="1:44" x14ac:dyDescent="0.25">
      <c r="D32" s="63">
        <f>D29+3/4*(D33-D29)</f>
        <v>1.75</v>
      </c>
      <c r="E32" s="65">
        <f>L38 * (D32 - D29)^3 + M38 * (D32 - D29)^2 + N38 * (D32 - D29) + O38</f>
        <v>2.75</v>
      </c>
      <c r="F32">
        <v>2.75</v>
      </c>
      <c r="G32" s="15" t="s">
        <v>147</v>
      </c>
      <c r="J32" s="38"/>
      <c r="K32" s="39"/>
      <c r="L32" s="18">
        <f>P25 / Q25</f>
        <v>0.5</v>
      </c>
      <c r="M32" s="18">
        <v>2</v>
      </c>
      <c r="N32" s="18">
        <f>1 - L32</f>
        <v>0.5</v>
      </c>
      <c r="O32" s="18">
        <v>0</v>
      </c>
      <c r="Q32" s="18">
        <f>3 * (S26 - S25) / Q25</f>
        <v>0</v>
      </c>
      <c r="S32" s="35">
        <v>0</v>
      </c>
      <c r="AJ32" s="39"/>
      <c r="AK32" s="18">
        <f>AO25 / AP25</f>
        <v>0.27272727272727271</v>
      </c>
      <c r="AL32" s="18">
        <v>2</v>
      </c>
      <c r="AM32" s="18">
        <f>1 - AK32</f>
        <v>0.72727272727272729</v>
      </c>
      <c r="AN32" s="18">
        <v>0</v>
      </c>
      <c r="AP32" s="18">
        <f>3 * (AR26 - AR25) / AP25</f>
        <v>-3.4128204545454559E-2</v>
      </c>
      <c r="AR32" s="35">
        <v>-1.7469933510638299E-2</v>
      </c>
    </row>
    <row r="33" spans="1:44" x14ac:dyDescent="0.25">
      <c r="D33" s="63">
        <f>L27</f>
        <v>2</v>
      </c>
      <c r="E33" s="65">
        <f>M27</f>
        <v>3</v>
      </c>
      <c r="F33">
        <v>3</v>
      </c>
      <c r="G33" s="15" t="s">
        <v>33</v>
      </c>
      <c r="J33" s="38"/>
      <c r="K33" s="39"/>
      <c r="L33" s="18">
        <v>0</v>
      </c>
      <c r="M33" s="18">
        <f>P26 / Q26</f>
        <v>0.5</v>
      </c>
      <c r="N33" s="18">
        <v>2</v>
      </c>
      <c r="O33" s="18">
        <f>1 - M33</f>
        <v>0.5</v>
      </c>
      <c r="Q33" s="18">
        <f>3 * (S27 - S26) / Q26</f>
        <v>0</v>
      </c>
      <c r="S33" s="35">
        <v>0</v>
      </c>
      <c r="AJ33" s="39"/>
      <c r="AK33" s="18">
        <v>0</v>
      </c>
      <c r="AL33" s="18">
        <f>AO26 / AP26</f>
        <v>0.8</v>
      </c>
      <c r="AM33" s="18">
        <v>2</v>
      </c>
      <c r="AN33" s="18">
        <f>1 - AL33</f>
        <v>0.19999999999999996</v>
      </c>
      <c r="AP33" s="18">
        <f>3 * (AR27 - AR26) / AP26</f>
        <v>-1.1743875000000039E-2</v>
      </c>
      <c r="AR33" s="35">
        <v>1.1160359042552996E-3</v>
      </c>
    </row>
    <row r="34" spans="1:44" x14ac:dyDescent="0.25">
      <c r="D34" s="63">
        <f>D33+1/4*(D37-D33)</f>
        <v>2.25</v>
      </c>
      <c r="E34" s="65">
        <f>L39 * (D34 - D33)^3 + M39 * (D34 - D33)^2 + N39 * (D34 - D33) + O39</f>
        <v>3.25</v>
      </c>
      <c r="F34">
        <v>3.25</v>
      </c>
      <c r="G34" s="15" t="s">
        <v>148</v>
      </c>
      <c r="K34" s="39"/>
      <c r="L34" s="18">
        <v>0</v>
      </c>
      <c r="M34" s="18">
        <v>0</v>
      </c>
      <c r="N34" s="18">
        <v>0</v>
      </c>
      <c r="O34" s="18">
        <v>2</v>
      </c>
      <c r="Q34" s="18">
        <v>0</v>
      </c>
      <c r="S34" s="35">
        <v>0</v>
      </c>
      <c r="AJ34" s="39"/>
      <c r="AK34" s="18">
        <v>0</v>
      </c>
      <c r="AL34" s="18">
        <v>0</v>
      </c>
      <c r="AM34" s="18">
        <v>0</v>
      </c>
      <c r="AN34" s="18">
        <v>2</v>
      </c>
      <c r="AP34" s="18">
        <v>0</v>
      </c>
      <c r="AR34" s="35">
        <v>0</v>
      </c>
    </row>
    <row r="35" spans="1:44" x14ac:dyDescent="0.25">
      <c r="D35" s="63">
        <f>D33+2/4*(D37-D33)</f>
        <v>2.5</v>
      </c>
      <c r="E35" s="65">
        <f>L39 * (D35 - D33)^3 + M39 * (D35 - D33)^2 + N39 * (D35 - D33) + O39</f>
        <v>3.5</v>
      </c>
      <c r="F35">
        <v>3.5</v>
      </c>
      <c r="G35" s="15" t="s">
        <v>34</v>
      </c>
      <c r="K35" s="39"/>
      <c r="S35" s="30"/>
      <c r="AJ35" s="39"/>
      <c r="AR35" s="30"/>
    </row>
    <row r="36" spans="1:44" x14ac:dyDescent="0.25">
      <c r="D36" s="63">
        <f>D33+3/4*(D37-D33)</f>
        <v>2.75</v>
      </c>
      <c r="E36" s="65">
        <f>L39 * (D36 - D33)^3 + M39 * (D36 - D33)^2 + N39 * (D36 - D33) + O39</f>
        <v>3.75</v>
      </c>
      <c r="F36">
        <v>3.75</v>
      </c>
      <c r="G36" s="15" t="s">
        <v>149</v>
      </c>
      <c r="K36" s="32" t="s">
        <v>110</v>
      </c>
      <c r="L36" s="17" t="s">
        <v>133</v>
      </c>
      <c r="M36" s="17" t="s">
        <v>134</v>
      </c>
      <c r="N36" s="17" t="s">
        <v>135</v>
      </c>
      <c r="O36" s="17" t="s">
        <v>136</v>
      </c>
      <c r="P36" s="40" t="s">
        <v>150</v>
      </c>
      <c r="Q36" s="41"/>
      <c r="R36" s="41"/>
      <c r="S36" s="30"/>
      <c r="AJ36" s="32" t="s">
        <v>110</v>
      </c>
      <c r="AK36" s="17" t="s">
        <v>133</v>
      </c>
      <c r="AL36" s="17" t="s">
        <v>134</v>
      </c>
      <c r="AM36" s="17" t="s">
        <v>135</v>
      </c>
      <c r="AN36" s="17" t="s">
        <v>136</v>
      </c>
      <c r="AR36" s="30"/>
    </row>
    <row r="37" spans="1:44" x14ac:dyDescent="0.25">
      <c r="D37" s="63">
        <f>L28</f>
        <v>3</v>
      </c>
      <c r="E37" s="65">
        <f>M28</f>
        <v>4</v>
      </c>
      <c r="F37">
        <v>4</v>
      </c>
      <c r="G37" s="15" t="s">
        <v>35</v>
      </c>
      <c r="K37" s="34">
        <v>0</v>
      </c>
      <c r="L37" s="18">
        <f>(S32 - S31) / (3 * P25)</f>
        <v>0</v>
      </c>
      <c r="M37" s="18">
        <f>S31</f>
        <v>0</v>
      </c>
      <c r="N37" s="18">
        <f>S25 - P25 * (S32 + 2 * S31) / 3</f>
        <v>1</v>
      </c>
      <c r="O37" s="18">
        <f>M25</f>
        <v>1</v>
      </c>
      <c r="P37" s="40"/>
      <c r="Q37" s="41"/>
      <c r="R37" s="41"/>
      <c r="S37" s="30"/>
      <c r="AJ37" s="34">
        <v>0</v>
      </c>
      <c r="AK37" s="18">
        <f>(AR32 - AR31) / (3 * AO25)</f>
        <v>-1.9411037234042553E-3</v>
      </c>
      <c r="AL37" s="18">
        <f>AR31</f>
        <v>0</v>
      </c>
      <c r="AM37" s="18">
        <f>AR25 - AO25 * (AR32 + 2 * AR31) / 3</f>
        <v>0.24851893351063836</v>
      </c>
      <c r="AN37" s="18">
        <f>AL25</f>
        <v>1.0986119999999999</v>
      </c>
      <c r="AO37" s="40" t="s">
        <v>151</v>
      </c>
      <c r="AR37" s="30"/>
    </row>
    <row r="38" spans="1:44" x14ac:dyDescent="0.25">
      <c r="K38" s="34">
        <v>1</v>
      </c>
      <c r="L38" s="18">
        <f>(S33 - S32) / (3 * P26)</f>
        <v>0</v>
      </c>
      <c r="M38" s="18">
        <f>S32</f>
        <v>0</v>
      </c>
      <c r="N38" s="18">
        <f>S26 - P26 * (S33 + 2 * S32) / 3</f>
        <v>1</v>
      </c>
      <c r="O38" s="18">
        <f>M26</f>
        <v>2</v>
      </c>
      <c r="P38" s="40"/>
      <c r="Q38" s="41"/>
      <c r="R38" s="41"/>
      <c r="S38" s="30"/>
      <c r="AJ38" s="34">
        <v>1</v>
      </c>
      <c r="AK38" s="18">
        <f>(AR33 - AR32) / (3 * AO26)</f>
        <v>7.7441539228723327E-4</v>
      </c>
      <c r="AL38" s="18">
        <f>AR32</f>
        <v>-1.7469933510638299E-2</v>
      </c>
      <c r="AM38" s="18">
        <f>AR26 - AO26 * (AR33 + 2 * AR32) / 3</f>
        <v>0.19610913297872348</v>
      </c>
      <c r="AN38" s="18">
        <f>AL26</f>
        <v>1.7917590000000001</v>
      </c>
      <c r="AR38" s="30"/>
    </row>
    <row r="39" spans="1:44" customFormat="1" ht="15.75" customHeight="1" thickBot="1" x14ac:dyDescent="0.3">
      <c r="K39" s="42">
        <v>2</v>
      </c>
      <c r="L39" s="43">
        <f>(S34 - S33) / (3 * P27)</f>
        <v>0</v>
      </c>
      <c r="M39" s="43">
        <f>S33</f>
        <v>0</v>
      </c>
      <c r="N39" s="43">
        <f>S27 - P27 * (S34 + 2 * S33) / 3</f>
        <v>1</v>
      </c>
      <c r="O39" s="43">
        <f>M27</f>
        <v>3</v>
      </c>
      <c r="P39" s="44"/>
      <c r="Q39" s="45"/>
      <c r="R39" s="45"/>
      <c r="S39" s="46"/>
      <c r="AJ39" s="42">
        <v>2</v>
      </c>
      <c r="AK39" s="43">
        <f>(AR34 - AR33) / (3 * AO27)</f>
        <v>-1.8600598404254994E-4</v>
      </c>
      <c r="AL39" s="43">
        <f>AR33</f>
        <v>1.1160359042552996E-3</v>
      </c>
      <c r="AM39" s="43">
        <f>AR27 - AO27 * (AR34 + 2 * AR33) / 3</f>
        <v>6.527795212765948E-2</v>
      </c>
      <c r="AN39" s="43">
        <f>AL27</f>
        <v>2.6390570000000002</v>
      </c>
      <c r="AO39" s="47"/>
      <c r="AP39" s="47"/>
      <c r="AQ39" s="47"/>
      <c r="AR39" s="46"/>
    </row>
    <row r="40" spans="1:44" customFormat="1" ht="15.75" customHeight="1" thickBot="1" x14ac:dyDescent="0.3"/>
    <row r="41" spans="1:44" x14ac:dyDescent="0.25">
      <c r="A41" s="31" t="s">
        <v>152</v>
      </c>
      <c r="K41" s="26" t="s">
        <v>153</v>
      </c>
      <c r="L41" s="27"/>
      <c r="M41" s="27"/>
      <c r="N41" s="27"/>
      <c r="O41" s="27"/>
      <c r="P41" s="27"/>
      <c r="Q41" s="27"/>
      <c r="R41" s="27"/>
      <c r="S41" s="28"/>
    </row>
    <row r="42" spans="1:44" x14ac:dyDescent="0.25">
      <c r="A42" s="6" t="s">
        <v>115</v>
      </c>
      <c r="B42" s="6"/>
      <c r="C42" s="7"/>
      <c r="D42" s="6" t="s">
        <v>11</v>
      </c>
      <c r="E42" s="6"/>
      <c r="G42" s="7" t="s">
        <v>12</v>
      </c>
      <c r="H42" s="7" t="s">
        <v>116</v>
      </c>
      <c r="I42" s="7" t="s">
        <v>117</v>
      </c>
      <c r="K42" s="29" t="s">
        <v>108</v>
      </c>
      <c r="S42" s="30"/>
    </row>
    <row r="43" spans="1:44" x14ac:dyDescent="0.25">
      <c r="A43" s="36" t="s">
        <v>8</v>
      </c>
      <c r="B43" s="36" t="s">
        <v>9</v>
      </c>
      <c r="C43" s="14" t="s">
        <v>10</v>
      </c>
      <c r="D43" s="17" t="s">
        <v>8</v>
      </c>
      <c r="E43" s="17" t="s">
        <v>9</v>
      </c>
      <c r="G43" s="36" t="s">
        <v>12</v>
      </c>
      <c r="H43" s="64" t="s">
        <v>13</v>
      </c>
      <c r="I43" s="50">
        <v>43943.427083333299</v>
      </c>
      <c r="K43" s="32" t="s">
        <v>110</v>
      </c>
      <c r="L43" s="17" t="s">
        <v>8</v>
      </c>
      <c r="M43" s="17" t="s">
        <v>9</v>
      </c>
      <c r="O43" s="17" t="s">
        <v>110</v>
      </c>
      <c r="P43" s="17" t="s">
        <v>111</v>
      </c>
      <c r="Q43" s="17" t="s">
        <v>112</v>
      </c>
      <c r="R43" s="17" t="s">
        <v>113</v>
      </c>
      <c r="S43" s="33" t="s">
        <v>114</v>
      </c>
    </row>
    <row r="44" spans="1:44" x14ac:dyDescent="0.25">
      <c r="A44" s="15">
        <v>0</v>
      </c>
      <c r="B44" s="15">
        <v>2</v>
      </c>
      <c r="C44" s="11" t="s">
        <v>119</v>
      </c>
      <c r="D44" s="63">
        <f>L44</f>
        <v>0</v>
      </c>
      <c r="E44" s="65">
        <f>M44</f>
        <v>2</v>
      </c>
      <c r="F44">
        <v>2</v>
      </c>
      <c r="G44" s="15" t="s">
        <v>31</v>
      </c>
      <c r="I44" s="49"/>
      <c r="K44" s="34">
        <v>0</v>
      </c>
      <c r="L44" s="18">
        <f t="shared" ref="L44:M47" si="2">A44</f>
        <v>0</v>
      </c>
      <c r="M44" s="18">
        <f t="shared" si="2"/>
        <v>2</v>
      </c>
      <c r="O44" s="18">
        <v>0</v>
      </c>
      <c r="P44" s="18">
        <f>L45 - L44</f>
        <v>1</v>
      </c>
      <c r="Q44" s="18">
        <f>P44 + P45</f>
        <v>2</v>
      </c>
      <c r="R44" s="18">
        <f>M45 - M44</f>
        <v>2</v>
      </c>
      <c r="S44" s="35">
        <f>R44 / P44</f>
        <v>2</v>
      </c>
    </row>
    <row r="45" spans="1:44" x14ac:dyDescent="0.25">
      <c r="A45" s="15">
        <v>1</v>
      </c>
      <c r="B45" s="15">
        <v>4</v>
      </c>
      <c r="D45" s="63">
        <f>D44+1/4*(D48-D44)</f>
        <v>0.25</v>
      </c>
      <c r="E45" s="65">
        <f>L56 * (D45 - D44)^3 + M56 * (D45 - D44)^2 + N56 * (D45 - D44) + O56</f>
        <v>1.9375</v>
      </c>
      <c r="F45">
        <v>1.9375</v>
      </c>
      <c r="G45" s="15" t="s">
        <v>154</v>
      </c>
      <c r="I45" s="49"/>
      <c r="K45" s="34">
        <v>1</v>
      </c>
      <c r="L45" s="18">
        <f t="shared" si="2"/>
        <v>1</v>
      </c>
      <c r="M45" s="18">
        <f t="shared" si="2"/>
        <v>4</v>
      </c>
      <c r="O45" s="18">
        <v>1</v>
      </c>
      <c r="P45" s="18">
        <f>L46 - L45</f>
        <v>1</v>
      </c>
      <c r="Q45" s="18">
        <f>P45 + P46</f>
        <v>2</v>
      </c>
      <c r="R45" s="18">
        <f>M46 - M45</f>
        <v>12</v>
      </c>
      <c r="S45" s="35">
        <f>R45 / P45</f>
        <v>12</v>
      </c>
    </row>
    <row r="46" spans="1:44" x14ac:dyDescent="0.25">
      <c r="A46" s="15">
        <v>2</v>
      </c>
      <c r="B46" s="15">
        <v>16</v>
      </c>
      <c r="D46" s="63">
        <f>D44+2/4*(D48-D44)</f>
        <v>0.5</v>
      </c>
      <c r="E46" s="65">
        <f>L56 * (D46 - D44)^3 + M56 * (D46 - D44)^2 + N56 * (D46 - D44) + O56</f>
        <v>2.1</v>
      </c>
      <c r="F46">
        <v>2.1</v>
      </c>
      <c r="G46" s="15" t="s">
        <v>155</v>
      </c>
      <c r="I46" s="49"/>
      <c r="K46" s="34">
        <v>2</v>
      </c>
      <c r="L46" s="18">
        <f t="shared" si="2"/>
        <v>2</v>
      </c>
      <c r="M46" s="18">
        <f t="shared" si="2"/>
        <v>16</v>
      </c>
      <c r="O46" s="18">
        <v>2</v>
      </c>
      <c r="P46" s="18">
        <f>L47 - L46</f>
        <v>1</v>
      </c>
      <c r="Q46" s="18"/>
      <c r="R46" s="18">
        <f>M47 - M46</f>
        <v>16</v>
      </c>
      <c r="S46" s="35">
        <f>R46 / P46</f>
        <v>16</v>
      </c>
    </row>
    <row r="47" spans="1:44" x14ac:dyDescent="0.25">
      <c r="A47" s="15">
        <v>3</v>
      </c>
      <c r="B47" s="15">
        <v>32</v>
      </c>
      <c r="D47" s="63">
        <f>D44+3/4*(D48-D44)</f>
        <v>0.75</v>
      </c>
      <c r="E47" s="65">
        <f>L56 * (D47 - D44)^3 + M56 * (D47 - D44)^2 + N56 * (D47 - D44) + O56</f>
        <v>2.7124999999999999</v>
      </c>
      <c r="F47">
        <v>2.7124999999999999</v>
      </c>
      <c r="G47" s="15" t="s">
        <v>156</v>
      </c>
      <c r="K47" s="34">
        <v>3</v>
      </c>
      <c r="L47" s="18">
        <f t="shared" si="2"/>
        <v>3</v>
      </c>
      <c r="M47" s="18">
        <f t="shared" si="2"/>
        <v>32</v>
      </c>
      <c r="S47" s="30"/>
    </row>
    <row r="48" spans="1:44" x14ac:dyDescent="0.25">
      <c r="D48" s="63">
        <f>L45</f>
        <v>1</v>
      </c>
      <c r="E48" s="65">
        <f>M45</f>
        <v>4</v>
      </c>
      <c r="F48">
        <v>4</v>
      </c>
      <c r="G48" s="15" t="s">
        <v>35</v>
      </c>
      <c r="K48" s="39"/>
      <c r="S48" s="30"/>
    </row>
    <row r="49" spans="1:19" x14ac:dyDescent="0.25">
      <c r="D49" s="63">
        <f>D48+1/4*(D52-D48)</f>
        <v>1.25</v>
      </c>
      <c r="E49" s="65">
        <f>L57 * (D49 - D48)^3 + M57 * (D49 - D48)^2 + N57 * (D49 - D48) + O57</f>
        <v>6.1187500000000004</v>
      </c>
      <c r="F49">
        <v>6.1187500000000004</v>
      </c>
      <c r="G49" s="15" t="s">
        <v>157</v>
      </c>
      <c r="K49" s="39"/>
      <c r="L49" s="5" t="s">
        <v>124</v>
      </c>
      <c r="M49" s="4"/>
      <c r="N49" s="4"/>
      <c r="O49" s="3"/>
      <c r="Q49" s="17" t="s">
        <v>125</v>
      </c>
      <c r="S49" s="33" t="s">
        <v>126</v>
      </c>
    </row>
    <row r="50" spans="1:19" x14ac:dyDescent="0.25">
      <c r="D50" s="63">
        <f>D48+2/4*(D52-D48)</f>
        <v>1.5</v>
      </c>
      <c r="E50" s="65">
        <f>L57 * (D50 - D48)^3 + M57 * (D50 - D48)^2 + N57 * (D50 - D48) + O57</f>
        <v>8.9499999999999993</v>
      </c>
      <c r="F50">
        <v>8.9499999999999993</v>
      </c>
      <c r="G50" s="15" t="s">
        <v>158</v>
      </c>
      <c r="K50" s="39"/>
      <c r="L50" s="18">
        <v>2</v>
      </c>
      <c r="M50" s="18">
        <v>0</v>
      </c>
      <c r="N50" s="18">
        <v>0</v>
      </c>
      <c r="O50" s="18">
        <v>0</v>
      </c>
      <c r="Q50" s="18">
        <v>0</v>
      </c>
      <c r="S50" s="35">
        <f t="array" ref="S50:S53">MMULT( MINVERSE(L50:O53), Q50:Q53 )</f>
        <v>0</v>
      </c>
    </row>
    <row r="51" spans="1:19" x14ac:dyDescent="0.25">
      <c r="D51" s="63">
        <f>D48+3/4*(D52-D48)</f>
        <v>1.75</v>
      </c>
      <c r="E51" s="65">
        <f>L57 * (D51 - D48)^3 + M57 * (D51 - D48)^2 + N57 * (D51 - D48) + O57</f>
        <v>12.306249999999999</v>
      </c>
      <c r="F51">
        <v>12.30625</v>
      </c>
      <c r="G51" s="15" t="s">
        <v>159</v>
      </c>
      <c r="K51" s="39"/>
      <c r="L51" s="18">
        <f>P44 / Q44</f>
        <v>0.5</v>
      </c>
      <c r="M51" s="18">
        <v>2</v>
      </c>
      <c r="N51" s="18">
        <f>1 - L51</f>
        <v>0.5</v>
      </c>
      <c r="O51" s="18">
        <v>0</v>
      </c>
      <c r="Q51" s="18">
        <f>3 * (S45 - S44) / Q44</f>
        <v>15</v>
      </c>
      <c r="S51" s="35">
        <v>7.2</v>
      </c>
    </row>
    <row r="52" spans="1:19" x14ac:dyDescent="0.25">
      <c r="D52" s="63">
        <f>L46</f>
        <v>2</v>
      </c>
      <c r="E52" s="65">
        <f>M46</f>
        <v>16</v>
      </c>
      <c r="F52">
        <v>16</v>
      </c>
      <c r="G52" s="15" t="s">
        <v>58</v>
      </c>
      <c r="K52" s="39"/>
      <c r="L52" s="18">
        <v>0</v>
      </c>
      <c r="M52" s="18">
        <f>P45 / Q45</f>
        <v>0.5</v>
      </c>
      <c r="N52" s="18">
        <v>2</v>
      </c>
      <c r="O52" s="18">
        <f>1 - M52</f>
        <v>0.5</v>
      </c>
      <c r="Q52" s="18">
        <f>3 * (S46 - S45) / Q45</f>
        <v>6</v>
      </c>
      <c r="S52" s="35">
        <v>1.2000000000000002</v>
      </c>
    </row>
    <row r="53" spans="1:19" x14ac:dyDescent="0.25">
      <c r="D53" s="63">
        <f>D52+1/4*(D56-D52)</f>
        <v>2.25</v>
      </c>
      <c r="E53" s="65">
        <f>L58 * (D53 - D52)^3 + M58 * (D53 - D52)^2 + N58 * (D53 - D52) + O58</f>
        <v>19.868749999999999</v>
      </c>
      <c r="F53">
        <v>19.868749999999999</v>
      </c>
      <c r="G53" s="15" t="s">
        <v>160</v>
      </c>
      <c r="K53" s="39"/>
      <c r="L53" s="18">
        <v>0</v>
      </c>
      <c r="M53" s="18">
        <v>0</v>
      </c>
      <c r="N53" s="18">
        <v>0</v>
      </c>
      <c r="O53" s="18">
        <v>2</v>
      </c>
      <c r="Q53" s="18">
        <v>0</v>
      </c>
      <c r="S53" s="35">
        <v>0</v>
      </c>
    </row>
    <row r="54" spans="1:19" x14ac:dyDescent="0.25">
      <c r="D54" s="63">
        <f>D52+2/4*(D56-D52)</f>
        <v>2.5</v>
      </c>
      <c r="E54" s="65">
        <f>L58 * (D54 - D52)^3 + M58 * (D54 - D52)^2 + N58 * (D54 - D52) + O58</f>
        <v>23.85</v>
      </c>
      <c r="F54">
        <v>23.85</v>
      </c>
      <c r="G54" s="15" t="s">
        <v>161</v>
      </c>
      <c r="K54" s="39"/>
      <c r="S54" s="30"/>
    </row>
    <row r="55" spans="1:19" x14ac:dyDescent="0.25">
      <c r="D55" s="63">
        <f>D52+3/4*(D56-D52)</f>
        <v>2.75</v>
      </c>
      <c r="E55" s="65">
        <f>L58 * (D55 - D52)^3 + M58 * (D55 - D52)^2 + N58 * (D55 - D52) + O58</f>
        <v>27.90625</v>
      </c>
      <c r="F55">
        <v>27.90625</v>
      </c>
      <c r="G55" s="15" t="s">
        <v>162</v>
      </c>
      <c r="K55" s="32" t="s">
        <v>110</v>
      </c>
      <c r="L55" s="17" t="s">
        <v>133</v>
      </c>
      <c r="M55" s="17" t="s">
        <v>134</v>
      </c>
      <c r="N55" s="17" t="s">
        <v>135</v>
      </c>
      <c r="O55" s="17" t="s">
        <v>136</v>
      </c>
      <c r="P55" s="40" t="s">
        <v>163</v>
      </c>
      <c r="Q55" s="41"/>
      <c r="R55" s="41"/>
      <c r="S55" s="30"/>
    </row>
    <row r="56" spans="1:19" x14ac:dyDescent="0.25">
      <c r="D56" s="63">
        <f>L47</f>
        <v>3</v>
      </c>
      <c r="E56" s="65">
        <f>M47</f>
        <v>32</v>
      </c>
      <c r="F56">
        <v>32</v>
      </c>
      <c r="G56" s="15" t="s">
        <v>164</v>
      </c>
      <c r="K56" s="34">
        <v>0</v>
      </c>
      <c r="L56" s="18">
        <f>(S51 - S50) / (3 * P44)</f>
        <v>2.4</v>
      </c>
      <c r="M56" s="18">
        <f>S50</f>
        <v>0</v>
      </c>
      <c r="N56" s="18">
        <f>S44 - P44 * (S51 + 2 * S50) / 3</f>
        <v>-0.39999999999999991</v>
      </c>
      <c r="O56" s="18">
        <f>M44</f>
        <v>2</v>
      </c>
      <c r="P56" s="40"/>
      <c r="Q56" s="41"/>
      <c r="R56" s="41"/>
      <c r="S56" s="30"/>
    </row>
    <row r="57" spans="1:19" x14ac:dyDescent="0.25">
      <c r="K57" s="34">
        <v>1</v>
      </c>
      <c r="L57" s="18">
        <f>(S52 - S51) / (3 * P45)</f>
        <v>-2</v>
      </c>
      <c r="M57" s="18">
        <f>S51</f>
        <v>7.2</v>
      </c>
      <c r="N57" s="18">
        <f>S45 - P45 * (S52 + 2 * S51) / 3</f>
        <v>6.8</v>
      </c>
      <c r="O57" s="18">
        <f>M45</f>
        <v>4</v>
      </c>
      <c r="P57" s="40"/>
      <c r="Q57" s="41"/>
      <c r="R57" s="41"/>
      <c r="S57" s="30"/>
    </row>
    <row r="58" spans="1:19" customFormat="1" ht="15.75" customHeight="1" thickBot="1" x14ac:dyDescent="0.3">
      <c r="K58" s="42">
        <v>2</v>
      </c>
      <c r="L58" s="43">
        <f>(S53 - S52) / (3 * P46)</f>
        <v>-0.40000000000000008</v>
      </c>
      <c r="M58" s="43">
        <f>S52</f>
        <v>1.2000000000000002</v>
      </c>
      <c r="N58" s="43">
        <f>S46 - P46 * (S53 + 2 * S52) / 3</f>
        <v>15.2</v>
      </c>
      <c r="O58" s="43">
        <f>M46</f>
        <v>16</v>
      </c>
      <c r="P58" s="44"/>
      <c r="Q58" s="45"/>
      <c r="R58" s="45"/>
      <c r="S58" s="46"/>
    </row>
    <row r="59" spans="1:19" customFormat="1" ht="15.75" customHeight="1" thickBot="1" x14ac:dyDescent="0.3">
      <c r="A59" s="31" t="s">
        <v>165</v>
      </c>
    </row>
    <row r="60" spans="1:19" x14ac:dyDescent="0.25">
      <c r="A60" s="6" t="s">
        <v>115</v>
      </c>
      <c r="B60" s="6"/>
      <c r="C60" s="7"/>
      <c r="D60" s="6" t="s">
        <v>11</v>
      </c>
      <c r="E60" s="6"/>
      <c r="G60" s="7" t="s">
        <v>12</v>
      </c>
      <c r="H60" s="7" t="s">
        <v>116</v>
      </c>
      <c r="I60" s="7" t="s">
        <v>117</v>
      </c>
      <c r="K60" s="26" t="s">
        <v>166</v>
      </c>
      <c r="L60" s="27"/>
      <c r="M60" s="27"/>
      <c r="N60" s="27"/>
      <c r="O60" s="27"/>
      <c r="P60" s="27"/>
      <c r="Q60" s="27"/>
      <c r="R60" s="27"/>
      <c r="S60" s="28"/>
    </row>
    <row r="61" spans="1:19" x14ac:dyDescent="0.25">
      <c r="A61" s="36" t="s">
        <v>8</v>
      </c>
      <c r="B61" s="36" t="s">
        <v>9</v>
      </c>
      <c r="C61" s="14" t="s">
        <v>10</v>
      </c>
      <c r="D61" s="17" t="s">
        <v>8</v>
      </c>
      <c r="E61" s="17" t="s">
        <v>9</v>
      </c>
      <c r="G61" s="36" t="s">
        <v>12</v>
      </c>
      <c r="H61" s="64" t="s">
        <v>13</v>
      </c>
      <c r="I61" s="50">
        <v>43943.427083333299</v>
      </c>
      <c r="K61" s="29" t="s">
        <v>108</v>
      </c>
      <c r="S61" s="30"/>
    </row>
    <row r="62" spans="1:19" x14ac:dyDescent="0.25">
      <c r="A62" s="15">
        <v>0</v>
      </c>
      <c r="B62" s="15">
        <f>EXP(A62)</f>
        <v>1</v>
      </c>
      <c r="C62" s="11" t="s">
        <v>119</v>
      </c>
      <c r="D62" s="63">
        <f>L63</f>
        <v>0</v>
      </c>
      <c r="E62" s="65">
        <f>M63</f>
        <v>1</v>
      </c>
      <c r="F62">
        <v>1</v>
      </c>
      <c r="G62" s="15" t="s">
        <v>26</v>
      </c>
      <c r="I62" s="49"/>
      <c r="K62" s="32" t="s">
        <v>110</v>
      </c>
      <c r="L62" s="17" t="s">
        <v>8</v>
      </c>
      <c r="M62" s="17" t="s">
        <v>9</v>
      </c>
      <c r="O62" s="17" t="s">
        <v>110</v>
      </c>
      <c r="P62" s="17" t="s">
        <v>111</v>
      </c>
      <c r="Q62" s="17" t="s">
        <v>112</v>
      </c>
      <c r="R62" s="17" t="s">
        <v>113</v>
      </c>
      <c r="S62" s="33" t="s">
        <v>114</v>
      </c>
    </row>
    <row r="63" spans="1:19" x14ac:dyDescent="0.25">
      <c r="A63" s="15">
        <v>1</v>
      </c>
      <c r="B63" s="15">
        <f>EXP(A63)</f>
        <v>2.7182818284590451</v>
      </c>
      <c r="D63" s="63">
        <f>D62+1/4*(D66-D62)</f>
        <v>0.25</v>
      </c>
      <c r="E63" s="65">
        <f>L75 * (D63 - D62)^3 + M75 * (D63 - D62)^2 + N75 * (D63 - D62) + O75</f>
        <v>1.7238048392174861</v>
      </c>
      <c r="F63">
        <v>1.7238048392174901</v>
      </c>
      <c r="G63" s="15" t="s">
        <v>167</v>
      </c>
      <c r="I63" s="49"/>
      <c r="K63" s="34">
        <v>0</v>
      </c>
      <c r="L63" s="18">
        <f t="shared" ref="L63:M66" si="3">A62</f>
        <v>0</v>
      </c>
      <c r="M63" s="18">
        <f t="shared" si="3"/>
        <v>1</v>
      </c>
      <c r="O63" s="18">
        <v>0</v>
      </c>
      <c r="P63" s="18">
        <f>L64 - L63</f>
        <v>1</v>
      </c>
      <c r="Q63" s="18">
        <f>P63 + P64</f>
        <v>3</v>
      </c>
      <c r="R63" s="18">
        <f>M64 - M63</f>
        <v>1.7182818284590451</v>
      </c>
      <c r="S63" s="35">
        <f>R63 / P63</f>
        <v>1.7182818284590451</v>
      </c>
    </row>
    <row r="64" spans="1:19" x14ac:dyDescent="0.25">
      <c r="A64" s="15">
        <v>3</v>
      </c>
      <c r="B64" s="15">
        <f>EXP(A64)</f>
        <v>20.085536923187668</v>
      </c>
      <c r="D64" s="63">
        <f>D62+2/4*(D66-D62)</f>
        <v>0.5</v>
      </c>
      <c r="E64" s="65">
        <f>L75 * (D64 - D62)^3 + M75 * (D64 - D62)^2 + N75 * (D64 - D62) + O75</f>
        <v>2.3299159255938822</v>
      </c>
      <c r="F64">
        <v>2.3299159255938799</v>
      </c>
      <c r="G64" s="15" t="s">
        <v>168</v>
      </c>
      <c r="I64" s="49"/>
      <c r="K64" s="34">
        <v>1</v>
      </c>
      <c r="L64" s="18">
        <f t="shared" si="3"/>
        <v>1</v>
      </c>
      <c r="M64" s="18">
        <f t="shared" si="3"/>
        <v>2.7182818284590451</v>
      </c>
      <c r="O64" s="18">
        <v>1</v>
      </c>
      <c r="P64" s="18">
        <f>L65 - L64</f>
        <v>2</v>
      </c>
      <c r="Q64" s="18">
        <f>P64 + P65</f>
        <v>4</v>
      </c>
      <c r="R64" s="18">
        <f>M65 - M64</f>
        <v>17.367255094728623</v>
      </c>
      <c r="S64" s="35">
        <f>R64 / P64</f>
        <v>8.6836275473643116</v>
      </c>
    </row>
    <row r="65" spans="1:19" x14ac:dyDescent="0.25">
      <c r="A65" s="15">
        <v>5</v>
      </c>
      <c r="B65" s="15">
        <f>EXP(A65)</f>
        <v>148.4131591025766</v>
      </c>
      <c r="D65" s="63">
        <f>D62+3/4*(D66-D62)</f>
        <v>0.75</v>
      </c>
      <c r="E65" s="65">
        <f>L75 * (D65 - D62)^3 + M75 * (D65 - D62)^2 + N75 * (D65 - D62) + O75</f>
        <v>2.7006395062880983</v>
      </c>
      <c r="F65">
        <v>2.7006395062881001</v>
      </c>
      <c r="G65" s="15" t="s">
        <v>169</v>
      </c>
      <c r="K65" s="34">
        <v>2</v>
      </c>
      <c r="L65" s="18">
        <f t="shared" si="3"/>
        <v>3</v>
      </c>
      <c r="M65" s="18">
        <f t="shared" si="3"/>
        <v>20.085536923187668</v>
      </c>
      <c r="O65" s="18">
        <v>2</v>
      </c>
      <c r="P65" s="18">
        <f>L66 - L65</f>
        <v>2</v>
      </c>
      <c r="Q65" s="18"/>
      <c r="R65" s="18">
        <f>M66 - M65</f>
        <v>128.32762217938892</v>
      </c>
      <c r="S65" s="35">
        <f>R65 / P65</f>
        <v>64.163811089694462</v>
      </c>
    </row>
    <row r="66" spans="1:19" x14ac:dyDescent="0.25">
      <c r="D66" s="63">
        <f>L64</f>
        <v>1</v>
      </c>
      <c r="E66" s="65">
        <f>M64</f>
        <v>2.7182818284590451</v>
      </c>
      <c r="F66">
        <v>2.71828182845905</v>
      </c>
      <c r="G66" s="15" t="s">
        <v>170</v>
      </c>
      <c r="K66" s="34">
        <v>3</v>
      </c>
      <c r="L66" s="18">
        <f t="shared" si="3"/>
        <v>5</v>
      </c>
      <c r="M66" s="18">
        <f t="shared" si="3"/>
        <v>148.4131591025766</v>
      </c>
      <c r="S66" s="30"/>
    </row>
    <row r="67" spans="1:19" x14ac:dyDescent="0.25">
      <c r="D67" s="63">
        <f>D66+1/4*(D70-D66)</f>
        <v>1.5</v>
      </c>
      <c r="E67" s="65">
        <f>L76 * (D67 - D66)^3 + M76 * (D67 - D66)^2 + N76 * (D67 - D66) + O76</f>
        <v>1.9119897509469208</v>
      </c>
      <c r="F67">
        <v>1.9119897509469199</v>
      </c>
      <c r="G67" s="15" t="s">
        <v>171</v>
      </c>
      <c r="K67" s="39"/>
      <c r="S67" s="30"/>
    </row>
    <row r="68" spans="1:19" x14ac:dyDescent="0.25">
      <c r="D68" s="63">
        <f>D66+2/4*(D70-D66)</f>
        <v>2</v>
      </c>
      <c r="E68" s="65">
        <f>L76 * (D68 - D66)^3 + M76 * (D68 - D66)^2 + N76 * (D68 - D66) + O76</f>
        <v>2.4116999957295335</v>
      </c>
      <c r="F68">
        <v>2.41169999572953</v>
      </c>
      <c r="G68" s="15" t="s">
        <v>172</v>
      </c>
      <c r="K68" s="39"/>
      <c r="L68" s="5" t="s">
        <v>124</v>
      </c>
      <c r="M68" s="4"/>
      <c r="N68" s="4"/>
      <c r="O68" s="3"/>
      <c r="Q68" s="17" t="s">
        <v>125</v>
      </c>
      <c r="S68" s="33" t="s">
        <v>126</v>
      </c>
    </row>
    <row r="69" spans="1:19" x14ac:dyDescent="0.25">
      <c r="D69" s="63">
        <f>D66+3/4*(D70-D66)</f>
        <v>2.5</v>
      </c>
      <c r="E69" s="65">
        <f>L76 * (D69 - D66)^3 + M76 * (D69 - D66)^2 + N76 * (D69 - D66) + O76</f>
        <v>7.4065149305590587</v>
      </c>
      <c r="F69">
        <v>7.4065149305590596</v>
      </c>
      <c r="G69" s="15" t="s">
        <v>173</v>
      </c>
      <c r="K69" s="39"/>
      <c r="L69" s="18">
        <v>2</v>
      </c>
      <c r="M69" s="18">
        <v>0</v>
      </c>
      <c r="N69" s="18">
        <v>0</v>
      </c>
      <c r="O69" s="18">
        <v>0</v>
      </c>
      <c r="Q69" s="18">
        <v>0</v>
      </c>
      <c r="S69" s="35">
        <f t="array" ref="S69:S72">MMULT( MINVERSE(L69:O72), Q69:Q72 )</f>
        <v>0</v>
      </c>
    </row>
    <row r="70" spans="1:19" x14ac:dyDescent="0.25">
      <c r="D70" s="63">
        <f>L65</f>
        <v>3</v>
      </c>
      <c r="E70" s="65">
        <f>M65</f>
        <v>20.085536923187668</v>
      </c>
      <c r="F70">
        <v>20.0855369231877</v>
      </c>
      <c r="G70" s="15" t="s">
        <v>174</v>
      </c>
      <c r="K70" s="39"/>
      <c r="L70" s="18">
        <f>P63 / Q63</f>
        <v>0.33333333333333331</v>
      </c>
      <c r="M70" s="18">
        <v>2</v>
      </c>
      <c r="N70" s="18">
        <f>1 - L70</f>
        <v>0.66666666666666674</v>
      </c>
      <c r="O70" s="18">
        <v>0</v>
      </c>
      <c r="Q70" s="18">
        <f>3 * (S64 - S63) / Q63</f>
        <v>6.9653457189052661</v>
      </c>
      <c r="S70" s="35">
        <v>-3.766200090914877</v>
      </c>
    </row>
    <row r="71" spans="1:19" x14ac:dyDescent="0.25">
      <c r="D71" s="63">
        <f>D70+1/4*(D74-D70)</f>
        <v>3.5</v>
      </c>
      <c r="E71" s="65">
        <f>L77 * (D71 - D70)^3 + M77 * (D71 - D70)^2 + N77 * (D71 - D70) + O77</f>
        <v>42.653296720677545</v>
      </c>
      <c r="F71">
        <v>42.653296720677503</v>
      </c>
      <c r="G71" s="15" t="s">
        <v>175</v>
      </c>
      <c r="K71" s="39"/>
      <c r="L71" s="18">
        <v>0</v>
      </c>
      <c r="M71" s="18">
        <f>P64 / Q64</f>
        <v>0.5</v>
      </c>
      <c r="N71" s="18">
        <v>2</v>
      </c>
      <c r="O71" s="18">
        <f>1 - M71</f>
        <v>0.5</v>
      </c>
      <c r="Q71" s="18">
        <f>3 * (S65 - S64) / Q64</f>
        <v>41.610137656747611</v>
      </c>
      <c r="S71" s="35">
        <v>21.746618851102525</v>
      </c>
    </row>
    <row r="72" spans="1:19" x14ac:dyDescent="0.25">
      <c r="D72" s="63">
        <f>D70+2/4*(D74-D70)</f>
        <v>4</v>
      </c>
      <c r="E72" s="65">
        <f>L77 * (D72 - D70)^3 + M77 * (D72 - D70)^2 + N77 * (D72 - D70) + O77</f>
        <v>73.376038587330868</v>
      </c>
      <c r="F72">
        <v>73.376038587330896</v>
      </c>
      <c r="G72" s="15" t="s">
        <v>176</v>
      </c>
      <c r="K72" s="39"/>
      <c r="L72" s="18">
        <v>0</v>
      </c>
      <c r="M72" s="18">
        <v>0</v>
      </c>
      <c r="N72" s="18">
        <v>0</v>
      </c>
      <c r="O72" s="18">
        <v>2</v>
      </c>
      <c r="Q72" s="18">
        <v>0</v>
      </c>
      <c r="S72" s="35">
        <v>0</v>
      </c>
    </row>
    <row r="73" spans="1:19" x14ac:dyDescent="0.25">
      <c r="D73" s="63">
        <f>D70+3/4*(D74-D70)</f>
        <v>4.5</v>
      </c>
      <c r="E73" s="65">
        <f>L77 * (D73 - D70)^3 + M77 * (D73 - D70)^2 + N77 * (D73 - D70) + O77</f>
        <v>109.53543516675981</v>
      </c>
      <c r="F73">
        <v>109.53543516676</v>
      </c>
      <c r="G73" s="15" t="s">
        <v>177</v>
      </c>
      <c r="K73" s="39"/>
      <c r="S73" s="30"/>
    </row>
    <row r="74" spans="1:19" x14ac:dyDescent="0.25">
      <c r="D74" s="63">
        <f>L66</f>
        <v>5</v>
      </c>
      <c r="E74" s="65">
        <f>M66</f>
        <v>148.4131591025766</v>
      </c>
      <c r="F74">
        <v>148.413159102577</v>
      </c>
      <c r="G74" s="15" t="s">
        <v>178</v>
      </c>
      <c r="K74" s="32" t="s">
        <v>110</v>
      </c>
      <c r="L74" s="17" t="s">
        <v>133</v>
      </c>
      <c r="M74" s="17" t="s">
        <v>134</v>
      </c>
      <c r="N74" s="17" t="s">
        <v>135</v>
      </c>
      <c r="O74" s="17" t="s">
        <v>136</v>
      </c>
      <c r="P74" s="40" t="s">
        <v>179</v>
      </c>
      <c r="Q74" s="41"/>
      <c r="R74" s="41"/>
      <c r="S74" s="30"/>
    </row>
    <row r="75" spans="1:19" x14ac:dyDescent="0.25">
      <c r="K75" s="34">
        <v>0</v>
      </c>
      <c r="L75" s="18">
        <f>(S70 - S69) / (3 * P63)</f>
        <v>-1.2554000303049591</v>
      </c>
      <c r="M75" s="18">
        <f>S69</f>
        <v>0</v>
      </c>
      <c r="N75" s="18">
        <f>S63 - P63 * (S70 + 2 * S69) / 3</f>
        <v>2.9736818587640039</v>
      </c>
      <c r="O75" s="18">
        <f>M63</f>
        <v>1</v>
      </c>
      <c r="P75" s="40"/>
      <c r="Q75" s="41"/>
      <c r="R75" s="41"/>
      <c r="S75" s="30"/>
    </row>
    <row r="76" spans="1:19" x14ac:dyDescent="0.25">
      <c r="K76" s="34">
        <v>1</v>
      </c>
      <c r="L76" s="18">
        <f>(S71 - S70) / (3 * P64)</f>
        <v>4.252136490336234</v>
      </c>
      <c r="M76" s="18">
        <f>S70</f>
        <v>-3.766200090914877</v>
      </c>
      <c r="N76" s="18">
        <f>S64 - P64 * (S71 + 2 * S70) / 3</f>
        <v>-0.79251823215086858</v>
      </c>
      <c r="O76" s="18">
        <f>M64</f>
        <v>2.7182818284590451</v>
      </c>
      <c r="P76" s="40"/>
      <c r="Q76" s="41"/>
      <c r="R76" s="41"/>
      <c r="S76" s="30"/>
    </row>
    <row r="77" spans="1:19" customFormat="1" ht="15.75" customHeight="1" thickBot="1" x14ac:dyDescent="0.3">
      <c r="K77" s="42">
        <v>2</v>
      </c>
      <c r="L77" s="43">
        <f>(S72 - S71) / (3 * P65)</f>
        <v>-3.6244364751837543</v>
      </c>
      <c r="M77" s="43">
        <f>S71</f>
        <v>21.746618851102525</v>
      </c>
      <c r="N77" s="43">
        <f>S65 - P65 * (S72 + 2 * S71) / 3</f>
        <v>35.168319288224424</v>
      </c>
      <c r="O77" s="43">
        <f>M65</f>
        <v>20.085536923187668</v>
      </c>
      <c r="P77" s="44"/>
      <c r="Q77" s="45"/>
      <c r="R77" s="45"/>
      <c r="S77" s="46"/>
    </row>
    <row r="79" spans="1:19" customFormat="1" ht="15.75" customHeight="1" thickBot="1" x14ac:dyDescent="0.3">
      <c r="A79" s="31" t="s">
        <v>180</v>
      </c>
    </row>
    <row r="80" spans="1:19" x14ac:dyDescent="0.25">
      <c r="A80" s="6" t="s">
        <v>115</v>
      </c>
      <c r="B80" s="6"/>
      <c r="C80" s="7"/>
      <c r="D80" s="6" t="s">
        <v>11</v>
      </c>
      <c r="E80" s="6"/>
      <c r="G80" s="7" t="s">
        <v>12</v>
      </c>
      <c r="H80" s="7" t="s">
        <v>116</v>
      </c>
      <c r="I80" s="7" t="s">
        <v>117</v>
      </c>
      <c r="K80" s="26" t="s">
        <v>181</v>
      </c>
      <c r="L80" s="27"/>
      <c r="M80" s="27"/>
      <c r="N80" s="27"/>
      <c r="O80" s="27"/>
      <c r="P80" s="27"/>
      <c r="Q80" s="27"/>
      <c r="R80" s="27"/>
      <c r="S80" s="28"/>
    </row>
    <row r="81" spans="1:19" x14ac:dyDescent="0.25">
      <c r="A81" s="36" t="s">
        <v>8</v>
      </c>
      <c r="B81" s="36" t="s">
        <v>9</v>
      </c>
      <c r="C81" s="14" t="s">
        <v>10</v>
      </c>
      <c r="D81" s="17" t="s">
        <v>8</v>
      </c>
      <c r="E81" s="17" t="s">
        <v>9</v>
      </c>
      <c r="G81" s="36" t="s">
        <v>12</v>
      </c>
      <c r="H81" s="64" t="s">
        <v>13</v>
      </c>
      <c r="I81" s="50">
        <v>43943.427083333299</v>
      </c>
      <c r="K81" s="29" t="s">
        <v>108</v>
      </c>
      <c r="S81" s="30"/>
    </row>
    <row r="82" spans="1:19" x14ac:dyDescent="0.25">
      <c r="A82" s="15">
        <v>0</v>
      </c>
      <c r="B82" s="15">
        <f>-1/5 * A82^3</f>
        <v>0</v>
      </c>
      <c r="C82" s="11" t="s">
        <v>119</v>
      </c>
      <c r="D82" s="63">
        <f>L83</f>
        <v>0</v>
      </c>
      <c r="E82" s="65">
        <f>M83</f>
        <v>0</v>
      </c>
      <c r="F82">
        <v>0</v>
      </c>
      <c r="G82" s="15" t="s">
        <v>38</v>
      </c>
      <c r="I82" s="49"/>
      <c r="K82" s="32" t="s">
        <v>110</v>
      </c>
      <c r="L82" s="17" t="s">
        <v>8</v>
      </c>
      <c r="M82" s="17" t="s">
        <v>9</v>
      </c>
      <c r="O82" s="17" t="s">
        <v>110</v>
      </c>
      <c r="P82" s="17" t="s">
        <v>111</v>
      </c>
      <c r="Q82" s="17" t="s">
        <v>112</v>
      </c>
      <c r="R82" s="17" t="s">
        <v>113</v>
      </c>
      <c r="S82" s="33" t="s">
        <v>114</v>
      </c>
    </row>
    <row r="83" spans="1:19" x14ac:dyDescent="0.25">
      <c r="A83" s="15">
        <v>2</v>
      </c>
      <c r="B83" s="15">
        <f>-1/5 * A83^3</f>
        <v>-1.6</v>
      </c>
      <c r="D83" s="63">
        <f>D82+1/4*(D86-D82)</f>
        <v>0.5</v>
      </c>
      <c r="E83" s="65">
        <f>L95 * (D83 - D82)^3 + M95 * (D83 - D82)^2 + N95 * (D83 - D82) + O95</f>
        <v>-0.15543478260869564</v>
      </c>
      <c r="F83">
        <v>-0.155434782608696</v>
      </c>
      <c r="G83" s="15" t="s">
        <v>182</v>
      </c>
      <c r="I83" s="49"/>
      <c r="K83" s="34">
        <v>0</v>
      </c>
      <c r="L83" s="18">
        <f t="shared" ref="L83:M86" si="4">A82</f>
        <v>0</v>
      </c>
      <c r="M83" s="18">
        <f t="shared" si="4"/>
        <v>0</v>
      </c>
      <c r="O83" s="18">
        <v>0</v>
      </c>
      <c r="P83" s="18">
        <f>L84 - L83</f>
        <v>2</v>
      </c>
      <c r="Q83" s="18">
        <f>P83 + P84</f>
        <v>4</v>
      </c>
      <c r="R83" s="18">
        <f>M84 - M83</f>
        <v>-1.6</v>
      </c>
      <c r="S83" s="35">
        <f>R83 / P83</f>
        <v>-0.8</v>
      </c>
    </row>
    <row r="84" spans="1:19" x14ac:dyDescent="0.25">
      <c r="A84" s="15">
        <v>4</v>
      </c>
      <c r="B84" s="15">
        <f>-1/5 * A84^3</f>
        <v>-12.8</v>
      </c>
      <c r="D84" s="63">
        <f>D82+2/4*(D86-D82)</f>
        <v>1</v>
      </c>
      <c r="E84" s="65">
        <f>L95 * (D84 - D82)^3 + M95 * (D84 - D82)^2 + N95 * (D84 - D82) + O95</f>
        <v>-0.40869565217391302</v>
      </c>
      <c r="F84">
        <v>-0.40869565217391302</v>
      </c>
      <c r="G84" s="15" t="s">
        <v>183</v>
      </c>
      <c r="I84" s="49"/>
      <c r="K84" s="34">
        <v>1</v>
      </c>
      <c r="L84" s="18">
        <f t="shared" si="4"/>
        <v>2</v>
      </c>
      <c r="M84" s="18">
        <f t="shared" si="4"/>
        <v>-1.6</v>
      </c>
      <c r="O84" s="18">
        <v>1</v>
      </c>
      <c r="P84" s="18">
        <f>L85 - L84</f>
        <v>2</v>
      </c>
      <c r="Q84" s="18">
        <f>P84 + P85</f>
        <v>6</v>
      </c>
      <c r="R84" s="18">
        <f>M85 - M84</f>
        <v>-11.200000000000001</v>
      </c>
      <c r="S84" s="35">
        <f>R84 / P84</f>
        <v>-5.6000000000000005</v>
      </c>
    </row>
    <row r="85" spans="1:19" x14ac:dyDescent="0.25">
      <c r="A85" s="15">
        <v>8</v>
      </c>
      <c r="B85" s="15">
        <f>-1/5 * A85^3</f>
        <v>-102.4</v>
      </c>
      <c r="D85" s="63">
        <f>D82+3/4*(D86-D82)</f>
        <v>1.5</v>
      </c>
      <c r="E85" s="65">
        <f>L95 * (D85 - D82)^3 + M95 * (D85 - D82)^2 + N95 * (D85 - D82) + O95</f>
        <v>-0.8576086956521739</v>
      </c>
      <c r="F85">
        <v>-0.85760869565217401</v>
      </c>
      <c r="G85" s="15" t="s">
        <v>184</v>
      </c>
      <c r="K85" s="34">
        <v>2</v>
      </c>
      <c r="L85" s="18">
        <f t="shared" si="4"/>
        <v>4</v>
      </c>
      <c r="M85" s="18">
        <f t="shared" si="4"/>
        <v>-12.8</v>
      </c>
      <c r="O85" s="18">
        <v>2</v>
      </c>
      <c r="P85" s="18">
        <f>L86 - L85</f>
        <v>4</v>
      </c>
      <c r="Q85" s="18"/>
      <c r="R85" s="18">
        <f>M86 - M85</f>
        <v>-89.600000000000009</v>
      </c>
      <c r="S85" s="35">
        <f>R85 / P85</f>
        <v>-22.400000000000002</v>
      </c>
    </row>
    <row r="86" spans="1:19" x14ac:dyDescent="0.25">
      <c r="D86" s="63">
        <f>L84</f>
        <v>2</v>
      </c>
      <c r="E86" s="65">
        <f>M84</f>
        <v>-1.6</v>
      </c>
      <c r="F86">
        <v>-1.6</v>
      </c>
      <c r="G86" s="15" t="s">
        <v>185</v>
      </c>
      <c r="K86" s="34">
        <v>3</v>
      </c>
      <c r="L86" s="18">
        <f t="shared" si="4"/>
        <v>8</v>
      </c>
      <c r="M86" s="18">
        <f t="shared" si="4"/>
        <v>-102.4</v>
      </c>
      <c r="S86" s="30"/>
    </row>
    <row r="87" spans="1:19" x14ac:dyDescent="0.25">
      <c r="D87" s="63">
        <f>D86+1/4*(D90-D86)</f>
        <v>2.5</v>
      </c>
      <c r="E87" s="65">
        <f>L96 * (D87 - D86)^3 + M96 * (D87 - D86)^2 + N96 * (D87 - D86) + O96</f>
        <v>-2.785869565217391</v>
      </c>
      <c r="F87">
        <v>-2.7858695652173902</v>
      </c>
      <c r="G87" s="15" t="s">
        <v>186</v>
      </c>
      <c r="K87" s="39"/>
      <c r="S87" s="30"/>
    </row>
    <row r="88" spans="1:19" x14ac:dyDescent="0.25">
      <c r="D88" s="63">
        <f>D86+2/4*(D90-D86)</f>
        <v>3</v>
      </c>
      <c r="E88" s="65">
        <f>L96 * (D88 - D86)^3 + M96 * (D88 - D86)^2 + N96 * (D88 - D86) + O96</f>
        <v>-4.7739130434782613</v>
      </c>
      <c r="F88">
        <v>-4.7739130434782604</v>
      </c>
      <c r="G88" s="15" t="s">
        <v>187</v>
      </c>
      <c r="K88" s="39"/>
      <c r="L88" s="5" t="s">
        <v>124</v>
      </c>
      <c r="M88" s="4"/>
      <c r="N88" s="4"/>
      <c r="O88" s="3"/>
      <c r="Q88" s="17" t="s">
        <v>125</v>
      </c>
      <c r="S88" s="33" t="s">
        <v>126</v>
      </c>
    </row>
    <row r="89" spans="1:19" x14ac:dyDescent="0.25">
      <c r="D89" s="63">
        <f>D86+3/4*(D90-D86)</f>
        <v>3.5</v>
      </c>
      <c r="E89" s="65">
        <f>L96 * (D89 - D86)^3 + M96 * (D89 - D86)^2 + N96 * (D89 - D86) + O96</f>
        <v>-7.9749999999999996</v>
      </c>
      <c r="F89">
        <v>-7.9749999999999996</v>
      </c>
      <c r="G89" s="15" t="s">
        <v>188</v>
      </c>
      <c r="K89" s="39"/>
      <c r="L89" s="18">
        <v>2</v>
      </c>
      <c r="M89" s="18">
        <v>0</v>
      </c>
      <c r="N89" s="18">
        <v>0</v>
      </c>
      <c r="O89" s="18">
        <v>0</v>
      </c>
      <c r="Q89" s="18">
        <v>0</v>
      </c>
      <c r="S89" s="35">
        <f t="array" ref="S89:S92">MMULT( MINVERSE(L89:O92), Q89:Q92 )</f>
        <v>0</v>
      </c>
    </row>
    <row r="90" spans="1:19" x14ac:dyDescent="0.25">
      <c r="D90" s="63">
        <f>L85</f>
        <v>4</v>
      </c>
      <c r="E90" s="65">
        <f>M85</f>
        <v>-12.8</v>
      </c>
      <c r="F90">
        <v>-12.8</v>
      </c>
      <c r="G90" s="15" t="s">
        <v>189</v>
      </c>
      <c r="K90" s="39"/>
      <c r="L90" s="18">
        <f>P83 / Q83</f>
        <v>0.5</v>
      </c>
      <c r="M90" s="18">
        <v>2</v>
      </c>
      <c r="N90" s="18">
        <f>1 - L90</f>
        <v>0.5</v>
      </c>
      <c r="O90" s="18">
        <v>0</v>
      </c>
      <c r="Q90" s="18">
        <f>3 * (S84 - S83) / Q83</f>
        <v>-3.6000000000000005</v>
      </c>
      <c r="S90" s="35">
        <v>-0.78260869565217406</v>
      </c>
    </row>
    <row r="91" spans="1:19" x14ac:dyDescent="0.25">
      <c r="D91" s="63">
        <f>D90+1/4*(D94-D90)</f>
        <v>5</v>
      </c>
      <c r="E91" s="65">
        <f>L97 * (D91 - D90)^3 + M97 * (D91 - D90)^2 + N97 * (D91 - D90) + O97</f>
        <v>-28.07826086956522</v>
      </c>
      <c r="F91">
        <v>-28.078260869565199</v>
      </c>
      <c r="G91" s="15" t="s">
        <v>190</v>
      </c>
      <c r="K91" s="39"/>
      <c r="L91" s="18">
        <v>0</v>
      </c>
      <c r="M91" s="18">
        <f>P84 / Q84</f>
        <v>0.33333333333333331</v>
      </c>
      <c r="N91" s="18">
        <v>2</v>
      </c>
      <c r="O91" s="18">
        <f>1 - M91</f>
        <v>0.66666666666666674</v>
      </c>
      <c r="Q91" s="18">
        <f>3 * (S85 - S84) / Q84</f>
        <v>-8.4</v>
      </c>
      <c r="S91" s="35">
        <v>-4.0695652173913048</v>
      </c>
    </row>
    <row r="92" spans="1:19" x14ac:dyDescent="0.25">
      <c r="D92" s="63">
        <f>D90+2/4*(D94-D90)</f>
        <v>6</v>
      </c>
      <c r="E92" s="65">
        <f>L97 * (D92 - D90)^3 + M97 * (D92 - D90)^2 + N97 * (D92 - D90) + O97</f>
        <v>-49.460869565217394</v>
      </c>
      <c r="F92">
        <v>-49.460869565217401</v>
      </c>
      <c r="G92" s="15" t="s">
        <v>191</v>
      </c>
      <c r="K92" s="39"/>
      <c r="L92" s="18">
        <v>0</v>
      </c>
      <c r="M92" s="18">
        <v>0</v>
      </c>
      <c r="N92" s="18">
        <v>0</v>
      </c>
      <c r="O92" s="18">
        <v>2</v>
      </c>
      <c r="Q92" s="18">
        <v>0</v>
      </c>
      <c r="S92" s="35">
        <v>0</v>
      </c>
    </row>
    <row r="93" spans="1:19" x14ac:dyDescent="0.25">
      <c r="D93" s="63">
        <f>D90+3/4*(D94-D90)</f>
        <v>7</v>
      </c>
      <c r="E93" s="65">
        <f>L97 * (D93 - D90)^3 + M97 * (D93 - D90)^2 + N97 * (D93 - D90) + O97</f>
        <v>-74.913043478260875</v>
      </c>
      <c r="F93">
        <v>-74.913043478260903</v>
      </c>
      <c r="G93" s="15" t="s">
        <v>192</v>
      </c>
      <c r="K93" s="39"/>
      <c r="S93" s="30"/>
    </row>
    <row r="94" spans="1:19" x14ac:dyDescent="0.25">
      <c r="D94" s="63">
        <f>L86</f>
        <v>8</v>
      </c>
      <c r="E94" s="65">
        <f>M86</f>
        <v>-102.4</v>
      </c>
      <c r="F94">
        <v>-102.4</v>
      </c>
      <c r="G94" s="15" t="s">
        <v>193</v>
      </c>
      <c r="K94" s="32" t="s">
        <v>110</v>
      </c>
      <c r="L94" s="17" t="s">
        <v>133</v>
      </c>
      <c r="M94" s="17" t="s">
        <v>134</v>
      </c>
      <c r="N94" s="17" t="s">
        <v>135</v>
      </c>
      <c r="O94" s="17" t="s">
        <v>136</v>
      </c>
      <c r="P94" s="40" t="s">
        <v>194</v>
      </c>
      <c r="Q94" s="41"/>
      <c r="R94" s="41"/>
      <c r="S94" s="30"/>
    </row>
    <row r="95" spans="1:19" x14ac:dyDescent="0.25">
      <c r="K95" s="34">
        <v>0</v>
      </c>
      <c r="L95" s="18">
        <f>(S90 - S89) / (3 * P83)</f>
        <v>-0.13043478260869568</v>
      </c>
      <c r="M95" s="18">
        <f>S89</f>
        <v>0</v>
      </c>
      <c r="N95" s="18">
        <f>S83 - P83 * (S90 + 2 * S89) / 3</f>
        <v>-0.27826086956521734</v>
      </c>
      <c r="O95" s="18">
        <f>M83</f>
        <v>0</v>
      </c>
      <c r="P95" s="40"/>
      <c r="Q95" s="41"/>
      <c r="R95" s="41"/>
      <c r="S95" s="30"/>
    </row>
    <row r="96" spans="1:19" x14ac:dyDescent="0.25">
      <c r="K96" s="34">
        <v>1</v>
      </c>
      <c r="L96" s="18">
        <f>(S91 - S90) / (3 * P84)</f>
        <v>-0.5478260869565218</v>
      </c>
      <c r="M96" s="18">
        <f>S90</f>
        <v>-0.78260869565217406</v>
      </c>
      <c r="N96" s="18">
        <f>S84 - P84 * (S91 + 2 * S90) / 3</f>
        <v>-1.8434782608695648</v>
      </c>
      <c r="O96" s="18">
        <f>M84</f>
        <v>-1.6</v>
      </c>
      <c r="P96" s="40"/>
      <c r="Q96" s="41"/>
      <c r="R96" s="41"/>
      <c r="S96" s="30"/>
    </row>
    <row r="97" spans="1:21" customFormat="1" ht="15.75" customHeight="1" thickBot="1" x14ac:dyDescent="0.3">
      <c r="K97" s="42">
        <v>2</v>
      </c>
      <c r="L97" s="43">
        <f>(S92 - S91) / (3 * P85)</f>
        <v>0.33913043478260874</v>
      </c>
      <c r="M97" s="43">
        <f>S91</f>
        <v>-4.0695652173913048</v>
      </c>
      <c r="N97" s="43">
        <f>S85 - P85 * (S92 + 2 * S91) / 3</f>
        <v>-11.547826086956523</v>
      </c>
      <c r="O97" s="43">
        <f>M85</f>
        <v>-12.8</v>
      </c>
      <c r="P97" s="44"/>
      <c r="Q97" s="45"/>
      <c r="R97" s="45"/>
      <c r="S97" s="46"/>
    </row>
    <row r="99" spans="1:21" customFormat="1" ht="15.75" customHeight="1" thickBot="1" x14ac:dyDescent="0.3">
      <c r="A99" s="31" t="s">
        <v>195</v>
      </c>
    </row>
    <row r="100" spans="1:21" x14ac:dyDescent="0.25">
      <c r="A100" s="6" t="s">
        <v>115</v>
      </c>
      <c r="B100" s="6"/>
      <c r="C100" s="7"/>
      <c r="D100" s="6" t="s">
        <v>11</v>
      </c>
      <c r="E100" s="6"/>
      <c r="G100" s="7" t="s">
        <v>12</v>
      </c>
      <c r="H100" s="7" t="s">
        <v>116</v>
      </c>
      <c r="I100" s="7" t="s">
        <v>117</v>
      </c>
      <c r="K100" s="26" t="s">
        <v>196</v>
      </c>
      <c r="L100" s="27"/>
      <c r="M100" s="27"/>
      <c r="N100" s="27"/>
      <c r="O100" s="27"/>
      <c r="P100" s="27"/>
      <c r="Q100" s="27"/>
      <c r="R100" s="27"/>
      <c r="S100" s="28"/>
    </row>
    <row r="101" spans="1:21" x14ac:dyDescent="0.25">
      <c r="A101" s="36" t="s">
        <v>8</v>
      </c>
      <c r="B101" s="36" t="s">
        <v>9</v>
      </c>
      <c r="C101" s="14" t="s">
        <v>10</v>
      </c>
      <c r="D101" s="17" t="s">
        <v>8</v>
      </c>
      <c r="E101" s="17" t="s">
        <v>9</v>
      </c>
      <c r="G101" s="36" t="s">
        <v>12</v>
      </c>
      <c r="H101" s="64" t="s">
        <v>13</v>
      </c>
      <c r="I101" s="50">
        <v>43943.427083333299</v>
      </c>
      <c r="K101" s="29" t="s">
        <v>108</v>
      </c>
      <c r="S101" s="30"/>
    </row>
    <row r="102" spans="1:21" customFormat="1" x14ac:dyDescent="0.25">
      <c r="A102" s="15">
        <v>0</v>
      </c>
      <c r="B102" s="15">
        <f>10*A102 - 32</f>
        <v>-32</v>
      </c>
      <c r="C102" s="11" t="s">
        <v>119</v>
      </c>
      <c r="D102" s="63">
        <f>L103</f>
        <v>0</v>
      </c>
      <c r="E102" s="65">
        <f>M103</f>
        <v>-32</v>
      </c>
      <c r="F102">
        <v>-32</v>
      </c>
      <c r="G102" t="s">
        <v>197</v>
      </c>
      <c r="I102" s="49"/>
      <c r="K102" s="32" t="s">
        <v>110</v>
      </c>
      <c r="L102" s="17" t="s">
        <v>8</v>
      </c>
      <c r="M102" s="17" t="s">
        <v>9</v>
      </c>
      <c r="O102" s="17" t="s">
        <v>110</v>
      </c>
      <c r="P102" s="17" t="s">
        <v>111</v>
      </c>
      <c r="Q102" s="17" t="s">
        <v>112</v>
      </c>
      <c r="R102" s="17" t="s">
        <v>113</v>
      </c>
      <c r="S102" s="33" t="s">
        <v>114</v>
      </c>
      <c r="U102" s="66"/>
    </row>
    <row r="103" spans="1:21" x14ac:dyDescent="0.25">
      <c r="A103" s="15">
        <v>2</v>
      </c>
      <c r="B103" s="15">
        <f>10*A103 - 32</f>
        <v>-12</v>
      </c>
      <c r="D103" s="63">
        <f>D102+1/4*(D106-D102)</f>
        <v>0.5</v>
      </c>
      <c r="E103" s="65">
        <f>L115 * (D103 - D102)^3 + M115 * (D103 - D102)^2 + N115 * (D103 - D102) + O115</f>
        <v>-27</v>
      </c>
      <c r="F103">
        <v>-27</v>
      </c>
      <c r="G103" s="15" t="s">
        <v>198</v>
      </c>
      <c r="I103" s="49"/>
      <c r="K103" s="34">
        <v>0</v>
      </c>
      <c r="L103" s="18">
        <f t="shared" ref="L103:M106" si="5">A102</f>
        <v>0</v>
      </c>
      <c r="M103" s="18">
        <f t="shared" si="5"/>
        <v>-32</v>
      </c>
      <c r="O103" s="18">
        <v>0</v>
      </c>
      <c r="P103" s="18">
        <f>L104 - L103</f>
        <v>2</v>
      </c>
      <c r="Q103" s="18">
        <f>P103 + P104</f>
        <v>4</v>
      </c>
      <c r="R103" s="18">
        <f>M104 - M103</f>
        <v>20</v>
      </c>
      <c r="S103" s="35">
        <f>R103 / P103</f>
        <v>10</v>
      </c>
    </row>
    <row r="104" spans="1:21" x14ac:dyDescent="0.25">
      <c r="A104" s="15">
        <v>4</v>
      </c>
      <c r="B104" s="15">
        <f>10*A104 - 32</f>
        <v>8</v>
      </c>
      <c r="D104" s="63">
        <f>D102+2/4*(D106-D102)</f>
        <v>1</v>
      </c>
      <c r="E104" s="65">
        <f>L115 * (D104 - D102)^3 + M115 * (D104 - D102)^2 + N115 * (D104 - D102) + O115</f>
        <v>-22</v>
      </c>
      <c r="F104">
        <v>-22</v>
      </c>
      <c r="G104" s="15" t="s">
        <v>199</v>
      </c>
      <c r="I104" s="49"/>
      <c r="K104" s="34">
        <v>1</v>
      </c>
      <c r="L104" s="18">
        <f t="shared" si="5"/>
        <v>2</v>
      </c>
      <c r="M104" s="18">
        <f t="shared" si="5"/>
        <v>-12</v>
      </c>
      <c r="O104" s="18">
        <v>1</v>
      </c>
      <c r="P104" s="18">
        <f>L105 - L104</f>
        <v>2</v>
      </c>
      <c r="Q104" s="18">
        <f>P104 + P105</f>
        <v>4</v>
      </c>
      <c r="R104" s="18">
        <f>M105 - M104</f>
        <v>20</v>
      </c>
      <c r="S104" s="35">
        <f>R104 / P104</f>
        <v>10</v>
      </c>
    </row>
    <row r="105" spans="1:21" x14ac:dyDescent="0.25">
      <c r="A105" s="15">
        <v>6</v>
      </c>
      <c r="B105" s="15">
        <f>10*A105 - 32</f>
        <v>28</v>
      </c>
      <c r="D105" s="63">
        <f>D102+3/4*(D106-D102)</f>
        <v>1.5</v>
      </c>
      <c r="E105" s="65">
        <f>L115 * (D105 - D102)^3 + M115 * (D105 - D102)^2 + N115 * (D105 - D102) + O115</f>
        <v>-17</v>
      </c>
      <c r="F105">
        <v>-17</v>
      </c>
      <c r="G105" s="15" t="s">
        <v>200</v>
      </c>
      <c r="K105" s="34">
        <v>2</v>
      </c>
      <c r="L105" s="18">
        <f t="shared" si="5"/>
        <v>4</v>
      </c>
      <c r="M105" s="18">
        <f t="shared" si="5"/>
        <v>8</v>
      </c>
      <c r="O105" s="18">
        <v>2</v>
      </c>
      <c r="P105" s="18">
        <f>L106 - L105</f>
        <v>2</v>
      </c>
      <c r="Q105" s="18"/>
      <c r="R105" s="18">
        <f>M106 - M105</f>
        <v>20</v>
      </c>
      <c r="S105" s="35">
        <f>R105 / P105</f>
        <v>10</v>
      </c>
    </row>
    <row r="106" spans="1:21" x14ac:dyDescent="0.25">
      <c r="D106" s="63">
        <f>L104</f>
        <v>2</v>
      </c>
      <c r="E106" s="65">
        <f>M104</f>
        <v>-12</v>
      </c>
      <c r="F106">
        <v>-12</v>
      </c>
      <c r="G106" s="15" t="s">
        <v>201</v>
      </c>
      <c r="K106" s="34">
        <v>3</v>
      </c>
      <c r="L106" s="18">
        <f t="shared" si="5"/>
        <v>6</v>
      </c>
      <c r="M106" s="18">
        <f t="shared" si="5"/>
        <v>28</v>
      </c>
      <c r="S106" s="30"/>
    </row>
    <row r="107" spans="1:21" x14ac:dyDescent="0.25">
      <c r="D107" s="63">
        <f>D106+1/4*(D110-D106)</f>
        <v>2.5</v>
      </c>
      <c r="E107" s="65">
        <f>L116 * (D107 - D106)^3 + M116 * (D107 - D106)^2 + N116 * (D107 - D106) + O116</f>
        <v>-7</v>
      </c>
      <c r="F107">
        <v>-7</v>
      </c>
      <c r="G107" s="15" t="s">
        <v>202</v>
      </c>
      <c r="K107" s="39"/>
      <c r="S107" s="30"/>
    </row>
    <row r="108" spans="1:21" x14ac:dyDescent="0.25">
      <c r="D108" s="63">
        <f>D106+2/4*(D110-D106)</f>
        <v>3</v>
      </c>
      <c r="E108" s="65">
        <f>L116 * (D108 - D106)^3 + M116 * (D108 - D106)^2 + N116 * (D108 - D106) + O116</f>
        <v>-2</v>
      </c>
      <c r="F108">
        <v>-2</v>
      </c>
      <c r="G108" s="15" t="s">
        <v>203</v>
      </c>
      <c r="K108" s="39"/>
      <c r="L108" s="5" t="s">
        <v>124</v>
      </c>
      <c r="M108" s="4"/>
      <c r="N108" s="4"/>
      <c r="O108" s="3"/>
      <c r="Q108" s="17" t="s">
        <v>125</v>
      </c>
      <c r="S108" s="33" t="s">
        <v>126</v>
      </c>
    </row>
    <row r="109" spans="1:21" x14ac:dyDescent="0.25">
      <c r="D109" s="63">
        <f>D106+3/4*(D110-D106)</f>
        <v>3.5</v>
      </c>
      <c r="E109" s="65">
        <f>L116 * (D109 - D106)^3 + M116 * (D109 - D106)^2 + N116 * (D109 - D106) + O116</f>
        <v>3</v>
      </c>
      <c r="F109">
        <v>3</v>
      </c>
      <c r="G109" s="15" t="s">
        <v>33</v>
      </c>
      <c r="K109" s="39"/>
      <c r="L109" s="18">
        <v>2</v>
      </c>
      <c r="M109" s="18">
        <v>0</v>
      </c>
      <c r="N109" s="18">
        <v>0</v>
      </c>
      <c r="O109" s="18">
        <v>0</v>
      </c>
      <c r="Q109" s="18">
        <v>0</v>
      </c>
      <c r="S109" s="35">
        <f t="array" ref="S109:S112">MMULT( MINVERSE(L109:O112), Q109:Q112 )</f>
        <v>0</v>
      </c>
    </row>
    <row r="110" spans="1:21" x14ac:dyDescent="0.25">
      <c r="D110" s="63">
        <f>L105</f>
        <v>4</v>
      </c>
      <c r="E110" s="65">
        <f>M105</f>
        <v>8</v>
      </c>
      <c r="F110">
        <v>8</v>
      </c>
      <c r="G110" s="15" t="s">
        <v>204</v>
      </c>
      <c r="K110" s="39"/>
      <c r="L110" s="18">
        <f>P103 / Q103</f>
        <v>0.5</v>
      </c>
      <c r="M110" s="18">
        <v>2</v>
      </c>
      <c r="N110" s="18">
        <f>1 - L110</f>
        <v>0.5</v>
      </c>
      <c r="O110" s="18">
        <v>0</v>
      </c>
      <c r="Q110" s="18">
        <f>3 * (S104 - S103) / Q103</f>
        <v>0</v>
      </c>
      <c r="S110" s="35">
        <v>0</v>
      </c>
    </row>
    <row r="111" spans="1:21" x14ac:dyDescent="0.25">
      <c r="D111" s="63">
        <f>D110+1/4*(D114-D110)</f>
        <v>4.5</v>
      </c>
      <c r="E111" s="65">
        <f>L117 * (D111 - D110)^3 + M117 * (D111 - D110)^2 + N117 * (D111 - D110) + O117</f>
        <v>13</v>
      </c>
      <c r="F111">
        <v>13</v>
      </c>
      <c r="G111" s="15" t="s">
        <v>205</v>
      </c>
      <c r="K111" s="39"/>
      <c r="L111" s="18">
        <v>0</v>
      </c>
      <c r="M111" s="18">
        <f>P104 / Q104</f>
        <v>0.5</v>
      </c>
      <c r="N111" s="18">
        <v>2</v>
      </c>
      <c r="O111" s="18">
        <f>1 - M111</f>
        <v>0.5</v>
      </c>
      <c r="Q111" s="18">
        <f>3 * (S105 - S104) / Q104</f>
        <v>0</v>
      </c>
      <c r="S111" s="35">
        <v>0</v>
      </c>
    </row>
    <row r="112" spans="1:21" x14ac:dyDescent="0.25">
      <c r="D112" s="63">
        <f>D110+2/4*(D114-D110)</f>
        <v>5</v>
      </c>
      <c r="E112" s="65">
        <f>L117 * (D112 - D110)^3 + M117 * (D112 - D110)^2 + N117 * (D112 - D110) + O117</f>
        <v>18</v>
      </c>
      <c r="F112">
        <v>18</v>
      </c>
      <c r="G112" s="15" t="s">
        <v>98</v>
      </c>
      <c r="K112" s="39"/>
      <c r="L112" s="18">
        <v>0</v>
      </c>
      <c r="M112" s="18">
        <v>0</v>
      </c>
      <c r="N112" s="18">
        <v>0</v>
      </c>
      <c r="O112" s="18">
        <v>2</v>
      </c>
      <c r="Q112" s="18">
        <v>0</v>
      </c>
      <c r="S112" s="35">
        <v>0</v>
      </c>
    </row>
    <row r="113" spans="1:19" x14ac:dyDescent="0.25">
      <c r="D113" s="63">
        <f>D110+3/4*(D114-D110)</f>
        <v>5.5</v>
      </c>
      <c r="E113" s="65">
        <f>L117 * (D113 - D110)^3 + M117 * (D113 - D110)^2 + N117 * (D113 - D110) + O117</f>
        <v>23</v>
      </c>
      <c r="F113">
        <v>23</v>
      </c>
      <c r="G113" s="15" t="s">
        <v>206</v>
      </c>
      <c r="K113" s="39"/>
      <c r="S113" s="30"/>
    </row>
    <row r="114" spans="1:19" x14ac:dyDescent="0.25">
      <c r="D114" s="63">
        <f>L106</f>
        <v>6</v>
      </c>
      <c r="E114" s="65">
        <f>M106</f>
        <v>28</v>
      </c>
      <c r="F114">
        <v>28</v>
      </c>
      <c r="G114" s="15" t="s">
        <v>207</v>
      </c>
      <c r="K114" s="32" t="s">
        <v>110</v>
      </c>
      <c r="L114" s="17" t="s">
        <v>133</v>
      </c>
      <c r="M114" s="17" t="s">
        <v>134</v>
      </c>
      <c r="N114" s="17" t="s">
        <v>135</v>
      </c>
      <c r="O114" s="17" t="s">
        <v>136</v>
      </c>
      <c r="P114" s="40" t="s">
        <v>208</v>
      </c>
      <c r="Q114" s="41"/>
      <c r="R114" s="41"/>
      <c r="S114" s="30"/>
    </row>
    <row r="115" spans="1:19" x14ac:dyDescent="0.25">
      <c r="K115" s="34">
        <v>0</v>
      </c>
      <c r="L115" s="18">
        <f>(S110 - S109) / (3 * P103)</f>
        <v>0</v>
      </c>
      <c r="M115" s="18">
        <f>S109</f>
        <v>0</v>
      </c>
      <c r="N115" s="18">
        <f>S103 - P103 * (S110 + 2 * S109) / 3</f>
        <v>10</v>
      </c>
      <c r="O115" s="18">
        <f>M103</f>
        <v>-32</v>
      </c>
      <c r="P115" s="40"/>
      <c r="Q115" s="41"/>
      <c r="R115" s="41"/>
      <c r="S115" s="30"/>
    </row>
    <row r="116" spans="1:19" x14ac:dyDescent="0.25">
      <c r="K116" s="34">
        <v>1</v>
      </c>
      <c r="L116" s="18">
        <f>(S111 - S110) / (3 * P104)</f>
        <v>0</v>
      </c>
      <c r="M116" s="18">
        <f>S110</f>
        <v>0</v>
      </c>
      <c r="N116" s="18">
        <f>S104 - P104 * (S111 + 2 * S110) / 3</f>
        <v>10</v>
      </c>
      <c r="O116" s="18">
        <f>M104</f>
        <v>-12</v>
      </c>
      <c r="P116" s="40"/>
      <c r="Q116" s="41"/>
      <c r="R116" s="41"/>
      <c r="S116" s="30"/>
    </row>
    <row r="117" spans="1:19" customFormat="1" ht="15.75" customHeight="1" thickBot="1" x14ac:dyDescent="0.3">
      <c r="K117" s="42">
        <v>2</v>
      </c>
      <c r="L117" s="43">
        <f>(S112 - S111) / (3 * P105)</f>
        <v>0</v>
      </c>
      <c r="M117" s="43">
        <f>S111</f>
        <v>0</v>
      </c>
      <c r="N117" s="43">
        <f>S105 - P105 * (S112 + 2 * S111) / 3</f>
        <v>10</v>
      </c>
      <c r="O117" s="43">
        <f>M105</f>
        <v>8</v>
      </c>
      <c r="P117" s="44"/>
      <c r="Q117" s="45"/>
      <c r="R117" s="45"/>
      <c r="S117" s="46"/>
    </row>
    <row r="119" spans="1:19" customFormat="1" ht="15.75" customHeight="1" thickBot="1" x14ac:dyDescent="0.3">
      <c r="A119" s="31" t="s">
        <v>209</v>
      </c>
    </row>
    <row r="120" spans="1:19" x14ac:dyDescent="0.25">
      <c r="A120" s="6" t="s">
        <v>115</v>
      </c>
      <c r="B120" s="6"/>
      <c r="C120" s="7"/>
      <c r="D120" s="6" t="s">
        <v>11</v>
      </c>
      <c r="E120" s="6"/>
      <c r="G120" s="7" t="s">
        <v>12</v>
      </c>
      <c r="H120" s="7" t="s">
        <v>116</v>
      </c>
      <c r="I120" s="7" t="s">
        <v>117</v>
      </c>
      <c r="K120" s="26" t="s">
        <v>210</v>
      </c>
      <c r="L120" s="27"/>
      <c r="M120" s="27"/>
      <c r="N120" s="27"/>
      <c r="O120" s="27"/>
      <c r="P120" s="27"/>
      <c r="Q120" s="27"/>
      <c r="R120" s="27"/>
      <c r="S120" s="28"/>
    </row>
    <row r="121" spans="1:19" x14ac:dyDescent="0.25">
      <c r="A121" s="36" t="s">
        <v>8</v>
      </c>
      <c r="B121" s="36" t="s">
        <v>9</v>
      </c>
      <c r="C121" s="14" t="s">
        <v>10</v>
      </c>
      <c r="D121" s="17" t="s">
        <v>8</v>
      </c>
      <c r="E121" s="17" t="s">
        <v>9</v>
      </c>
      <c r="G121" s="36" t="s">
        <v>12</v>
      </c>
      <c r="H121" s="64" t="s">
        <v>13</v>
      </c>
      <c r="I121" s="50">
        <v>43943.427083333299</v>
      </c>
      <c r="K121" s="29" t="s">
        <v>108</v>
      </c>
      <c r="S121" s="30"/>
    </row>
    <row r="122" spans="1:19" x14ac:dyDescent="0.25">
      <c r="A122" s="15">
        <v>-1</v>
      </c>
      <c r="B122" s="15">
        <v>5</v>
      </c>
      <c r="C122" s="11" t="s">
        <v>119</v>
      </c>
      <c r="D122" s="63">
        <f>L123</f>
        <v>-1</v>
      </c>
      <c r="E122" s="65">
        <f>M123</f>
        <v>5</v>
      </c>
      <c r="F122">
        <v>5</v>
      </c>
      <c r="G122" s="15" t="s">
        <v>74</v>
      </c>
      <c r="I122" s="49"/>
      <c r="K122" s="32" t="s">
        <v>110</v>
      </c>
      <c r="L122" s="17" t="s">
        <v>8</v>
      </c>
      <c r="M122" s="17" t="s">
        <v>9</v>
      </c>
      <c r="O122" s="17" t="s">
        <v>110</v>
      </c>
      <c r="P122" s="17" t="s">
        <v>111</v>
      </c>
      <c r="Q122" s="17" t="s">
        <v>112</v>
      </c>
      <c r="R122" s="17" t="s">
        <v>113</v>
      </c>
      <c r="S122" s="33" t="s">
        <v>114</v>
      </c>
    </row>
    <row r="123" spans="1:19" x14ac:dyDescent="0.25">
      <c r="A123" s="15">
        <v>4</v>
      </c>
      <c r="B123" s="15">
        <v>2</v>
      </c>
      <c r="D123" s="63">
        <f>D122+1/4*(D126-D122)</f>
        <v>0.25</v>
      </c>
      <c r="E123" s="65">
        <f>L135 * (D123 - D122)^3 + M135 * (D123 - D122)^2 + N135 * (D123 - D122) + O135</f>
        <v>3.9895833333333335</v>
      </c>
      <c r="F123">
        <v>3.9895833333333299</v>
      </c>
      <c r="G123" s="15" t="s">
        <v>211</v>
      </c>
      <c r="I123" s="49"/>
      <c r="K123" s="34">
        <v>0</v>
      </c>
      <c r="L123" s="18">
        <f t="shared" ref="L123:M126" si="6">A122</f>
        <v>-1</v>
      </c>
      <c r="M123" s="18">
        <f t="shared" si="6"/>
        <v>5</v>
      </c>
      <c r="O123" s="18">
        <v>0</v>
      </c>
      <c r="P123" s="18">
        <f>L124 - L123</f>
        <v>5</v>
      </c>
      <c r="Q123" s="18">
        <f>P123 + P124</f>
        <v>7</v>
      </c>
      <c r="R123" s="18">
        <f>M124 - M123</f>
        <v>-3</v>
      </c>
      <c r="S123" s="35">
        <f>R123 / P123</f>
        <v>-0.6</v>
      </c>
    </row>
    <row r="124" spans="1:19" x14ac:dyDescent="0.25">
      <c r="A124" s="15">
        <v>6</v>
      </c>
      <c r="B124" s="15">
        <v>3</v>
      </c>
      <c r="D124" s="63">
        <f>D122+2/4*(D126-D122)</f>
        <v>1.5</v>
      </c>
      <c r="E124" s="65">
        <f>L135 * (D124 - D122)^3 + M135 * (D124 - D122)^2 + N135 * (D124 - D122) + O135</f>
        <v>3.0833333333333335</v>
      </c>
      <c r="F124">
        <v>3.0833333333333299</v>
      </c>
      <c r="G124" s="15" t="s">
        <v>212</v>
      </c>
      <c r="I124" s="49"/>
      <c r="K124" s="34">
        <v>1</v>
      </c>
      <c r="L124" s="18">
        <f t="shared" si="6"/>
        <v>4</v>
      </c>
      <c r="M124" s="18">
        <f t="shared" si="6"/>
        <v>2</v>
      </c>
      <c r="O124" s="18">
        <v>1</v>
      </c>
      <c r="P124" s="18">
        <f>L125 - L124</f>
        <v>2</v>
      </c>
      <c r="Q124" s="18">
        <f>P124 + P125</f>
        <v>4</v>
      </c>
      <c r="R124" s="18">
        <f>M125 - M124</f>
        <v>1</v>
      </c>
      <c r="S124" s="35">
        <f>R124 / P124</f>
        <v>0.5</v>
      </c>
    </row>
    <row r="125" spans="1:19" x14ac:dyDescent="0.25">
      <c r="A125" s="15">
        <v>8</v>
      </c>
      <c r="B125" s="15">
        <v>8</v>
      </c>
      <c r="D125" s="63">
        <f>D122+3/4*(D126-D122)</f>
        <v>2.75</v>
      </c>
      <c r="E125" s="65">
        <f>L135 * (D125 - D122)^3 + M135 * (D125 - D122)^2 + N135 * (D125 - D122) + O135</f>
        <v>2.385416666666667</v>
      </c>
      <c r="F125">
        <v>2.3854166666666701</v>
      </c>
      <c r="G125" s="15" t="s">
        <v>213</v>
      </c>
      <c r="K125" s="34">
        <v>2</v>
      </c>
      <c r="L125" s="18">
        <f t="shared" si="6"/>
        <v>6</v>
      </c>
      <c r="M125" s="18">
        <f t="shared" si="6"/>
        <v>3</v>
      </c>
      <c r="O125" s="18">
        <v>2</v>
      </c>
      <c r="P125" s="18">
        <f>L126 - L125</f>
        <v>2</v>
      </c>
      <c r="Q125" s="18"/>
      <c r="R125" s="18">
        <f>M126 - M125</f>
        <v>5</v>
      </c>
      <c r="S125" s="35">
        <f>R125 / P125</f>
        <v>2.5</v>
      </c>
    </row>
    <row r="126" spans="1:19" x14ac:dyDescent="0.25">
      <c r="D126" s="63">
        <f>L124</f>
        <v>4</v>
      </c>
      <c r="E126" s="65">
        <f>M124</f>
        <v>2</v>
      </c>
      <c r="F126">
        <v>2</v>
      </c>
      <c r="G126" s="15" t="s">
        <v>31</v>
      </c>
      <c r="K126" s="34">
        <v>3</v>
      </c>
      <c r="L126" s="18">
        <f t="shared" si="6"/>
        <v>8</v>
      </c>
      <c r="M126" s="18">
        <f t="shared" si="6"/>
        <v>8</v>
      </c>
      <c r="S126" s="30"/>
    </row>
    <row r="127" spans="1:19" x14ac:dyDescent="0.25">
      <c r="D127" s="63">
        <f>D126+1/4*(D130-D126)</f>
        <v>4.5</v>
      </c>
      <c r="E127" s="65">
        <f>L136 * (D127 - D126)^3 + M136 * (D127 - D126)^2 + N136 * (D127 - D126) + O136</f>
        <v>1.9677083333333334</v>
      </c>
      <c r="F127">
        <v>1.9677083333333301</v>
      </c>
      <c r="G127" s="15" t="s">
        <v>214</v>
      </c>
      <c r="K127" s="39"/>
      <c r="S127" s="30"/>
    </row>
    <row r="128" spans="1:19" x14ac:dyDescent="0.25">
      <c r="D128" s="63">
        <f>D126+2/4*(D130-D126)</f>
        <v>5</v>
      </c>
      <c r="E128" s="65">
        <f>L136 * (D128 - D126)^3 + M136 * (D128 - D126)^2 + N136 * (D128 - D126) + O136</f>
        <v>2.0750000000000002</v>
      </c>
      <c r="F128">
        <v>2.0750000000000002</v>
      </c>
      <c r="G128" s="15" t="s">
        <v>215</v>
      </c>
      <c r="K128" s="39"/>
      <c r="L128" s="5" t="s">
        <v>124</v>
      </c>
      <c r="M128" s="4"/>
      <c r="N128" s="4"/>
      <c r="O128" s="3"/>
      <c r="Q128" s="17" t="s">
        <v>125</v>
      </c>
      <c r="S128" s="33" t="s">
        <v>126</v>
      </c>
    </row>
    <row r="129" spans="1:23" x14ac:dyDescent="0.25">
      <c r="D129" s="63">
        <f>D126+3/4*(D130-D126)</f>
        <v>5.5</v>
      </c>
      <c r="E129" s="65">
        <f>L136 * (D129 - D126)^3 + M136 * (D129 - D126)^2 + N136 * (D129 - D126) + O136</f>
        <v>2.3947916666666669</v>
      </c>
      <c r="F129">
        <v>2.39479166666667</v>
      </c>
      <c r="G129" s="15" t="s">
        <v>216</v>
      </c>
      <c r="K129" s="39"/>
      <c r="L129" s="18">
        <v>2</v>
      </c>
      <c r="M129" s="18">
        <v>0</v>
      </c>
      <c r="N129" s="18">
        <v>0</v>
      </c>
      <c r="O129" s="18">
        <v>0</v>
      </c>
      <c r="Q129" s="18">
        <v>0</v>
      </c>
      <c r="S129" s="35">
        <f t="array" ref="S129:S132">MMULT( MINVERSE(L129:O132), Q129:Q132 )</f>
        <v>0</v>
      </c>
    </row>
    <row r="130" spans="1:23" x14ac:dyDescent="0.25">
      <c r="D130" s="63">
        <f>L125</f>
        <v>6</v>
      </c>
      <c r="E130" s="65">
        <f>M125</f>
        <v>3</v>
      </c>
      <c r="F130">
        <v>3</v>
      </c>
      <c r="G130" s="15" t="s">
        <v>33</v>
      </c>
      <c r="K130" s="39"/>
      <c r="L130" s="18">
        <f>P123 / Q123</f>
        <v>0.7142857142857143</v>
      </c>
      <c r="M130" s="18">
        <v>2</v>
      </c>
      <c r="N130" s="18">
        <f>1 - L130</f>
        <v>0.2857142857142857</v>
      </c>
      <c r="O130" s="18">
        <v>0</v>
      </c>
      <c r="Q130" s="18">
        <f>3 * (S124 - S123) / Q123</f>
        <v>0.47142857142857147</v>
      </c>
      <c r="S130" s="35">
        <v>0.13333333333333336</v>
      </c>
    </row>
    <row r="131" spans="1:23" x14ac:dyDescent="0.25">
      <c r="D131" s="63">
        <f>D130+1/4*(D134-D130)</f>
        <v>6.5</v>
      </c>
      <c r="E131" s="65">
        <f>L137 * (D131 - D130)^3 + M137 * (D131 - D130)^2 + N137 * (D131 - D130) + O137</f>
        <v>3.9364583333333334</v>
      </c>
      <c r="F131">
        <v>3.9364583333333298</v>
      </c>
      <c r="G131" s="15" t="s">
        <v>217</v>
      </c>
      <c r="K131" s="39"/>
      <c r="L131" s="18">
        <v>0</v>
      </c>
      <c r="M131" s="18">
        <f>P124 / Q124</f>
        <v>0.5</v>
      </c>
      <c r="N131" s="18">
        <v>2</v>
      </c>
      <c r="O131" s="18">
        <f>1 - M131</f>
        <v>0.5</v>
      </c>
      <c r="Q131" s="18">
        <f>3 * (S125 - S124) / Q124</f>
        <v>1.5</v>
      </c>
      <c r="S131" s="35">
        <v>0.71666666666666656</v>
      </c>
    </row>
    <row r="132" spans="1:23" x14ac:dyDescent="0.25">
      <c r="D132" s="63">
        <f>D130+2/4*(D134-D130)</f>
        <v>7</v>
      </c>
      <c r="E132" s="65">
        <f>L137 * (D132 - D130)^3 + M137 * (D132 - D130)^2 + N137 * (D132 - D130) + O137</f>
        <v>5.1416666666666666</v>
      </c>
      <c r="F132">
        <v>5.1416666666666702</v>
      </c>
      <c r="G132" s="15" t="s">
        <v>218</v>
      </c>
      <c r="K132" s="39"/>
      <c r="L132" s="18">
        <v>0</v>
      </c>
      <c r="M132" s="18">
        <v>0</v>
      </c>
      <c r="N132" s="18">
        <v>0</v>
      </c>
      <c r="O132" s="18">
        <v>2</v>
      </c>
      <c r="Q132" s="18">
        <v>0</v>
      </c>
      <c r="S132" s="35">
        <v>0</v>
      </c>
    </row>
    <row r="133" spans="1:23" x14ac:dyDescent="0.25">
      <c r="D133" s="63">
        <f>D130+3/4*(D134-D130)</f>
        <v>7.5</v>
      </c>
      <c r="E133" s="65">
        <f>L137 * (D133 - D130)^3 + M137 * (D133 - D130)^2 + N137 * (D133 - D130) + O137</f>
        <v>6.526041666666667</v>
      </c>
      <c r="F133">
        <v>6.5260416666666696</v>
      </c>
      <c r="G133" s="15" t="s">
        <v>219</v>
      </c>
      <c r="K133" s="39"/>
      <c r="S133" s="30"/>
    </row>
    <row r="134" spans="1:23" x14ac:dyDescent="0.25">
      <c r="D134" s="63">
        <f>L126</f>
        <v>8</v>
      </c>
      <c r="E134" s="65">
        <f>M126</f>
        <v>8</v>
      </c>
      <c r="F134">
        <v>8</v>
      </c>
      <c r="G134" s="15" t="s">
        <v>204</v>
      </c>
      <c r="K134" s="32" t="s">
        <v>110</v>
      </c>
      <c r="L134" s="17" t="s">
        <v>133</v>
      </c>
      <c r="M134" s="17" t="s">
        <v>134</v>
      </c>
      <c r="N134" s="17" t="s">
        <v>135</v>
      </c>
      <c r="O134" s="17" t="s">
        <v>136</v>
      </c>
      <c r="P134" s="40" t="s">
        <v>220</v>
      </c>
      <c r="Q134" s="41"/>
      <c r="R134" s="41"/>
      <c r="S134" s="30"/>
    </row>
    <row r="135" spans="1:23" x14ac:dyDescent="0.25">
      <c r="K135" s="34">
        <v>0</v>
      </c>
      <c r="L135" s="18">
        <f>(S130 - S129) / (3 * P123)</f>
        <v>8.8888888888888906E-3</v>
      </c>
      <c r="M135" s="18">
        <f>S129</f>
        <v>0</v>
      </c>
      <c r="N135" s="18">
        <f>S123 - P123 * (S130 + 2 * S129) / 3</f>
        <v>-0.82222222222222219</v>
      </c>
      <c r="O135" s="18">
        <f>M123</f>
        <v>5</v>
      </c>
      <c r="P135" s="40"/>
      <c r="Q135" s="41"/>
      <c r="R135" s="41"/>
      <c r="S135" s="30"/>
      <c r="W135" s="16" t="s">
        <v>221</v>
      </c>
    </row>
    <row r="136" spans="1:23" x14ac:dyDescent="0.25">
      <c r="K136" s="34">
        <v>1</v>
      </c>
      <c r="L136" s="18">
        <f>(S131 - S130) / (3 * P124)</f>
        <v>9.722222222222221E-2</v>
      </c>
      <c r="M136" s="18">
        <f>S130</f>
        <v>0.13333333333333336</v>
      </c>
      <c r="N136" s="18">
        <f>S124 - P124 * (S131 + 2 * S130) / 3</f>
        <v>-0.15555555555555556</v>
      </c>
      <c r="O136" s="18">
        <f>M124</f>
        <v>2</v>
      </c>
      <c r="P136" s="40"/>
      <c r="Q136" s="41"/>
      <c r="R136" s="41"/>
      <c r="S136" s="30"/>
    </row>
    <row r="137" spans="1:23" customFormat="1" ht="15.75" customHeight="1" thickBot="1" x14ac:dyDescent="0.3">
      <c r="K137" s="42">
        <v>2</v>
      </c>
      <c r="L137" s="43">
        <f>(S132 - S131) / (3 * P125)</f>
        <v>-0.11944444444444442</v>
      </c>
      <c r="M137" s="43">
        <f>S131</f>
        <v>0.71666666666666656</v>
      </c>
      <c r="N137" s="43">
        <f>S125 - P125 * (S132 + 2 * S131) / 3</f>
        <v>1.5444444444444447</v>
      </c>
      <c r="O137" s="43">
        <f>M125</f>
        <v>3</v>
      </c>
      <c r="P137" s="44"/>
      <c r="Q137" s="45"/>
      <c r="R137" s="45"/>
      <c r="S137" s="46"/>
    </row>
    <row r="139" spans="1:23" customFormat="1" ht="15.75" customHeight="1" thickBot="1" x14ac:dyDescent="0.3">
      <c r="A139" s="31" t="s">
        <v>222</v>
      </c>
    </row>
    <row r="140" spans="1:23" x14ac:dyDescent="0.25">
      <c r="A140" s="6" t="s">
        <v>115</v>
      </c>
      <c r="B140" s="6"/>
      <c r="C140" s="7"/>
      <c r="D140" s="6" t="s">
        <v>11</v>
      </c>
      <c r="E140" s="6"/>
      <c r="G140" s="7" t="s">
        <v>12</v>
      </c>
      <c r="H140" s="7" t="s">
        <v>116</v>
      </c>
      <c r="I140" s="7" t="s">
        <v>117</v>
      </c>
      <c r="K140" s="26" t="s">
        <v>223</v>
      </c>
      <c r="L140" s="27"/>
      <c r="M140" s="27"/>
      <c r="N140" s="27"/>
      <c r="O140" s="27"/>
      <c r="P140" s="27"/>
      <c r="Q140" s="27"/>
      <c r="R140" s="27"/>
      <c r="S140" s="28"/>
    </row>
    <row r="141" spans="1:23" x14ac:dyDescent="0.25">
      <c r="A141" s="36" t="s">
        <v>8</v>
      </c>
      <c r="B141" s="36" t="s">
        <v>9</v>
      </c>
      <c r="C141" s="14" t="s">
        <v>10</v>
      </c>
      <c r="D141" s="17" t="s">
        <v>8</v>
      </c>
      <c r="E141" s="17" t="s">
        <v>9</v>
      </c>
      <c r="G141" s="36" t="s">
        <v>224</v>
      </c>
      <c r="H141" s="36"/>
      <c r="I141" s="50"/>
      <c r="K141" s="29" t="s">
        <v>108</v>
      </c>
      <c r="S141" s="30"/>
    </row>
    <row r="142" spans="1:23" x14ac:dyDescent="0.25">
      <c r="A142" s="15">
        <v>-2</v>
      </c>
      <c r="B142" s="15">
        <v>2</v>
      </c>
      <c r="C142" s="11" t="s">
        <v>119</v>
      </c>
      <c r="D142" s="63">
        <f>L143</f>
        <v>-2</v>
      </c>
      <c r="E142" s="65">
        <f>M143</f>
        <v>2</v>
      </c>
      <c r="F142">
        <v>2</v>
      </c>
      <c r="I142" s="49"/>
      <c r="K142" s="32" t="s">
        <v>110</v>
      </c>
      <c r="L142" s="17" t="s">
        <v>8</v>
      </c>
      <c r="M142" s="17" t="s">
        <v>9</v>
      </c>
      <c r="O142" s="17" t="s">
        <v>110</v>
      </c>
      <c r="P142" s="17" t="s">
        <v>111</v>
      </c>
      <c r="Q142" s="17" t="s">
        <v>112</v>
      </c>
      <c r="R142" s="17" t="s">
        <v>113</v>
      </c>
      <c r="S142" s="33" t="s">
        <v>114</v>
      </c>
    </row>
    <row r="143" spans="1:23" x14ac:dyDescent="0.25">
      <c r="A143" s="15">
        <v>4</v>
      </c>
      <c r="B143" s="15">
        <v>5</v>
      </c>
      <c r="D143" s="63">
        <f>D142+1/4*(D146-D142)</f>
        <v>-0.5</v>
      </c>
      <c r="E143" s="65">
        <f>L155 * (D143 - D142)^3 + M155 * (D143 - D142)^2 + N155 * (D143 - D142) + O155</f>
        <v>5.471774193548387</v>
      </c>
      <c r="F143">
        <v>5.4717741935483897</v>
      </c>
      <c r="I143" s="49"/>
      <c r="K143" s="34">
        <v>0</v>
      </c>
      <c r="L143" s="18">
        <f t="shared" ref="L143:M146" si="7">A142</f>
        <v>-2</v>
      </c>
      <c r="M143" s="18">
        <f t="shared" si="7"/>
        <v>2</v>
      </c>
      <c r="O143" s="18">
        <v>0</v>
      </c>
      <c r="P143" s="18">
        <f>L144 - L143</f>
        <v>6</v>
      </c>
      <c r="Q143" s="18">
        <f>P143 + P144</f>
        <v>8</v>
      </c>
      <c r="R143" s="18">
        <f>M144 - M143</f>
        <v>3</v>
      </c>
      <c r="S143" s="35">
        <f>R143 / P143</f>
        <v>0.5</v>
      </c>
    </row>
    <row r="144" spans="1:23" x14ac:dyDescent="0.25">
      <c r="A144" s="15">
        <v>6</v>
      </c>
      <c r="B144" s="15">
        <v>-1</v>
      </c>
      <c r="D144" s="63">
        <f>D142+2/4*(D146-D142)</f>
        <v>1</v>
      </c>
      <c r="E144" s="65">
        <f>L155 * (D144 - D142)^3 + M155 * (D144 - D142)^2 + N155 * (D144 - D142) + O155</f>
        <v>7.8548387096774199</v>
      </c>
      <c r="F144">
        <v>7.8548387096774199</v>
      </c>
      <c r="I144" s="49"/>
      <c r="K144" s="34">
        <v>1</v>
      </c>
      <c r="L144" s="18">
        <f t="shared" si="7"/>
        <v>4</v>
      </c>
      <c r="M144" s="18">
        <f t="shared" si="7"/>
        <v>5</v>
      </c>
      <c r="O144" s="18">
        <v>1</v>
      </c>
      <c r="P144" s="18">
        <f>L145 - L144</f>
        <v>2</v>
      </c>
      <c r="Q144" s="18">
        <f>P144 + P145</f>
        <v>4</v>
      </c>
      <c r="R144" s="18">
        <f>M145 - M144</f>
        <v>-6</v>
      </c>
      <c r="S144" s="35">
        <f>R144 / P144</f>
        <v>-3</v>
      </c>
    </row>
    <row r="145" spans="1:23" x14ac:dyDescent="0.25">
      <c r="A145" s="15">
        <v>8</v>
      </c>
      <c r="B145" s="15">
        <v>5</v>
      </c>
      <c r="D145" s="63">
        <f>D142+3/4*(D146-D142)</f>
        <v>2.5</v>
      </c>
      <c r="E145" s="65">
        <f>L155 * (D145 - D142)^3 + M155 * (D145 - D142)^2 + N155 * (D145 - D142) + O155</f>
        <v>8.0604838709677438</v>
      </c>
      <c r="F145">
        <v>8.0604838709677402</v>
      </c>
      <c r="K145" s="34">
        <v>2</v>
      </c>
      <c r="L145" s="18">
        <f t="shared" si="7"/>
        <v>6</v>
      </c>
      <c r="M145" s="18">
        <f t="shared" si="7"/>
        <v>-1</v>
      </c>
      <c r="O145" s="18">
        <v>2</v>
      </c>
      <c r="P145" s="18">
        <f>L146 - L145</f>
        <v>2</v>
      </c>
      <c r="Q145" s="18"/>
      <c r="R145" s="18">
        <f>M146 - M145</f>
        <v>6</v>
      </c>
      <c r="S145" s="35">
        <f>R145 / P145</f>
        <v>3</v>
      </c>
    </row>
    <row r="146" spans="1:23" x14ac:dyDescent="0.25">
      <c r="D146" s="63">
        <f>L144</f>
        <v>4</v>
      </c>
      <c r="E146" s="65">
        <f>M144</f>
        <v>5</v>
      </c>
      <c r="F146">
        <v>5</v>
      </c>
      <c r="K146" s="34">
        <v>3</v>
      </c>
      <c r="L146" s="18">
        <f t="shared" si="7"/>
        <v>8</v>
      </c>
      <c r="M146" s="18">
        <f t="shared" si="7"/>
        <v>5</v>
      </c>
      <c r="S146" s="30"/>
    </row>
    <row r="147" spans="1:23" x14ac:dyDescent="0.25">
      <c r="D147" s="63">
        <f>D146+1/4*(D150-D146)</f>
        <v>4.5</v>
      </c>
      <c r="E147" s="65">
        <f>L156 * (D147 - D146)^3 + M156 * (D147 - D146)^2 + N156 * (D147 - D146) + O156</f>
        <v>3.144657258064516</v>
      </c>
      <c r="F147">
        <v>3.14465725806452</v>
      </c>
      <c r="K147" s="39"/>
      <c r="S147" s="30"/>
    </row>
    <row r="148" spans="1:23" x14ac:dyDescent="0.25">
      <c r="D148" s="63">
        <f>D146+2/4*(D150-D146)</f>
        <v>5</v>
      </c>
      <c r="E148" s="65">
        <f>L156 * (D148 - D146)^3 + M156 * (D148 - D146)^2 + N156 * (D148 - D146) + O156</f>
        <v>1.2379032258064515</v>
      </c>
      <c r="F148">
        <v>1.23790322580645</v>
      </c>
      <c r="K148" s="39"/>
      <c r="L148" s="5" t="s">
        <v>124</v>
      </c>
      <c r="M148" s="4"/>
      <c r="N148" s="4"/>
      <c r="O148" s="3"/>
      <c r="Q148" s="17" t="s">
        <v>125</v>
      </c>
      <c r="S148" s="33" t="s">
        <v>126</v>
      </c>
    </row>
    <row r="149" spans="1:23" x14ac:dyDescent="0.25">
      <c r="D149" s="63">
        <f>D146+3/4*(D150-D146)</f>
        <v>5.5</v>
      </c>
      <c r="E149" s="65">
        <f>L156 * (D149 - D146)^3 + M156 * (D149 - D146)^2 + N156 * (D149 - D146) + O156</f>
        <v>-0.28780241935483897</v>
      </c>
      <c r="F149">
        <v>-0.28780241935483902</v>
      </c>
      <c r="K149" s="39"/>
      <c r="L149" s="18">
        <v>2</v>
      </c>
      <c r="M149" s="18">
        <v>0</v>
      </c>
      <c r="N149" s="18">
        <v>0</v>
      </c>
      <c r="O149" s="18">
        <v>0</v>
      </c>
      <c r="Q149" s="18">
        <v>0</v>
      </c>
      <c r="S149" s="35">
        <f t="array" ref="S149:S152">MMULT( MINVERSE(L149:O152), Q149:Q152 )</f>
        <v>0</v>
      </c>
    </row>
    <row r="150" spans="1:23" x14ac:dyDescent="0.25">
      <c r="D150" s="63">
        <f>L145</f>
        <v>6</v>
      </c>
      <c r="E150" s="65">
        <f>M145</f>
        <v>-1</v>
      </c>
      <c r="F150">
        <v>-1</v>
      </c>
      <c r="K150" s="39"/>
      <c r="L150" s="18">
        <f>P143 / Q143</f>
        <v>0.75</v>
      </c>
      <c r="M150" s="18">
        <v>2</v>
      </c>
      <c r="N150" s="18">
        <f>1 - L150</f>
        <v>0.25</v>
      </c>
      <c r="O150" s="18">
        <v>0</v>
      </c>
      <c r="Q150" s="18">
        <f>3 * (S144 - S143) / Q143</f>
        <v>-1.3125</v>
      </c>
      <c r="S150" s="35">
        <v>-0.96774193548387089</v>
      </c>
    </row>
    <row r="151" spans="1:23" x14ac:dyDescent="0.25">
      <c r="D151" s="63">
        <f>D150+1/4*(D154-D150)</f>
        <v>6.5</v>
      </c>
      <c r="E151" s="65">
        <f>L157 * (D151 - D150)^3 + M157 * (D151 - D150)^2 + N157 * (D151 - D150) + O157</f>
        <v>-0.59022177419354827</v>
      </c>
      <c r="F151">
        <v>-0.59022177419354804</v>
      </c>
      <c r="K151" s="39"/>
      <c r="L151" s="18">
        <v>0</v>
      </c>
      <c r="M151" s="18">
        <f>P144 / Q144</f>
        <v>0.5</v>
      </c>
      <c r="N151" s="18">
        <v>2</v>
      </c>
      <c r="O151" s="18">
        <f>1 - M151</f>
        <v>0.5</v>
      </c>
      <c r="Q151" s="18">
        <f>3 * (S145 - S144) / Q144</f>
        <v>4.5</v>
      </c>
      <c r="S151" s="35">
        <v>2.4919354838709675</v>
      </c>
    </row>
    <row r="152" spans="1:23" x14ac:dyDescent="0.25">
      <c r="D152" s="63">
        <f>D150+2/4*(D154-D150)</f>
        <v>7</v>
      </c>
      <c r="E152" s="65">
        <f>L157 * (D152 - D150)^3 + M157 * (D152 - D150)^2 + N157 * (D152 - D150) + O157</f>
        <v>0.75403225806451601</v>
      </c>
      <c r="F152">
        <v>0.75403225806451601</v>
      </c>
      <c r="K152" s="39"/>
      <c r="L152" s="18">
        <v>0</v>
      </c>
      <c r="M152" s="18">
        <v>0</v>
      </c>
      <c r="N152" s="18">
        <v>0</v>
      </c>
      <c r="O152" s="18">
        <v>2</v>
      </c>
      <c r="Q152" s="18">
        <v>0</v>
      </c>
      <c r="S152" s="35">
        <v>0</v>
      </c>
    </row>
    <row r="153" spans="1:23" x14ac:dyDescent="0.25">
      <c r="D153" s="63">
        <f>D150+3/4*(D154-D150)</f>
        <v>7.5</v>
      </c>
      <c r="E153" s="65">
        <f>L157 * (D153 - D150)^3 + M157 * (D153 - D150)^2 + N157 * (D153 - D150) + O157</f>
        <v>2.721270161290323</v>
      </c>
      <c r="F153">
        <v>2.7212701612903198</v>
      </c>
      <c r="K153" s="39"/>
      <c r="S153" s="30"/>
    </row>
    <row r="154" spans="1:23" x14ac:dyDescent="0.25">
      <c r="D154" s="63">
        <f>L146</f>
        <v>8</v>
      </c>
      <c r="E154" s="65">
        <f>M146</f>
        <v>5</v>
      </c>
      <c r="F154">
        <v>5</v>
      </c>
      <c r="K154" s="32" t="s">
        <v>110</v>
      </c>
      <c r="L154" s="17" t="s">
        <v>133</v>
      </c>
      <c r="M154" s="17" t="s">
        <v>134</v>
      </c>
      <c r="N154" s="17" t="s">
        <v>135</v>
      </c>
      <c r="O154" s="17" t="s">
        <v>136</v>
      </c>
      <c r="P154" s="40" t="s">
        <v>225</v>
      </c>
      <c r="Q154" s="41"/>
      <c r="R154" s="41"/>
      <c r="S154" s="30"/>
    </row>
    <row r="155" spans="1:23" x14ac:dyDescent="0.25">
      <c r="K155" s="34">
        <v>0</v>
      </c>
      <c r="L155" s="18">
        <f>(S150 - S149) / (3 * P143)</f>
        <v>-5.3763440860215048E-2</v>
      </c>
      <c r="M155" s="18">
        <f>S149</f>
        <v>0</v>
      </c>
      <c r="N155" s="18">
        <f>S143 - P143 * (S150 + 2 * S149) / 3</f>
        <v>2.435483870967742</v>
      </c>
      <c r="O155" s="18">
        <f>M143</f>
        <v>2</v>
      </c>
      <c r="P155" s="40"/>
      <c r="Q155" s="41"/>
      <c r="R155" s="41"/>
      <c r="S155" s="30"/>
    </row>
    <row r="156" spans="1:23" x14ac:dyDescent="0.25">
      <c r="K156" s="34">
        <v>1</v>
      </c>
      <c r="L156" s="18">
        <f>(S151 - S150) / (3 * P144)</f>
        <v>0.57661290322580638</v>
      </c>
      <c r="M156" s="18">
        <f>S150</f>
        <v>-0.96774193548387089</v>
      </c>
      <c r="N156" s="18">
        <f>S144 - P144 * (S151 + 2 * S150) / 3</f>
        <v>-3.370967741935484</v>
      </c>
      <c r="O156" s="18">
        <f>M144</f>
        <v>5</v>
      </c>
      <c r="P156" s="40"/>
      <c r="Q156" s="41"/>
      <c r="R156" s="41"/>
      <c r="S156" s="30"/>
    </row>
    <row r="157" spans="1:23" customFormat="1" ht="15.75" customHeight="1" thickBot="1" x14ac:dyDescent="0.3">
      <c r="K157" s="42">
        <v>2</v>
      </c>
      <c r="L157" s="43">
        <f>(S152 - S151) / (3 * P145)</f>
        <v>-0.41532258064516125</v>
      </c>
      <c r="M157" s="43">
        <f>S151</f>
        <v>2.4919354838709675</v>
      </c>
      <c r="N157" s="43">
        <f>S145 - P145 * (S152 + 2 * S151) / 3</f>
        <v>-0.32258064516129004</v>
      </c>
      <c r="O157" s="43">
        <f>M145</f>
        <v>-1</v>
      </c>
      <c r="P157" s="44"/>
      <c r="Q157" s="45"/>
      <c r="R157" s="45"/>
      <c r="S157" s="46"/>
      <c r="W157" s="16" t="s">
        <v>226</v>
      </c>
    </row>
    <row r="159" spans="1:23" customFormat="1" ht="15.75" customHeight="1" thickBot="1" x14ac:dyDescent="0.3">
      <c r="A159" s="31" t="s">
        <v>227</v>
      </c>
    </row>
    <row r="160" spans="1:23" x14ac:dyDescent="0.25">
      <c r="A160" s="6" t="s">
        <v>115</v>
      </c>
      <c r="B160" s="6"/>
      <c r="C160" s="7"/>
      <c r="D160" s="6" t="s">
        <v>11</v>
      </c>
      <c r="E160" s="6"/>
      <c r="G160" s="7" t="s">
        <v>12</v>
      </c>
      <c r="H160" s="7" t="s">
        <v>116</v>
      </c>
      <c r="I160" s="7" t="s">
        <v>117</v>
      </c>
      <c r="K160" s="26" t="s">
        <v>228</v>
      </c>
      <c r="L160" s="27"/>
      <c r="M160" s="27"/>
      <c r="N160" s="27"/>
      <c r="O160" s="27"/>
      <c r="P160" s="27"/>
      <c r="Q160" s="27"/>
      <c r="R160" s="27"/>
      <c r="S160" s="28"/>
    </row>
    <row r="161" spans="1:19" x14ac:dyDescent="0.25">
      <c r="A161" s="36" t="s">
        <v>8</v>
      </c>
      <c r="B161" s="36" t="s">
        <v>9</v>
      </c>
      <c r="C161" s="14" t="s">
        <v>10</v>
      </c>
      <c r="D161" s="17" t="s">
        <v>8</v>
      </c>
      <c r="E161" s="17" t="s">
        <v>9</v>
      </c>
      <c r="G161" s="36" t="s">
        <v>224</v>
      </c>
      <c r="H161" s="36"/>
      <c r="I161" s="50"/>
      <c r="K161" s="29" t="s">
        <v>108</v>
      </c>
      <c r="S161" s="30"/>
    </row>
    <row r="162" spans="1:19" x14ac:dyDescent="0.25">
      <c r="A162" s="15">
        <v>0</v>
      </c>
      <c r="B162" s="15">
        <v>4</v>
      </c>
      <c r="C162" s="11" t="s">
        <v>119</v>
      </c>
      <c r="D162" s="63">
        <f>L163</f>
        <v>0</v>
      </c>
      <c r="E162" s="65">
        <f>M163</f>
        <v>4</v>
      </c>
      <c r="F162">
        <v>4</v>
      </c>
      <c r="I162" s="49"/>
      <c r="K162" s="32" t="s">
        <v>110</v>
      </c>
      <c r="L162" s="17" t="s">
        <v>8</v>
      </c>
      <c r="M162" s="17" t="s">
        <v>9</v>
      </c>
      <c r="O162" s="17" t="s">
        <v>110</v>
      </c>
      <c r="P162" s="17" t="s">
        <v>111</v>
      </c>
      <c r="Q162" s="17" t="s">
        <v>112</v>
      </c>
      <c r="R162" s="17" t="s">
        <v>113</v>
      </c>
      <c r="S162" s="33" t="s">
        <v>114</v>
      </c>
    </row>
    <row r="163" spans="1:19" x14ac:dyDescent="0.25">
      <c r="A163" s="15">
        <v>3</v>
      </c>
      <c r="B163" s="15">
        <v>6</v>
      </c>
      <c r="D163" s="63">
        <f>D162+1/4*(D166-D162)</f>
        <v>0.75</v>
      </c>
      <c r="E163" s="65">
        <f>L175 * (D163 - D162)^3 + M175 * (D163 - D162)^2 + N175 * (D163 - D162) + O175</f>
        <v>4.9022381756756754</v>
      </c>
      <c r="F163">
        <v>4.9022381756756799</v>
      </c>
      <c r="I163" s="49"/>
      <c r="K163" s="34">
        <v>0</v>
      </c>
      <c r="L163" s="18">
        <f t="shared" ref="L163:M166" si="8">A162</f>
        <v>0</v>
      </c>
      <c r="M163" s="18">
        <f t="shared" si="8"/>
        <v>4</v>
      </c>
      <c r="O163" s="18">
        <v>0</v>
      </c>
      <c r="P163" s="18">
        <f>L164 - L163</f>
        <v>3</v>
      </c>
      <c r="Q163" s="18">
        <f>P163 + P164</f>
        <v>6</v>
      </c>
      <c r="R163" s="18">
        <f>M164 - M163</f>
        <v>2</v>
      </c>
      <c r="S163" s="35">
        <f>R163 / P163</f>
        <v>0.66666666666666663</v>
      </c>
    </row>
    <row r="164" spans="1:19" x14ac:dyDescent="0.25">
      <c r="A164" s="15">
        <v>6</v>
      </c>
      <c r="B164" s="15">
        <v>3</v>
      </c>
      <c r="D164" s="63">
        <f>D162+2/4*(D166-D162)</f>
        <v>1.5</v>
      </c>
      <c r="E164" s="65">
        <f>L175 * (D164 - D162)^3 + M175 * (D164 - D162)^2 + N175 * (D164 - D162) + O175</f>
        <v>5.6435810810810807</v>
      </c>
      <c r="F164">
        <v>5.6435810810810798</v>
      </c>
      <c r="I164" s="49"/>
      <c r="K164" s="34">
        <v>1</v>
      </c>
      <c r="L164" s="18">
        <f t="shared" si="8"/>
        <v>3</v>
      </c>
      <c r="M164" s="18">
        <f t="shared" si="8"/>
        <v>6</v>
      </c>
      <c r="O164" s="18">
        <v>1</v>
      </c>
      <c r="P164" s="18">
        <f>L165 - L164</f>
        <v>3</v>
      </c>
      <c r="Q164" s="18">
        <f>P164 + P165</f>
        <v>5</v>
      </c>
      <c r="R164" s="18">
        <f>M165 - M164</f>
        <v>-3</v>
      </c>
      <c r="S164" s="35">
        <f>R164 / P164</f>
        <v>-1</v>
      </c>
    </row>
    <row r="165" spans="1:19" x14ac:dyDescent="0.25">
      <c r="A165" s="15">
        <v>8</v>
      </c>
      <c r="B165" s="15">
        <v>4</v>
      </c>
      <c r="D165" s="63">
        <f>D162+3/4*(D166-D162)</f>
        <v>2.25</v>
      </c>
      <c r="E165" s="65">
        <f>L175 * (D165 - D162)^3 + M175 * (D165 - D162)^2 + N175 * (D165 - D162) + O175</f>
        <v>6.0631334459459456</v>
      </c>
      <c r="F165">
        <v>6.0631334459459501</v>
      </c>
      <c r="K165" s="34">
        <v>2</v>
      </c>
      <c r="L165" s="18">
        <f t="shared" si="8"/>
        <v>6</v>
      </c>
      <c r="M165" s="18">
        <f t="shared" si="8"/>
        <v>3</v>
      </c>
      <c r="O165" s="18">
        <v>2</v>
      </c>
      <c r="P165" s="18">
        <f>L166 - L165</f>
        <v>2</v>
      </c>
      <c r="Q165" s="18"/>
      <c r="R165" s="18">
        <f>M166 - M165</f>
        <v>1</v>
      </c>
      <c r="S165" s="35">
        <f>R165 / P165</f>
        <v>0.5</v>
      </c>
    </row>
    <row r="166" spans="1:19" x14ac:dyDescent="0.25">
      <c r="D166" s="63">
        <f>L164</f>
        <v>3</v>
      </c>
      <c r="E166" s="65">
        <f>M164</f>
        <v>6</v>
      </c>
      <c r="F166">
        <v>6</v>
      </c>
      <c r="K166" s="34">
        <v>3</v>
      </c>
      <c r="L166" s="18">
        <f t="shared" si="8"/>
        <v>8</v>
      </c>
      <c r="M166" s="18">
        <f t="shared" si="8"/>
        <v>4</v>
      </c>
      <c r="S166" s="30"/>
    </row>
    <row r="167" spans="1:19" x14ac:dyDescent="0.25">
      <c r="D167" s="63">
        <f>D166+1/4*(D170-D166)</f>
        <v>3.75</v>
      </c>
      <c r="E167" s="65">
        <f>L176 * (D167 - D166)^3 + M176 * (D167 - D166)^2 + N176 * (D167 - D166) + O176</f>
        <v>5.3760557432432439</v>
      </c>
      <c r="F167">
        <v>5.3760557432432403</v>
      </c>
      <c r="K167" s="39"/>
      <c r="S167" s="30"/>
    </row>
    <row r="168" spans="1:19" x14ac:dyDescent="0.25">
      <c r="D168" s="63">
        <f>D166+2/4*(D170-D166)</f>
        <v>4.5</v>
      </c>
      <c r="E168" s="65">
        <f>L176 * (D168 - D166)^3 + M176 * (D168 - D166)^2 + N176 * (D168 - D166) + O176</f>
        <v>4.444256756756757</v>
      </c>
      <c r="F168">
        <v>4.4442567567567597</v>
      </c>
      <c r="K168" s="39"/>
      <c r="L168" s="5" t="s">
        <v>124</v>
      </c>
      <c r="M168" s="4"/>
      <c r="N168" s="4"/>
      <c r="O168" s="3"/>
      <c r="Q168" s="17" t="s">
        <v>125</v>
      </c>
      <c r="S168" s="33" t="s">
        <v>126</v>
      </c>
    </row>
    <row r="169" spans="1:19" x14ac:dyDescent="0.25">
      <c r="D169" s="63">
        <f>D166+3/4*(D170-D166)</f>
        <v>5.25</v>
      </c>
      <c r="E169" s="65">
        <f>L176 * (D169 - D166)^3 + M176 * (D169 - D166)^2 + N176 * (D169 - D166) + O176</f>
        <v>3.5403293918918921</v>
      </c>
      <c r="F169">
        <v>3.5403293918918899</v>
      </c>
      <c r="K169" s="39"/>
      <c r="L169" s="18">
        <v>2</v>
      </c>
      <c r="M169" s="18">
        <v>0</v>
      </c>
      <c r="N169" s="18">
        <v>0</v>
      </c>
      <c r="O169" s="18">
        <v>0</v>
      </c>
      <c r="Q169" s="18">
        <v>0</v>
      </c>
      <c r="S169" s="35">
        <f t="array" ref="S169:S172">MMULT( MINVERSE(L169:O172), Q169:Q172 )</f>
        <v>0</v>
      </c>
    </row>
    <row r="170" spans="1:19" x14ac:dyDescent="0.25">
      <c r="D170" s="63">
        <f>L165</f>
        <v>6</v>
      </c>
      <c r="E170" s="65">
        <f>M165</f>
        <v>3</v>
      </c>
      <c r="F170">
        <v>3</v>
      </c>
      <c r="K170" s="39"/>
      <c r="L170" s="18">
        <f>P163 / Q163</f>
        <v>0.5</v>
      </c>
      <c r="M170" s="18">
        <v>2</v>
      </c>
      <c r="N170" s="18">
        <f>1 - L170</f>
        <v>0.5</v>
      </c>
      <c r="O170" s="18">
        <v>0</v>
      </c>
      <c r="Q170" s="18">
        <f>3 * (S164 - S163) / Q163</f>
        <v>-0.83333333333333337</v>
      </c>
      <c r="S170" s="35">
        <v>-0.57207207207207211</v>
      </c>
    </row>
    <row r="171" spans="1:19" x14ac:dyDescent="0.25">
      <c r="D171" s="63">
        <f>D170+1/4*(D174-D170)</f>
        <v>6.5</v>
      </c>
      <c r="E171" s="65">
        <f>L177 * (D171 - D170)^3 + M177 * (D171 - D170)^2 + N177 * (D171 - D170) + O177</f>
        <v>2.9780405405405403</v>
      </c>
      <c r="F171">
        <v>2.9780405405405399</v>
      </c>
      <c r="K171" s="39"/>
      <c r="L171" s="18">
        <v>0</v>
      </c>
      <c r="M171" s="18">
        <f>P164 / Q164</f>
        <v>0.6</v>
      </c>
      <c r="N171" s="18">
        <v>2</v>
      </c>
      <c r="O171" s="18">
        <f>1 - M171</f>
        <v>0.4</v>
      </c>
      <c r="Q171" s="18">
        <f>3 * (S165 - S164) / Q164</f>
        <v>0.9</v>
      </c>
      <c r="S171" s="35">
        <v>0.62162162162162149</v>
      </c>
    </row>
    <row r="172" spans="1:19" x14ac:dyDescent="0.25">
      <c r="D172" s="63">
        <f>D170+2/4*(D174-D170)</f>
        <v>7</v>
      </c>
      <c r="E172" s="65">
        <f>L177 * (D172 - D170)^3 + M177 * (D172 - D170)^2 + N177 * (D172 - D170) + O177</f>
        <v>3.1891891891891895</v>
      </c>
      <c r="F172">
        <v>3.1891891891891899</v>
      </c>
      <c r="K172" s="39"/>
      <c r="L172" s="18">
        <v>0</v>
      </c>
      <c r="M172" s="18">
        <v>0</v>
      </c>
      <c r="N172" s="18">
        <v>0</v>
      </c>
      <c r="O172" s="18">
        <v>2</v>
      </c>
      <c r="Q172" s="18">
        <v>0</v>
      </c>
      <c r="S172" s="35">
        <v>0</v>
      </c>
    </row>
    <row r="173" spans="1:19" x14ac:dyDescent="0.25">
      <c r="D173" s="63">
        <f>D170+3/4*(D174-D170)</f>
        <v>7.5</v>
      </c>
      <c r="E173" s="65">
        <f>L177 * (D173 - D170)^3 + M177 * (D173 - D170)^2 + N177 * (D173 - D170) + O177</f>
        <v>3.555743243243243</v>
      </c>
      <c r="F173">
        <v>3.5557432432432399</v>
      </c>
      <c r="K173" s="39"/>
      <c r="S173" s="30"/>
    </row>
    <row r="174" spans="1:19" x14ac:dyDescent="0.25">
      <c r="D174" s="63">
        <f>L166</f>
        <v>8</v>
      </c>
      <c r="E174" s="65">
        <f>M166</f>
        <v>4</v>
      </c>
      <c r="F174">
        <v>4</v>
      </c>
      <c r="K174" s="32" t="s">
        <v>110</v>
      </c>
      <c r="L174" s="17" t="s">
        <v>133</v>
      </c>
      <c r="M174" s="17" t="s">
        <v>134</v>
      </c>
      <c r="N174" s="17" t="s">
        <v>135</v>
      </c>
      <c r="O174" s="17" t="s">
        <v>136</v>
      </c>
      <c r="P174" s="40" t="s">
        <v>229</v>
      </c>
      <c r="Q174" s="41"/>
      <c r="R174" s="41"/>
      <c r="S174" s="30"/>
    </row>
    <row r="175" spans="1:19" x14ac:dyDescent="0.25">
      <c r="K175" s="34">
        <v>0</v>
      </c>
      <c r="L175" s="18">
        <f>(S170 - S169) / (3 * P163)</f>
        <v>-6.3563563563563574E-2</v>
      </c>
      <c r="M175" s="18">
        <f>S169</f>
        <v>0</v>
      </c>
      <c r="N175" s="18">
        <f>S163 - P163 * (S170 + 2 * S169) / 3</f>
        <v>1.2387387387387387</v>
      </c>
      <c r="O175" s="18">
        <f>M163</f>
        <v>4</v>
      </c>
      <c r="P175" s="40"/>
      <c r="Q175" s="41"/>
      <c r="R175" s="41"/>
      <c r="S175" s="30"/>
    </row>
    <row r="176" spans="1:19" x14ac:dyDescent="0.25">
      <c r="K176" s="34">
        <v>1</v>
      </c>
      <c r="L176" s="18">
        <f>(S171 - S170) / (3 * P164)</f>
        <v>0.13263263263263264</v>
      </c>
      <c r="M176" s="18">
        <f>S170</f>
        <v>-0.57207207207207211</v>
      </c>
      <c r="N176" s="18">
        <f>S164 - P164 * (S171 + 2 * S170) / 3</f>
        <v>-0.47747747747747726</v>
      </c>
      <c r="O176" s="18">
        <f>M164</f>
        <v>6</v>
      </c>
      <c r="P176" s="40"/>
      <c r="Q176" s="41"/>
      <c r="R176" s="41"/>
      <c r="S176" s="30"/>
    </row>
    <row r="177" spans="1:21" customFormat="1" ht="15.75" customHeight="1" thickBot="1" x14ac:dyDescent="0.3">
      <c r="K177" s="42">
        <v>2</v>
      </c>
      <c r="L177" s="43">
        <f>(S172 - S171) / (3 * P165)</f>
        <v>-0.10360360360360359</v>
      </c>
      <c r="M177" s="43">
        <f>S171</f>
        <v>0.62162162162162149</v>
      </c>
      <c r="N177" s="43">
        <f>S165 - P165 * (S172 + 2 * S171) / 3</f>
        <v>-0.32882882882882869</v>
      </c>
      <c r="O177" s="43">
        <f>M165</f>
        <v>3</v>
      </c>
      <c r="P177" s="44"/>
      <c r="Q177" s="45"/>
      <c r="R177" s="45"/>
      <c r="S177" s="46"/>
    </row>
    <row r="179" spans="1:21" customFormat="1" ht="15.75" customHeight="1" thickBot="1" x14ac:dyDescent="0.3">
      <c r="A179" s="31" t="s">
        <v>230</v>
      </c>
    </row>
    <row r="180" spans="1:21" x14ac:dyDescent="0.25">
      <c r="A180" s="6" t="s">
        <v>115</v>
      </c>
      <c r="B180" s="6"/>
      <c r="C180" s="7"/>
      <c r="D180" s="6" t="s">
        <v>11</v>
      </c>
      <c r="E180" s="6"/>
      <c r="G180" s="7" t="s">
        <v>12</v>
      </c>
      <c r="H180" s="7" t="s">
        <v>116</v>
      </c>
      <c r="I180" s="7" t="s">
        <v>117</v>
      </c>
      <c r="K180" s="26" t="s">
        <v>231</v>
      </c>
      <c r="L180" s="27"/>
      <c r="M180" s="27"/>
      <c r="N180" s="27"/>
      <c r="O180" s="27"/>
      <c r="P180" s="27"/>
      <c r="Q180" s="27"/>
      <c r="R180" s="27"/>
      <c r="S180" s="28"/>
    </row>
    <row r="181" spans="1:21" x14ac:dyDescent="0.25">
      <c r="A181" s="36" t="s">
        <v>8</v>
      </c>
      <c r="B181" s="36" t="s">
        <v>9</v>
      </c>
      <c r="C181" s="14" t="s">
        <v>10</v>
      </c>
      <c r="D181" s="17" t="s">
        <v>8</v>
      </c>
      <c r="E181" s="17" t="s">
        <v>9</v>
      </c>
      <c r="G181" s="36" t="s">
        <v>12</v>
      </c>
      <c r="H181" s="64" t="s">
        <v>13</v>
      </c>
      <c r="I181" s="50">
        <v>43943.425000000003</v>
      </c>
      <c r="K181" s="29" t="s">
        <v>108</v>
      </c>
      <c r="S181" s="30"/>
    </row>
    <row r="182" spans="1:21" x14ac:dyDescent="0.25">
      <c r="A182" s="15">
        <v>0</v>
      </c>
      <c r="B182" s="15">
        <v>20</v>
      </c>
      <c r="C182" s="11" t="s">
        <v>119</v>
      </c>
      <c r="D182" s="63">
        <f>L183</f>
        <v>0</v>
      </c>
      <c r="E182" s="65">
        <f>M183</f>
        <v>20</v>
      </c>
      <c r="F182">
        <v>20</v>
      </c>
      <c r="G182" s="15" t="s">
        <v>59</v>
      </c>
      <c r="I182" s="49"/>
      <c r="K182" s="32" t="s">
        <v>110</v>
      </c>
      <c r="L182" s="17" t="s">
        <v>8</v>
      </c>
      <c r="M182" s="17" t="s">
        <v>9</v>
      </c>
      <c r="O182" s="17" t="s">
        <v>110</v>
      </c>
      <c r="P182" s="17" t="s">
        <v>111</v>
      </c>
      <c r="Q182" s="17" t="s">
        <v>112</v>
      </c>
      <c r="R182" s="17" t="s">
        <v>113</v>
      </c>
      <c r="S182" s="33" t="s">
        <v>114</v>
      </c>
    </row>
    <row r="183" spans="1:21" customFormat="1" x14ac:dyDescent="0.25">
      <c r="A183" s="15">
        <v>3</v>
      </c>
      <c r="B183" s="15">
        <v>6</v>
      </c>
      <c r="D183" s="63">
        <f>D182+1/4*(D186-D182)</f>
        <v>0.75</v>
      </c>
      <c r="E183" s="65">
        <f>L195 * (D183 - D182)^3 + M195 * (D183 - D182)^2 + N195 * (D183 - D182) + O195</f>
        <v>17.55785472972973</v>
      </c>
      <c r="F183">
        <v>17.557854729729701</v>
      </c>
      <c r="G183" s="15" t="s">
        <v>232</v>
      </c>
      <c r="I183" s="49"/>
      <c r="K183" s="34">
        <v>0</v>
      </c>
      <c r="L183" s="18">
        <f t="shared" ref="L183:M186" si="9">A182</f>
        <v>0</v>
      </c>
      <c r="M183" s="18">
        <f t="shared" si="9"/>
        <v>20</v>
      </c>
      <c r="O183" s="18">
        <v>0</v>
      </c>
      <c r="P183" s="18">
        <f>L184 - L183</f>
        <v>3</v>
      </c>
      <c r="Q183" s="18">
        <f>P183 + P184</f>
        <v>6</v>
      </c>
      <c r="R183" s="18">
        <f>M184 - M183</f>
        <v>-14</v>
      </c>
      <c r="S183" s="35">
        <f>R183 / P183</f>
        <v>-4.666666666666667</v>
      </c>
      <c r="U183" s="66"/>
    </row>
    <row r="184" spans="1:21" x14ac:dyDescent="0.25">
      <c r="A184" s="15">
        <v>6</v>
      </c>
      <c r="B184" s="15">
        <v>-10</v>
      </c>
      <c r="D184" s="63">
        <f>D182+2/4*(D186-D182)</f>
        <v>1.5</v>
      </c>
      <c r="E184" s="65">
        <f>L195 * (D184 - D182)^3 + M195 * (D184 - D182)^2 + N195 * (D184 - D182) + O195</f>
        <v>14.692567567567565</v>
      </c>
      <c r="F184">
        <v>14.6925675675676</v>
      </c>
      <c r="G184" s="15" t="s">
        <v>233</v>
      </c>
      <c r="I184" s="49"/>
      <c r="K184" s="34">
        <v>1</v>
      </c>
      <c r="L184" s="18">
        <f t="shared" si="9"/>
        <v>3</v>
      </c>
      <c r="M184" s="18">
        <f t="shared" si="9"/>
        <v>6</v>
      </c>
      <c r="O184" s="18">
        <v>1</v>
      </c>
      <c r="P184" s="18">
        <f>L185 - L184</f>
        <v>3</v>
      </c>
      <c r="Q184" s="18">
        <f>P184 + P185</f>
        <v>5</v>
      </c>
      <c r="R184" s="18">
        <f>M185 - M184</f>
        <v>-16</v>
      </c>
      <c r="S184" s="35">
        <f>R184 / P184</f>
        <v>-5.333333333333333</v>
      </c>
    </row>
    <row r="185" spans="1:21" customFormat="1" x14ac:dyDescent="0.25">
      <c r="A185" s="15">
        <v>8</v>
      </c>
      <c r="B185" s="15">
        <v>12</v>
      </c>
      <c r="D185" s="63">
        <f>D182+3/4*(D186-D182)</f>
        <v>2.25</v>
      </c>
      <c r="E185" s="65">
        <f>L195 * (D185 - D182)^3 + M195 * (D185 - D182)^2 + N195 * (D185 - D182) + O195</f>
        <v>10.980996621621619</v>
      </c>
      <c r="F185">
        <v>10.9809966216216</v>
      </c>
      <c r="G185" s="15" t="s">
        <v>234</v>
      </c>
      <c r="K185" s="34">
        <v>2</v>
      </c>
      <c r="L185" s="18">
        <f t="shared" si="9"/>
        <v>6</v>
      </c>
      <c r="M185" s="18">
        <f t="shared" si="9"/>
        <v>-10</v>
      </c>
      <c r="O185" s="18">
        <v>2</v>
      </c>
      <c r="P185" s="18">
        <f>L186 - L185</f>
        <v>2</v>
      </c>
      <c r="Q185" s="18"/>
      <c r="R185" s="18">
        <f>M186 - M185</f>
        <v>22</v>
      </c>
      <c r="S185" s="35">
        <f>R185 / P185</f>
        <v>11</v>
      </c>
      <c r="U185" s="66"/>
    </row>
    <row r="186" spans="1:21" x14ac:dyDescent="0.25">
      <c r="D186" s="63">
        <f>L184</f>
        <v>3</v>
      </c>
      <c r="E186" s="65">
        <f>M184</f>
        <v>6</v>
      </c>
      <c r="F186">
        <v>6</v>
      </c>
      <c r="G186" s="15" t="s">
        <v>235</v>
      </c>
      <c r="K186" s="34">
        <v>3</v>
      </c>
      <c r="L186" s="18">
        <f t="shared" si="9"/>
        <v>8</v>
      </c>
      <c r="M186" s="18">
        <f t="shared" si="9"/>
        <v>12</v>
      </c>
      <c r="S186" s="30"/>
    </row>
    <row r="187" spans="1:21" x14ac:dyDescent="0.25">
      <c r="D187" s="63">
        <f>D186+1/4*(D190-D186)</f>
        <v>3.75</v>
      </c>
      <c r="E187" s="65">
        <f>L196 * (D187 - D186)^3 + M196 * (D187 - D186)^2 + N196 * (D187 - D186) + O196</f>
        <v>-0.28167229729729648</v>
      </c>
      <c r="F187">
        <v>-0.28167229729729598</v>
      </c>
      <c r="G187" s="15" t="s">
        <v>236</v>
      </c>
      <c r="K187" s="39"/>
      <c r="S187" s="30"/>
    </row>
    <row r="188" spans="1:21" x14ac:dyDescent="0.25">
      <c r="D188" s="63">
        <f>D186+2/4*(D190-D186)</f>
        <v>4.5</v>
      </c>
      <c r="E188" s="65">
        <f>L196 * (D188 - D186)^3 + M196 * (D188 - D186)^2 + N196 * (D188 - D186) + O196</f>
        <v>-6.3277027027027017</v>
      </c>
      <c r="F188">
        <v>-6.3277027027027</v>
      </c>
      <c r="G188" s="15" t="s">
        <v>237</v>
      </c>
      <c r="K188" s="39"/>
      <c r="L188" s="5" t="s">
        <v>124</v>
      </c>
      <c r="M188" s="4"/>
      <c r="N188" s="4"/>
      <c r="O188" s="3"/>
      <c r="Q188" s="17" t="s">
        <v>125</v>
      </c>
      <c r="S188" s="33" t="s">
        <v>126</v>
      </c>
    </row>
    <row r="189" spans="1:21" x14ac:dyDescent="0.25">
      <c r="D189" s="63">
        <f>D186+3/4*(D190-D186)</f>
        <v>5.25</v>
      </c>
      <c r="E189" s="65">
        <f>L196 * (D189 - D186)^3 + M196 * (D189 - D186)^2 + N196 * (D189 - D186) + O196</f>
        <v>-10.209881756756758</v>
      </c>
      <c r="F189">
        <v>-10.209881756756801</v>
      </c>
      <c r="G189" s="15" t="s">
        <v>238</v>
      </c>
      <c r="K189" s="39"/>
      <c r="L189" s="18">
        <v>2</v>
      </c>
      <c r="M189" s="18">
        <v>0</v>
      </c>
      <c r="N189" s="18">
        <v>0</v>
      </c>
      <c r="O189" s="18">
        <v>0</v>
      </c>
      <c r="Q189" s="18">
        <v>0</v>
      </c>
      <c r="S189" s="35">
        <f t="array" ref="S189:S192">MMULT( MINVERSE(L189:O192), Q189:Q192 )</f>
        <v>0</v>
      </c>
    </row>
    <row r="190" spans="1:21" x14ac:dyDescent="0.25">
      <c r="D190" s="63">
        <f>L185</f>
        <v>6</v>
      </c>
      <c r="E190" s="65">
        <f>M185</f>
        <v>-10</v>
      </c>
      <c r="F190">
        <v>-10</v>
      </c>
      <c r="G190" s="15" t="s">
        <v>239</v>
      </c>
      <c r="K190" s="39"/>
      <c r="L190" s="18">
        <f>P183 / Q183</f>
        <v>0.5</v>
      </c>
      <c r="M190" s="18">
        <v>2</v>
      </c>
      <c r="N190" s="18">
        <f>1 - L190</f>
        <v>0.5</v>
      </c>
      <c r="O190" s="18">
        <v>0</v>
      </c>
      <c r="Q190" s="18">
        <f>3 * (S184 - S183) / Q183</f>
        <v>-0.33333333333333304</v>
      </c>
      <c r="S190" s="35">
        <v>-1.5045045045045042</v>
      </c>
    </row>
    <row r="191" spans="1:21" x14ac:dyDescent="0.25">
      <c r="D191" s="63">
        <f>D190+1/4*(D194-D190)</f>
        <v>6.5</v>
      </c>
      <c r="E191" s="65">
        <f>L197 * (D191 - D190)^3 + M197 * (D191 - D190)^2 + N197 * (D191 - D190) + O197</f>
        <v>-6.8412162162162158</v>
      </c>
      <c r="F191">
        <v>-6.8412162162162202</v>
      </c>
      <c r="G191" s="15" t="s">
        <v>240</v>
      </c>
      <c r="K191" s="39"/>
      <c r="L191" s="18">
        <v>0</v>
      </c>
      <c r="M191" s="18">
        <f>P184 / Q184</f>
        <v>0.6</v>
      </c>
      <c r="N191" s="18">
        <v>2</v>
      </c>
      <c r="O191" s="18">
        <f>1 - M191</f>
        <v>0.4</v>
      </c>
      <c r="Q191" s="18">
        <f>3 * (S185 - S184) / Q184</f>
        <v>9.8000000000000007</v>
      </c>
      <c r="S191" s="35">
        <v>5.3513513513513509</v>
      </c>
    </row>
    <row r="192" spans="1:21" x14ac:dyDescent="0.25">
      <c r="D192" s="63">
        <f>D190+2/4*(D194-D190)</f>
        <v>7</v>
      </c>
      <c r="E192" s="65">
        <f>L197 * (D192 - D190)^3 + M197 * (D192 - D190)^2 + N197 * (D192 - D190) + O197</f>
        <v>-1.6756756756756754</v>
      </c>
      <c r="F192">
        <v>-1.6756756756756801</v>
      </c>
      <c r="G192" s="15" t="s">
        <v>241</v>
      </c>
      <c r="K192" s="39"/>
      <c r="L192" s="18">
        <v>0</v>
      </c>
      <c r="M192" s="18">
        <v>0</v>
      </c>
      <c r="N192" s="18">
        <v>0</v>
      </c>
      <c r="O192" s="18">
        <v>2</v>
      </c>
      <c r="Q192" s="18">
        <v>0</v>
      </c>
      <c r="S192" s="35">
        <v>0</v>
      </c>
    </row>
    <row r="193" spans="1:19" x14ac:dyDescent="0.25">
      <c r="D193" s="63">
        <f>D190+3/4*(D194-D190)</f>
        <v>7.5</v>
      </c>
      <c r="E193" s="65">
        <f>L197 * (D193 - D190)^3 + M197 * (D193 - D190)^2 + N197 * (D193 - D190) + O197</f>
        <v>4.8277027027027035</v>
      </c>
      <c r="F193">
        <v>4.8277027027027</v>
      </c>
      <c r="G193" s="15" t="s">
        <v>242</v>
      </c>
      <c r="K193" s="39"/>
      <c r="S193" s="30"/>
    </row>
    <row r="194" spans="1:19" x14ac:dyDescent="0.25">
      <c r="D194" s="63">
        <f>L186</f>
        <v>8</v>
      </c>
      <c r="E194" s="65">
        <f>M186</f>
        <v>12</v>
      </c>
      <c r="F194">
        <v>12</v>
      </c>
      <c r="G194" s="15" t="s">
        <v>243</v>
      </c>
      <c r="K194" s="32" t="s">
        <v>110</v>
      </c>
      <c r="L194" s="17" t="s">
        <v>133</v>
      </c>
      <c r="M194" s="17" t="s">
        <v>134</v>
      </c>
      <c r="N194" s="17" t="s">
        <v>135</v>
      </c>
      <c r="O194" s="17" t="s">
        <v>136</v>
      </c>
      <c r="P194" s="40" t="s">
        <v>244</v>
      </c>
      <c r="Q194" s="41"/>
      <c r="R194" s="41"/>
      <c r="S194" s="30"/>
    </row>
    <row r="195" spans="1:19" x14ac:dyDescent="0.25">
      <c r="K195" s="34">
        <v>0</v>
      </c>
      <c r="L195" s="18">
        <f>(S190 - S189) / (3 * P183)</f>
        <v>-0.16716716716716715</v>
      </c>
      <c r="M195" s="18">
        <f>S189</f>
        <v>0</v>
      </c>
      <c r="N195" s="18">
        <f>S183 - P183 * (S190 + 2 * S189) / 3</f>
        <v>-3.1621621621621632</v>
      </c>
      <c r="O195" s="18">
        <f>M183</f>
        <v>20</v>
      </c>
      <c r="P195" s="40"/>
      <c r="Q195" s="41"/>
      <c r="R195" s="41"/>
      <c r="S195" s="30"/>
    </row>
    <row r="196" spans="1:19" x14ac:dyDescent="0.25">
      <c r="K196" s="34">
        <v>1</v>
      </c>
      <c r="L196" s="18">
        <f>(S191 - S190) / (3 * P184)</f>
        <v>0.76176176176176169</v>
      </c>
      <c r="M196" s="18">
        <f>S190</f>
        <v>-1.5045045045045042</v>
      </c>
      <c r="N196" s="18">
        <f>S184 - P184 * (S191 + 2 * S190) / 3</f>
        <v>-7.6756756756756754</v>
      </c>
      <c r="O196" s="18">
        <f>M184</f>
        <v>6</v>
      </c>
      <c r="P196" s="40"/>
      <c r="Q196" s="41"/>
      <c r="R196" s="41"/>
      <c r="S196" s="30"/>
    </row>
    <row r="197" spans="1:19" customFormat="1" ht="15.75" customHeight="1" thickBot="1" x14ac:dyDescent="0.3">
      <c r="K197" s="42">
        <v>2</v>
      </c>
      <c r="L197" s="43">
        <f>(S192 - S191) / (3 * P185)</f>
        <v>-0.89189189189189177</v>
      </c>
      <c r="M197" s="43">
        <f>S191</f>
        <v>5.3513513513513509</v>
      </c>
      <c r="N197" s="43">
        <f>S185 - P185 * (S192 + 2 * S191) / 3</f>
        <v>3.8648648648648658</v>
      </c>
      <c r="O197" s="43">
        <f>M185</f>
        <v>-10</v>
      </c>
      <c r="P197" s="44"/>
      <c r="Q197" s="45"/>
      <c r="R197" s="45"/>
      <c r="S197" s="46"/>
    </row>
    <row r="199" spans="1:19" customFormat="1" ht="15.75" customHeight="1" thickBot="1" x14ac:dyDescent="0.3">
      <c r="A199" s="31" t="s">
        <v>245</v>
      </c>
    </row>
    <row r="200" spans="1:19" x14ac:dyDescent="0.25">
      <c r="A200" s="6" t="s">
        <v>115</v>
      </c>
      <c r="B200" s="6"/>
      <c r="C200" s="7"/>
      <c r="D200" s="6" t="s">
        <v>11</v>
      </c>
      <c r="E200" s="6"/>
      <c r="G200" s="7" t="s">
        <v>12</v>
      </c>
      <c r="H200" s="7" t="s">
        <v>116</v>
      </c>
      <c r="I200" s="7" t="s">
        <v>117</v>
      </c>
      <c r="K200" s="26" t="s">
        <v>246</v>
      </c>
      <c r="L200" s="27"/>
      <c r="M200" s="27"/>
      <c r="N200" s="27"/>
      <c r="O200" s="27"/>
      <c r="P200" s="27"/>
      <c r="Q200" s="27"/>
      <c r="R200" s="27"/>
      <c r="S200" s="28"/>
    </row>
    <row r="201" spans="1:19" x14ac:dyDescent="0.25">
      <c r="A201" s="36" t="s">
        <v>8</v>
      </c>
      <c r="B201" s="36" t="s">
        <v>9</v>
      </c>
      <c r="C201" s="14" t="s">
        <v>10</v>
      </c>
      <c r="D201" s="17" t="s">
        <v>8</v>
      </c>
      <c r="E201" s="17" t="s">
        <v>9</v>
      </c>
      <c r="G201" s="36" t="s">
        <v>12</v>
      </c>
      <c r="H201" s="64" t="s">
        <v>13</v>
      </c>
      <c r="I201" s="50">
        <v>43943.425694444399</v>
      </c>
      <c r="K201" s="29" t="s">
        <v>108</v>
      </c>
      <c r="S201" s="30"/>
    </row>
    <row r="202" spans="1:19" x14ac:dyDescent="0.25">
      <c r="A202" s="15">
        <v>0</v>
      </c>
      <c r="B202" s="15">
        <f>2*A202^3 - 3*A202^2 + A202/2 - 5</f>
        <v>-5</v>
      </c>
      <c r="C202" s="11" t="s">
        <v>119</v>
      </c>
      <c r="D202" s="63">
        <f>L203</f>
        <v>0</v>
      </c>
      <c r="E202" s="65">
        <f>M203</f>
        <v>-5</v>
      </c>
      <c r="F202">
        <v>-5</v>
      </c>
      <c r="G202" s="15" t="s">
        <v>247</v>
      </c>
      <c r="I202" s="49"/>
      <c r="K202" s="32" t="s">
        <v>110</v>
      </c>
      <c r="L202" s="17" t="s">
        <v>8</v>
      </c>
      <c r="M202" s="17" t="s">
        <v>9</v>
      </c>
      <c r="O202" s="17" t="s">
        <v>110</v>
      </c>
      <c r="P202" s="17" t="s">
        <v>111</v>
      </c>
      <c r="Q202" s="17" t="s">
        <v>112</v>
      </c>
      <c r="R202" s="17" t="s">
        <v>113</v>
      </c>
      <c r="S202" s="33" t="s">
        <v>114</v>
      </c>
    </row>
    <row r="203" spans="1:19" x14ac:dyDescent="0.25">
      <c r="A203" s="15">
        <v>3</v>
      </c>
      <c r="B203" s="15">
        <f>2*A203^3 - 3*A203^2 + A203/2 - 5</f>
        <v>23.5</v>
      </c>
      <c r="D203" s="63">
        <f>D202+1/4*(D206-D202)</f>
        <v>0.75</v>
      </c>
      <c r="E203" s="65">
        <f>L215 * (D203 - D202)^3 + M215 * (D203 - D202)^2 + N215 * (D203 - D202) + O215</f>
        <v>-6.1414695945945992</v>
      </c>
      <c r="F203">
        <v>-6.1414695945946001</v>
      </c>
      <c r="G203" s="15" t="s">
        <v>248</v>
      </c>
      <c r="I203" s="49"/>
      <c r="K203" s="34">
        <v>0</v>
      </c>
      <c r="L203" s="18">
        <f t="shared" ref="L203:M206" si="10">A202</f>
        <v>0</v>
      </c>
      <c r="M203" s="18">
        <f t="shared" si="10"/>
        <v>-5</v>
      </c>
      <c r="O203" s="18">
        <v>0</v>
      </c>
      <c r="P203" s="18">
        <f>L204 - L203</f>
        <v>3</v>
      </c>
      <c r="Q203" s="18">
        <f>P203 + P204</f>
        <v>6</v>
      </c>
      <c r="R203" s="18">
        <f>M204 - M203</f>
        <v>28.5</v>
      </c>
      <c r="S203" s="35">
        <f>R203 / P203</f>
        <v>9.5</v>
      </c>
    </row>
    <row r="204" spans="1:19" x14ac:dyDescent="0.25">
      <c r="A204" s="15">
        <v>6</v>
      </c>
      <c r="B204" s="15">
        <f>2*A204^3 - 3*A204^2 + A204/2 - 5</f>
        <v>322</v>
      </c>
      <c r="D204" s="63">
        <f>D202+2/4*(D206-D202)</f>
        <v>1.5</v>
      </c>
      <c r="E204" s="65">
        <f>L215 * (D204 - D202)^3 + M215 * (D204 - D202)^2 + N215 * (D204 - D202) + O215</f>
        <v>-3.9763513513513598</v>
      </c>
      <c r="F204">
        <v>-3.9763513513513602</v>
      </c>
      <c r="G204" s="15" t="s">
        <v>249</v>
      </c>
      <c r="I204" s="49"/>
      <c r="K204" s="34">
        <v>1</v>
      </c>
      <c r="L204" s="18">
        <f t="shared" si="10"/>
        <v>3</v>
      </c>
      <c r="M204" s="18">
        <f t="shared" si="10"/>
        <v>23.5</v>
      </c>
      <c r="O204" s="18">
        <v>1</v>
      </c>
      <c r="P204" s="18">
        <f>L205 - L204</f>
        <v>3</v>
      </c>
      <c r="Q204" s="18">
        <f>P204 + P205</f>
        <v>5</v>
      </c>
      <c r="R204" s="18">
        <f>M205 - M204</f>
        <v>298.5</v>
      </c>
      <c r="S204" s="35">
        <f>R204 / P204</f>
        <v>99.5</v>
      </c>
    </row>
    <row r="205" spans="1:19" x14ac:dyDescent="0.25">
      <c r="A205" s="15">
        <v>8</v>
      </c>
      <c r="B205" s="15">
        <f>2*A205^3 - 3*A205^2 + A205/2 - 5</f>
        <v>831</v>
      </c>
      <c r="D205" s="63">
        <f>D202+3/4*(D206-D202)</f>
        <v>2.25</v>
      </c>
      <c r="E205" s="65">
        <f>L215 * (D205 - D202)^3 + M215 * (D205 - D202)^2 + N215 * (D205 - D202) + O215</f>
        <v>4.8019425675675578</v>
      </c>
      <c r="F205">
        <v>4.8019425675675604</v>
      </c>
      <c r="G205" s="15" t="s">
        <v>250</v>
      </c>
      <c r="K205" s="34">
        <v>2</v>
      </c>
      <c r="L205" s="18">
        <f t="shared" si="10"/>
        <v>6</v>
      </c>
      <c r="M205" s="18">
        <f t="shared" si="10"/>
        <v>322</v>
      </c>
      <c r="O205" s="18">
        <v>2</v>
      </c>
      <c r="P205" s="18">
        <f>L206 - L205</f>
        <v>2</v>
      </c>
      <c r="Q205" s="18"/>
      <c r="R205" s="18">
        <f>M206 - M205</f>
        <v>509</v>
      </c>
      <c r="S205" s="35">
        <f>R205 / P205</f>
        <v>254.5</v>
      </c>
    </row>
    <row r="206" spans="1:19" x14ac:dyDescent="0.25">
      <c r="D206" s="63">
        <f>L204</f>
        <v>3</v>
      </c>
      <c r="E206" s="65">
        <f>M204</f>
        <v>23.5</v>
      </c>
      <c r="F206">
        <v>23.5</v>
      </c>
      <c r="G206" s="15" t="s">
        <v>251</v>
      </c>
      <c r="K206" s="34">
        <v>3</v>
      </c>
      <c r="L206" s="18">
        <f t="shared" si="10"/>
        <v>8</v>
      </c>
      <c r="M206" s="18">
        <f t="shared" si="10"/>
        <v>831</v>
      </c>
      <c r="S206" s="30"/>
    </row>
    <row r="207" spans="1:19" x14ac:dyDescent="0.25">
      <c r="D207" s="63">
        <f>D206+1/4*(D210-D206)</f>
        <v>3.75</v>
      </c>
      <c r="E207" s="65">
        <f>L216 * (D207 - D206)^3 + M216 * (D207 - D206)^2 + N216 * (D207 - D206) + O216</f>
        <v>56.336570945945951</v>
      </c>
      <c r="F207">
        <v>56.336570945946001</v>
      </c>
      <c r="G207" s="15" t="s">
        <v>252</v>
      </c>
      <c r="K207" s="39"/>
      <c r="S207" s="30"/>
    </row>
    <row r="208" spans="1:19" x14ac:dyDescent="0.25">
      <c r="D208" s="63">
        <f>D206+2/4*(D210-D206)</f>
        <v>4.5</v>
      </c>
      <c r="E208" s="65">
        <f>L216 * (D208 - D206)^3 + M216 * (D208 - D206)^2 + N216 * (D208 - D206) + O216</f>
        <v>111.17905405405406</v>
      </c>
      <c r="F208">
        <v>111.17905405405401</v>
      </c>
      <c r="G208" s="15" t="s">
        <v>253</v>
      </c>
      <c r="K208" s="39"/>
      <c r="L208" s="5" t="s">
        <v>124</v>
      </c>
      <c r="M208" s="4"/>
      <c r="N208" s="4"/>
      <c r="O208" s="3"/>
      <c r="Q208" s="17" t="s">
        <v>125</v>
      </c>
      <c r="S208" s="33" t="s">
        <v>126</v>
      </c>
    </row>
    <row r="209" spans="1:19" x14ac:dyDescent="0.25">
      <c r="D209" s="63">
        <f>D206+3/4*(D210-D206)</f>
        <v>5.25</v>
      </c>
      <c r="E209" s="65">
        <f>L216 * (D209 - D206)^3 + M216 * (D209 - D206)^2 + N216 * (D209 - D206) + O216</f>
        <v>196.80701013513516</v>
      </c>
      <c r="F209">
        <v>196.80701013513499</v>
      </c>
      <c r="G209" s="15" t="s">
        <v>254</v>
      </c>
      <c r="K209" s="39"/>
      <c r="L209" s="18">
        <v>2</v>
      </c>
      <c r="M209" s="18">
        <v>0</v>
      </c>
      <c r="N209" s="18">
        <v>0</v>
      </c>
      <c r="O209" s="18">
        <v>0</v>
      </c>
      <c r="Q209" s="18">
        <v>0</v>
      </c>
      <c r="S209" s="35">
        <f t="array" ref="S209:S212">MMULT( MINVERSE(L209:O212), Q209:Q212 )</f>
        <v>0</v>
      </c>
    </row>
    <row r="210" spans="1:19" x14ac:dyDescent="0.25">
      <c r="D210" s="63">
        <f>L205</f>
        <v>6</v>
      </c>
      <c r="E210" s="65">
        <f>M205</f>
        <v>322</v>
      </c>
      <c r="F210">
        <v>322</v>
      </c>
      <c r="G210" s="15" t="s">
        <v>255</v>
      </c>
      <c r="K210" s="39"/>
      <c r="L210" s="18">
        <f>P203 / Q203</f>
        <v>0.5</v>
      </c>
      <c r="M210" s="18">
        <v>2</v>
      </c>
      <c r="N210" s="18">
        <f>1 - L210</f>
        <v>0.5</v>
      </c>
      <c r="O210" s="18">
        <v>0</v>
      </c>
      <c r="Q210" s="18">
        <f>3 * (S204 - S203) / Q203</f>
        <v>45</v>
      </c>
      <c r="S210" s="35">
        <v>11.756756756756761</v>
      </c>
    </row>
    <row r="211" spans="1:19" x14ac:dyDescent="0.25">
      <c r="D211" s="63">
        <f>D210+1/4*(D214-D210)</f>
        <v>6.5</v>
      </c>
      <c r="E211" s="65">
        <f>L217 * (D211 - D210)^3 + M217 * (D211 - D210)^2 + N217 * (D211 - D210) + O217</f>
        <v>430.44932432432432</v>
      </c>
      <c r="F211">
        <v>430.44932432432398</v>
      </c>
      <c r="G211" s="15" t="s">
        <v>256</v>
      </c>
      <c r="K211" s="39"/>
      <c r="L211" s="18">
        <v>0</v>
      </c>
      <c r="M211" s="18">
        <f>P204 / Q204</f>
        <v>0.6</v>
      </c>
      <c r="N211" s="18">
        <v>2</v>
      </c>
      <c r="O211" s="18">
        <f>1 - M211</f>
        <v>0.4</v>
      </c>
      <c r="Q211" s="18">
        <f>3 * (S205 - S204) / Q204</f>
        <v>93</v>
      </c>
      <c r="S211" s="35">
        <v>42.972972972972961</v>
      </c>
    </row>
    <row r="212" spans="1:19" x14ac:dyDescent="0.25">
      <c r="D212" s="63">
        <f>D210+2/4*(D214-D210)</f>
        <v>7</v>
      </c>
      <c r="E212" s="65">
        <f>L217 * (D212 - D210)^3 + M217 * (D212 - D210)^2 + N217 * (D212 - D210) + O217</f>
        <v>555.01351351351354</v>
      </c>
      <c r="F212">
        <v>555.013513513514</v>
      </c>
      <c r="G212" s="15" t="s">
        <v>257</v>
      </c>
      <c r="K212" s="39"/>
      <c r="L212" s="18">
        <v>0</v>
      </c>
      <c r="M212" s="18">
        <v>0</v>
      </c>
      <c r="N212" s="18">
        <v>0</v>
      </c>
      <c r="O212" s="18">
        <v>2</v>
      </c>
      <c r="Q212" s="18">
        <v>0</v>
      </c>
      <c r="S212" s="35">
        <v>0</v>
      </c>
    </row>
    <row r="213" spans="1:19" x14ac:dyDescent="0.25">
      <c r="D213" s="63">
        <f>D210+3/4*(D214-D210)</f>
        <v>7.5</v>
      </c>
      <c r="E213" s="65">
        <f>L217 * (D213 - D210)^3 + M217 * (D213 - D210)^2 + N217 * (D213 - D210) + O217</f>
        <v>690.32094594594594</v>
      </c>
      <c r="F213">
        <v>690.32094594594605</v>
      </c>
      <c r="G213" s="15" t="s">
        <v>258</v>
      </c>
      <c r="K213" s="39"/>
      <c r="S213" s="30"/>
    </row>
    <row r="214" spans="1:19" x14ac:dyDescent="0.25">
      <c r="D214" s="63">
        <f>L206</f>
        <v>8</v>
      </c>
      <c r="E214" s="65">
        <f>M206</f>
        <v>831</v>
      </c>
      <c r="F214">
        <v>831</v>
      </c>
      <c r="G214" s="15" t="s">
        <v>259</v>
      </c>
      <c r="K214" s="32" t="s">
        <v>110</v>
      </c>
      <c r="L214" s="17" t="s">
        <v>133</v>
      </c>
      <c r="M214" s="17" t="s">
        <v>134</v>
      </c>
      <c r="N214" s="17" t="s">
        <v>135</v>
      </c>
      <c r="O214" s="17" t="s">
        <v>136</v>
      </c>
      <c r="P214" s="40" t="s">
        <v>260</v>
      </c>
      <c r="Q214" s="41"/>
      <c r="R214" s="41"/>
      <c r="S214" s="30"/>
    </row>
    <row r="215" spans="1:19" x14ac:dyDescent="0.25">
      <c r="K215" s="34">
        <v>0</v>
      </c>
      <c r="L215" s="18">
        <f>(S210 - S209) / (3 * P203)</f>
        <v>1.3063063063063067</v>
      </c>
      <c r="M215" s="18">
        <f>S209</f>
        <v>0</v>
      </c>
      <c r="N215" s="18">
        <f>S203 - P203 * (S210 + 2 * S209) / 3</f>
        <v>-2.2567567567567632</v>
      </c>
      <c r="O215" s="18">
        <f>M203</f>
        <v>-5</v>
      </c>
      <c r="P215" s="40"/>
      <c r="Q215" s="41"/>
      <c r="R215" s="41"/>
      <c r="S215" s="30"/>
    </row>
    <row r="216" spans="1:19" x14ac:dyDescent="0.25">
      <c r="K216" s="34">
        <v>1</v>
      </c>
      <c r="L216" s="18">
        <f>(S211 - S210) / (3 * P204)</f>
        <v>3.4684684684684668</v>
      </c>
      <c r="M216" s="18">
        <f>S210</f>
        <v>11.756756756756761</v>
      </c>
      <c r="N216" s="18">
        <f>S204 - P204 * (S211 + 2 * S210) / 3</f>
        <v>33.013513513513516</v>
      </c>
      <c r="O216" s="18">
        <f>M204</f>
        <v>23.5</v>
      </c>
      <c r="P216" s="40"/>
      <c r="Q216" s="41"/>
      <c r="R216" s="41"/>
      <c r="S216" s="30"/>
    </row>
    <row r="217" spans="1:19" customFormat="1" ht="15.75" customHeight="1" thickBot="1" x14ac:dyDescent="0.3">
      <c r="K217" s="42">
        <v>2</v>
      </c>
      <c r="L217" s="43">
        <f>(S212 - S211) / (3 * P205)</f>
        <v>-7.1621621621621605</v>
      </c>
      <c r="M217" s="43">
        <f>S211</f>
        <v>42.972972972972961</v>
      </c>
      <c r="N217" s="43">
        <f>S205 - P205 * (S212 + 2 * S211) / 3</f>
        <v>197.20270270270271</v>
      </c>
      <c r="O217" s="43">
        <f>M205</f>
        <v>322</v>
      </c>
      <c r="P217" s="44"/>
      <c r="Q217" s="45"/>
      <c r="R217" s="45"/>
      <c r="S217" s="46"/>
    </row>
    <row r="219" spans="1:19" customFormat="1" ht="15.75" customHeight="1" thickBot="1" x14ac:dyDescent="0.3">
      <c r="A219" s="31" t="s">
        <v>261</v>
      </c>
    </row>
    <row r="220" spans="1:19" x14ac:dyDescent="0.25">
      <c r="A220" s="6" t="s">
        <v>115</v>
      </c>
      <c r="B220" s="6"/>
      <c r="C220" s="7"/>
      <c r="D220" s="6" t="s">
        <v>11</v>
      </c>
      <c r="E220" s="6"/>
      <c r="G220" s="7" t="s">
        <v>12</v>
      </c>
      <c r="H220" s="7" t="s">
        <v>116</v>
      </c>
      <c r="I220" s="7" t="s">
        <v>117</v>
      </c>
      <c r="K220" s="26" t="s">
        <v>262</v>
      </c>
      <c r="L220" s="27"/>
      <c r="M220" s="27"/>
      <c r="N220" s="27"/>
      <c r="O220" s="27"/>
      <c r="P220" s="27"/>
      <c r="Q220" s="27"/>
      <c r="R220" s="27"/>
      <c r="S220" s="28"/>
    </row>
    <row r="221" spans="1:19" x14ac:dyDescent="0.25">
      <c r="A221" s="36" t="s">
        <v>8</v>
      </c>
      <c r="B221" s="36" t="s">
        <v>9</v>
      </c>
      <c r="C221" s="14" t="s">
        <v>10</v>
      </c>
      <c r="D221" s="17" t="s">
        <v>8</v>
      </c>
      <c r="E221" s="17" t="s">
        <v>9</v>
      </c>
      <c r="G221" s="36" t="s">
        <v>12</v>
      </c>
      <c r="H221" s="64" t="s">
        <v>13</v>
      </c>
      <c r="I221" s="50">
        <v>43943.425694444399</v>
      </c>
      <c r="K221" s="29" t="s">
        <v>108</v>
      </c>
      <c r="S221" s="30"/>
    </row>
    <row r="222" spans="1:19" x14ac:dyDescent="0.25">
      <c r="A222" s="15">
        <v>2</v>
      </c>
      <c r="B222" s="15">
        <f>LOG(A222,10)</f>
        <v>0.30102999566398114</v>
      </c>
      <c r="C222" s="11" t="s">
        <v>119</v>
      </c>
      <c r="D222" s="63">
        <f>L223</f>
        <v>2</v>
      </c>
      <c r="E222" s="65">
        <f>M223</f>
        <v>0.30102999566398114</v>
      </c>
      <c r="F222">
        <v>0.30102999566398098</v>
      </c>
      <c r="G222" s="15" t="s">
        <v>263</v>
      </c>
      <c r="I222" s="49"/>
      <c r="K222" s="32" t="s">
        <v>110</v>
      </c>
      <c r="L222" s="17" t="s">
        <v>8</v>
      </c>
      <c r="M222" s="17" t="s">
        <v>9</v>
      </c>
      <c r="O222" s="17" t="s">
        <v>110</v>
      </c>
      <c r="P222" s="17" t="s">
        <v>111</v>
      </c>
      <c r="Q222" s="17" t="s">
        <v>112</v>
      </c>
      <c r="R222" s="17" t="s">
        <v>113</v>
      </c>
      <c r="S222" s="33" t="s">
        <v>114</v>
      </c>
    </row>
    <row r="223" spans="1:19" x14ac:dyDescent="0.25">
      <c r="A223" s="15">
        <v>10</v>
      </c>
      <c r="B223" s="15">
        <f>LOG(A223,10)</f>
        <v>1</v>
      </c>
      <c r="D223" s="63">
        <f>D222+1/4*(D226-D222)</f>
        <v>4</v>
      </c>
      <c r="E223" s="65">
        <f>L235 * (D223 - D222)^3 + M235 * (D223 - D222)^2 + N235 * (D223 - D222) + O235</f>
        <v>0.49298066794259343</v>
      </c>
      <c r="F223">
        <v>0.49298066794259299</v>
      </c>
      <c r="G223" s="15" t="s">
        <v>264</v>
      </c>
      <c r="I223" s="49"/>
      <c r="K223" s="34">
        <v>0</v>
      </c>
      <c r="L223" s="18">
        <f t="shared" ref="L223:M226" si="11">A222</f>
        <v>2</v>
      </c>
      <c r="M223" s="18">
        <f t="shared" si="11"/>
        <v>0.30102999566398114</v>
      </c>
      <c r="O223" s="18">
        <v>0</v>
      </c>
      <c r="P223" s="18">
        <f>L224 - L223</f>
        <v>8</v>
      </c>
      <c r="Q223" s="18">
        <f>P223 + P224</f>
        <v>28</v>
      </c>
      <c r="R223" s="18">
        <f>M224 - M223</f>
        <v>0.69897000433601886</v>
      </c>
      <c r="S223" s="35">
        <f>R223 / P223</f>
        <v>8.7371250542002357E-2</v>
      </c>
    </row>
    <row r="224" spans="1:19" x14ac:dyDescent="0.25">
      <c r="A224" s="15">
        <v>30</v>
      </c>
      <c r="B224" s="15">
        <f>LOG(A224,10)</f>
        <v>1.4771212547196624</v>
      </c>
      <c r="D224" s="63">
        <f>D222+2/4*(D226-D222)</f>
        <v>6</v>
      </c>
      <c r="E224" s="65">
        <f>L235 * (D224 - D222)^3 + M235 * (D224 - D222)^2 + N235 * (D224 - D222) + O235</f>
        <v>0.67804807174336268</v>
      </c>
      <c r="F224">
        <v>0.67804807174336301</v>
      </c>
      <c r="G224" s="15" t="s">
        <v>265</v>
      </c>
      <c r="I224" s="49"/>
      <c r="K224" s="34">
        <v>1</v>
      </c>
      <c r="L224" s="18">
        <f t="shared" si="11"/>
        <v>10</v>
      </c>
      <c r="M224" s="18">
        <f t="shared" si="11"/>
        <v>1</v>
      </c>
      <c r="O224" s="18">
        <v>1</v>
      </c>
      <c r="P224" s="18">
        <f>L225 - L224</f>
        <v>20</v>
      </c>
      <c r="Q224" s="18">
        <f>P224 + P225</f>
        <v>90</v>
      </c>
      <c r="R224" s="18">
        <f>M225 - M224</f>
        <v>0.47712125471966238</v>
      </c>
      <c r="S224" s="35">
        <f>R224 / P224</f>
        <v>2.3856062735983119E-2</v>
      </c>
    </row>
    <row r="225" spans="1:19" x14ac:dyDescent="0.25">
      <c r="A225" s="15">
        <v>100</v>
      </c>
      <c r="B225" s="15">
        <f>LOG(A225,10)</f>
        <v>2</v>
      </c>
      <c r="D225" s="63">
        <f>D222+3/4*(D226-D222)</f>
        <v>8</v>
      </c>
      <c r="E225" s="65">
        <f>L235 * (D225 - D222)^3 + M235 * (D225 - D222)^2 + N235 * (D225 - D222) + O235</f>
        <v>0.84934893858844585</v>
      </c>
      <c r="F225">
        <v>0.84934893858844596</v>
      </c>
      <c r="G225" s="15" t="s">
        <v>266</v>
      </c>
      <c r="K225" s="34">
        <v>2</v>
      </c>
      <c r="L225" s="18">
        <f t="shared" si="11"/>
        <v>30</v>
      </c>
      <c r="M225" s="18">
        <f t="shared" si="11"/>
        <v>1.4771212547196624</v>
      </c>
      <c r="O225" s="18">
        <v>2</v>
      </c>
      <c r="P225" s="18">
        <f>L226 - L225</f>
        <v>70</v>
      </c>
      <c r="Q225" s="18"/>
      <c r="R225" s="18">
        <f>M226 - M225</f>
        <v>0.52287874528033762</v>
      </c>
      <c r="S225" s="35">
        <f>R225 / P225</f>
        <v>7.46969636114768E-3</v>
      </c>
    </row>
    <row r="226" spans="1:19" x14ac:dyDescent="0.25">
      <c r="D226" s="63">
        <f>L224</f>
        <v>10</v>
      </c>
      <c r="E226" s="65">
        <f>M224</f>
        <v>1</v>
      </c>
      <c r="F226">
        <v>1</v>
      </c>
      <c r="G226" s="15" t="s">
        <v>26</v>
      </c>
      <c r="K226" s="34">
        <v>3</v>
      </c>
      <c r="L226" s="18">
        <f t="shared" si="11"/>
        <v>100</v>
      </c>
      <c r="M226" s="18">
        <f t="shared" si="11"/>
        <v>2</v>
      </c>
      <c r="S226" s="30"/>
    </row>
    <row r="227" spans="1:19" x14ac:dyDescent="0.25">
      <c r="D227" s="63">
        <f>D226+1/4*(D230-D226)</f>
        <v>15</v>
      </c>
      <c r="E227" s="65">
        <f>L236 * (D227 - D226)^3 + M236 * (D227 - D226)^2 + N236 * (D227 - D226) + O236</f>
        <v>1.2664362585678144</v>
      </c>
      <c r="F227">
        <v>1.2664362585678099</v>
      </c>
      <c r="G227" s="15" t="s">
        <v>267</v>
      </c>
      <c r="K227" s="39"/>
      <c r="S227" s="30"/>
    </row>
    <row r="228" spans="1:19" x14ac:dyDescent="0.25">
      <c r="D228" s="63">
        <f>D226+2/4*(D230-D226)</f>
        <v>20</v>
      </c>
      <c r="E228" s="65">
        <f>L236 * (D228 - D226)^3 + M236 * (D228 - D226)^2 + N236 * (D228 - D226) + O236</f>
        <v>1.405177454402039</v>
      </c>
      <c r="F228">
        <v>1.4051774544020399</v>
      </c>
      <c r="G228" s="15" t="s">
        <v>268</v>
      </c>
      <c r="K228" s="39"/>
      <c r="L228" s="5" t="s">
        <v>124</v>
      </c>
      <c r="M228" s="4"/>
      <c r="N228" s="4"/>
      <c r="O228" s="3"/>
      <c r="Q228" s="17" t="s">
        <v>125</v>
      </c>
      <c r="S228" s="33" t="s">
        <v>126</v>
      </c>
    </row>
    <row r="229" spans="1:19" x14ac:dyDescent="0.25">
      <c r="D229" s="63">
        <f>D226+3/4*(D230-D226)</f>
        <v>25</v>
      </c>
      <c r="E229" s="65">
        <f>L236 * (D229 - D226)^3 + M236 * (D229 - D226)^2 + N236 * (D229 - D226) + O236</f>
        <v>1.4606102367151594</v>
      </c>
      <c r="F229">
        <v>1.4606102367151601</v>
      </c>
      <c r="G229" s="15" t="s">
        <v>269</v>
      </c>
      <c r="K229" s="39"/>
      <c r="L229" s="18">
        <v>2</v>
      </c>
      <c r="M229" s="18">
        <v>0</v>
      </c>
      <c r="N229" s="18">
        <v>0</v>
      </c>
      <c r="O229" s="18">
        <v>0</v>
      </c>
      <c r="Q229" s="18">
        <v>0</v>
      </c>
      <c r="S229" s="35">
        <f t="array" ref="S229:S232">MMULT( MINVERSE(L229:O232), Q229:Q232 )</f>
        <v>0</v>
      </c>
    </row>
    <row r="230" spans="1:19" x14ac:dyDescent="0.25">
      <c r="D230" s="63">
        <f>L225</f>
        <v>30</v>
      </c>
      <c r="E230" s="65">
        <f>M225</f>
        <v>1.4771212547196624</v>
      </c>
      <c r="F230">
        <v>1.4771212547196599</v>
      </c>
      <c r="G230" s="15" t="s">
        <v>270</v>
      </c>
      <c r="K230" s="39"/>
      <c r="L230" s="18">
        <f>P223 / Q223</f>
        <v>0.2857142857142857</v>
      </c>
      <c r="M230" s="18">
        <v>2</v>
      </c>
      <c r="N230" s="18">
        <f>1 - L230</f>
        <v>0.7142857142857143</v>
      </c>
      <c r="O230" s="18">
        <v>0</v>
      </c>
      <c r="Q230" s="18">
        <f>3 * (S224 - S223) / Q223</f>
        <v>-6.8051986935020615E-3</v>
      </c>
      <c r="S230" s="35">
        <v>-3.4416342389215148E-3</v>
      </c>
    </row>
    <row r="231" spans="1:19" x14ac:dyDescent="0.25">
      <c r="D231" s="63">
        <f>D230+1/4*(D234-D230)</f>
        <v>47.5</v>
      </c>
      <c r="E231" s="65">
        <f>L237 * (D231 - D230)^3 + M237 * (D231 - D230)^2 + N237 * (D231 - D230) + O237</f>
        <v>1.5492642059764141</v>
      </c>
      <c r="F231">
        <v>1.5492642059764099</v>
      </c>
      <c r="G231" s="15" t="s">
        <v>271</v>
      </c>
      <c r="K231" s="39"/>
      <c r="L231" s="18">
        <v>0</v>
      </c>
      <c r="M231" s="18">
        <f>P224 / Q224</f>
        <v>0.22222222222222221</v>
      </c>
      <c r="N231" s="18">
        <v>2</v>
      </c>
      <c r="O231" s="18">
        <f>1 - M231</f>
        <v>0.77777777777777779</v>
      </c>
      <c r="Q231" s="18">
        <f>3 * (S225 - S224) / Q224</f>
        <v>-5.4621221249451463E-4</v>
      </c>
      <c r="S231" s="35">
        <v>1.0929769807735542E-4</v>
      </c>
    </row>
    <row r="232" spans="1:19" x14ac:dyDescent="0.25">
      <c r="D232" s="63">
        <f>D230+2/4*(D234-D230)</f>
        <v>65</v>
      </c>
      <c r="E232" s="65">
        <f>L237 * (D232 - D230)^3 + M237 * (D232 - D230)^2 + N237 * (D232 - D230) + O237</f>
        <v>1.6716157872874509</v>
      </c>
      <c r="F232">
        <v>1.67161578728745</v>
      </c>
      <c r="G232" s="15" t="s">
        <v>272</v>
      </c>
      <c r="K232" s="39"/>
      <c r="L232" s="18">
        <v>0</v>
      </c>
      <c r="M232" s="18">
        <v>0</v>
      </c>
      <c r="N232" s="18">
        <v>0</v>
      </c>
      <c r="O232" s="18">
        <v>2</v>
      </c>
      <c r="Q232" s="18">
        <v>0</v>
      </c>
      <c r="S232" s="35">
        <v>0</v>
      </c>
    </row>
    <row r="233" spans="1:19" x14ac:dyDescent="0.25">
      <c r="D233" s="63">
        <f>D230+3/4*(D234-D230)</f>
        <v>82.5</v>
      </c>
      <c r="E233" s="65">
        <f>L237 * (D233 - D230)^3 + M237 * (D233 - D230)^2 + N237 * (D233 - D230) + O237</f>
        <v>1.827439788634678</v>
      </c>
      <c r="F233">
        <v>1.82743978863468</v>
      </c>
      <c r="G233" s="15" t="s">
        <v>273</v>
      </c>
      <c r="K233" s="39"/>
      <c r="S233" s="30"/>
    </row>
    <row r="234" spans="1:19" x14ac:dyDescent="0.25">
      <c r="D234" s="63">
        <f>L226</f>
        <v>100</v>
      </c>
      <c r="E234" s="65">
        <f>M226</f>
        <v>2</v>
      </c>
      <c r="F234">
        <v>2</v>
      </c>
      <c r="G234" s="15" t="s">
        <v>31</v>
      </c>
      <c r="K234" s="32" t="s">
        <v>110</v>
      </c>
      <c r="L234" s="17" t="s">
        <v>133</v>
      </c>
      <c r="M234" s="17" t="s">
        <v>134</v>
      </c>
      <c r="N234" s="17" t="s">
        <v>135</v>
      </c>
      <c r="O234" s="17" t="s">
        <v>136</v>
      </c>
      <c r="P234" s="40" t="s">
        <v>274</v>
      </c>
      <c r="Q234" s="41"/>
      <c r="R234" s="41"/>
      <c r="S234" s="30"/>
    </row>
    <row r="235" spans="1:19" x14ac:dyDescent="0.25">
      <c r="K235" s="34">
        <v>0</v>
      </c>
      <c r="L235" s="18">
        <f>(S230 - S229) / (3 * P223)</f>
        <v>-1.4340142662172978E-4</v>
      </c>
      <c r="M235" s="18">
        <f>S229</f>
        <v>0</v>
      </c>
      <c r="N235" s="18">
        <f>S223 - P223 * (S230 + 2 * S229) / 3</f>
        <v>9.654894184579306E-2</v>
      </c>
      <c r="O235" s="18">
        <f>M223</f>
        <v>0.30102999566398114</v>
      </c>
      <c r="P235" s="40"/>
      <c r="Q235" s="41"/>
      <c r="R235" s="41"/>
      <c r="S235" s="30"/>
    </row>
    <row r="236" spans="1:19" x14ac:dyDescent="0.25">
      <c r="K236" s="34">
        <v>1</v>
      </c>
      <c r="L236" s="18">
        <f>(S231 - S230) / (3 * P224)</f>
        <v>5.9182198949981168E-5</v>
      </c>
      <c r="M236" s="18">
        <f>S230</f>
        <v>-3.4416342389215148E-3</v>
      </c>
      <c r="N236" s="18">
        <f>S224 - P224 * (S231 + 2 * S230) / 3</f>
        <v>6.9015867934420938E-2</v>
      </c>
      <c r="O236" s="18">
        <f>M224</f>
        <v>1</v>
      </c>
      <c r="P236" s="40"/>
      <c r="Q236" s="41"/>
      <c r="R236" s="41"/>
      <c r="S236" s="30"/>
    </row>
    <row r="237" spans="1:19" customFormat="1" ht="15.75" customHeight="1" thickBot="1" x14ac:dyDescent="0.3">
      <c r="K237" s="42">
        <v>2</v>
      </c>
      <c r="L237" s="43">
        <f>(S232 - S231) / (3 * P225)</f>
        <v>-5.2046522893978772E-7</v>
      </c>
      <c r="M237" s="43">
        <f>S231</f>
        <v>1.0929769807735542E-4</v>
      </c>
      <c r="N237" s="43">
        <f>S225 - P225 * (S232 + 2 * S231) / 3</f>
        <v>2.3691371175377602E-3</v>
      </c>
      <c r="O237" s="43">
        <f>M225</f>
        <v>1.4771212547196624</v>
      </c>
      <c r="P237" s="44"/>
      <c r="Q237" s="45"/>
      <c r="R237" s="45"/>
      <c r="S237" s="46"/>
    </row>
    <row r="239" spans="1:19" customFormat="1" ht="15.75" customHeight="1" thickBot="1" x14ac:dyDescent="0.3">
      <c r="A239" s="31" t="s">
        <v>275</v>
      </c>
    </row>
    <row r="240" spans="1:19" x14ac:dyDescent="0.25">
      <c r="A240" s="6" t="s">
        <v>115</v>
      </c>
      <c r="B240" s="6"/>
      <c r="C240" s="7"/>
      <c r="D240" s="6" t="s">
        <v>11</v>
      </c>
      <c r="E240" s="6"/>
      <c r="G240" s="7" t="s">
        <v>12</v>
      </c>
      <c r="H240" s="7" t="s">
        <v>116</v>
      </c>
      <c r="I240" s="7" t="s">
        <v>117</v>
      </c>
      <c r="K240" s="26" t="s">
        <v>276</v>
      </c>
      <c r="L240" s="27"/>
      <c r="M240" s="27"/>
      <c r="N240" s="27"/>
      <c r="O240" s="27"/>
      <c r="P240" s="27"/>
      <c r="Q240" s="27"/>
      <c r="R240" s="27"/>
      <c r="S240" s="28"/>
    </row>
    <row r="241" spans="1:19" x14ac:dyDescent="0.25">
      <c r="A241" s="36" t="s">
        <v>8</v>
      </c>
      <c r="B241" s="36" t="s">
        <v>9</v>
      </c>
      <c r="C241" s="14" t="s">
        <v>10</v>
      </c>
      <c r="D241" s="17" t="s">
        <v>8</v>
      </c>
      <c r="E241" s="17" t="s">
        <v>9</v>
      </c>
      <c r="G241" s="36" t="s">
        <v>12</v>
      </c>
      <c r="H241" s="64" t="s">
        <v>13</v>
      </c>
      <c r="I241" s="50">
        <v>43943.425694444399</v>
      </c>
      <c r="K241" s="29" t="s">
        <v>108</v>
      </c>
      <c r="S241" s="30"/>
    </row>
    <row r="242" spans="1:19" x14ac:dyDescent="0.25">
      <c r="A242" s="15">
        <v>2</v>
      </c>
      <c r="B242" s="15">
        <f>LOG(A242,5)</f>
        <v>0.43067655807339306</v>
      </c>
      <c r="C242" s="11" t="s">
        <v>119</v>
      </c>
      <c r="D242" s="63">
        <f>L243</f>
        <v>2</v>
      </c>
      <c r="E242" s="65">
        <f>M243</f>
        <v>0.43067655807339306</v>
      </c>
      <c r="F242">
        <v>0.430676558073393</v>
      </c>
      <c r="G242" s="15" t="s">
        <v>277</v>
      </c>
      <c r="I242" s="49"/>
      <c r="K242" s="32" t="s">
        <v>110</v>
      </c>
      <c r="L242" s="17" t="s">
        <v>8</v>
      </c>
      <c r="M242" s="17" t="s">
        <v>9</v>
      </c>
      <c r="O242" s="17" t="s">
        <v>110</v>
      </c>
      <c r="P242" s="17" t="s">
        <v>111</v>
      </c>
      <c r="Q242" s="17" t="s">
        <v>112</v>
      </c>
      <c r="R242" s="17" t="s">
        <v>113</v>
      </c>
      <c r="S242" s="33" t="s">
        <v>114</v>
      </c>
    </row>
    <row r="243" spans="1:19" x14ac:dyDescent="0.25">
      <c r="A243" s="15">
        <v>10</v>
      </c>
      <c r="B243" s="15">
        <f>LOG(A243,5)</f>
        <v>1.4306765580733933</v>
      </c>
      <c r="D243" s="63">
        <f>D242+1/4*(D246-D242)</f>
        <v>4</v>
      </c>
      <c r="E243" s="65">
        <f>L255 * (D243 - D242)^3 + M255 * (D243 - D242)^2 + N255 * (D243 - D242) + O255</f>
        <v>0.70529588520883202</v>
      </c>
      <c r="F243">
        <v>0.70529588520883202</v>
      </c>
      <c r="G243" s="15" t="s">
        <v>278</v>
      </c>
      <c r="I243" s="49"/>
      <c r="K243" s="34">
        <v>0</v>
      </c>
      <c r="L243" s="18">
        <f t="shared" ref="L243:M246" si="12">A242</f>
        <v>2</v>
      </c>
      <c r="M243" s="18">
        <f t="shared" si="12"/>
        <v>0.43067655807339306</v>
      </c>
      <c r="O243" s="18">
        <v>0</v>
      </c>
      <c r="P243" s="18">
        <f>L244 - L243</f>
        <v>8</v>
      </c>
      <c r="Q243" s="18">
        <f>P243 + P244</f>
        <v>28</v>
      </c>
      <c r="R243" s="18">
        <f>M244 - M243</f>
        <v>1.0000000000000002</v>
      </c>
      <c r="S243" s="35">
        <f>R243 / P243</f>
        <v>0.12500000000000003</v>
      </c>
    </row>
    <row r="244" spans="1:19" x14ac:dyDescent="0.25">
      <c r="A244" s="15">
        <v>30</v>
      </c>
      <c r="B244" s="15">
        <f>LOG(A244,5)</f>
        <v>2.1132827525593787</v>
      </c>
      <c r="D244" s="63">
        <f>D242+2/4*(D246-D242)</f>
        <v>6</v>
      </c>
      <c r="E244" s="65">
        <f>L255 * (D244 - D242)^3 + M255 * (D244 - D242)^2 + N255 * (D244 - D242) + O255</f>
        <v>0.97006748149009536</v>
      </c>
      <c r="F244">
        <v>0.97006748149009503</v>
      </c>
      <c r="G244" s="15" t="s">
        <v>279</v>
      </c>
      <c r="I244" s="49"/>
      <c r="K244" s="34">
        <v>1</v>
      </c>
      <c r="L244" s="18">
        <f t="shared" si="12"/>
        <v>10</v>
      </c>
      <c r="M244" s="18">
        <f t="shared" si="12"/>
        <v>1.4306765580733933</v>
      </c>
      <c r="O244" s="18">
        <v>1</v>
      </c>
      <c r="P244" s="18">
        <f>L245 - L244</f>
        <v>20</v>
      </c>
      <c r="Q244" s="18">
        <f>P244 + P245</f>
        <v>90</v>
      </c>
      <c r="R244" s="18">
        <f>M245 - M244</f>
        <v>0.68260619448598536</v>
      </c>
      <c r="S244" s="35">
        <f>R244 / P244</f>
        <v>3.4130309724299271E-2</v>
      </c>
    </row>
    <row r="245" spans="1:19" x14ac:dyDescent="0.25">
      <c r="A245" s="15">
        <v>100</v>
      </c>
      <c r="B245" s="15">
        <f>LOG(A245,5)</f>
        <v>2.8613531161467867</v>
      </c>
      <c r="D245" s="63">
        <f>D242+3/4*(D246-D242)</f>
        <v>8</v>
      </c>
      <c r="E245" s="65">
        <f>L255 * (D245 - D242)^3 + M255 * (D245 - D242)^2 + N255 * (D245 - D242) + O255</f>
        <v>1.2151436160630076</v>
      </c>
      <c r="F245">
        <v>1.21514361606301</v>
      </c>
      <c r="G245" s="15" t="s">
        <v>280</v>
      </c>
      <c r="K245" s="34">
        <v>2</v>
      </c>
      <c r="L245" s="18">
        <f t="shared" si="12"/>
        <v>30</v>
      </c>
      <c r="M245" s="18">
        <f t="shared" si="12"/>
        <v>2.1132827525593787</v>
      </c>
      <c r="O245" s="18">
        <v>2</v>
      </c>
      <c r="P245" s="18">
        <f>L246 - L245</f>
        <v>70</v>
      </c>
      <c r="Q245" s="18"/>
      <c r="R245" s="18">
        <f>M246 - M245</f>
        <v>0.74807036358740797</v>
      </c>
      <c r="S245" s="35">
        <f>R245 / P245</f>
        <v>1.0686719479820113E-2</v>
      </c>
    </row>
    <row r="246" spans="1:19" x14ac:dyDescent="0.25">
      <c r="D246" s="63">
        <f>L244</f>
        <v>10</v>
      </c>
      <c r="E246" s="65">
        <f>M244</f>
        <v>1.4306765580733933</v>
      </c>
      <c r="F246">
        <v>1.43067655807339</v>
      </c>
      <c r="G246" s="15" t="s">
        <v>281</v>
      </c>
      <c r="K246" s="34">
        <v>3</v>
      </c>
      <c r="L246" s="18">
        <f t="shared" si="12"/>
        <v>100</v>
      </c>
      <c r="M246" s="18">
        <f t="shared" si="12"/>
        <v>2.8613531161467867</v>
      </c>
      <c r="S246" s="30"/>
    </row>
    <row r="247" spans="1:19" x14ac:dyDescent="0.25">
      <c r="D247" s="63">
        <f>D246+1/4*(D250-D246)</f>
        <v>15</v>
      </c>
      <c r="E247" s="65">
        <f>L256 * (D247 - D246)^3 + M256 * (D247 - D246)^2 + N256 * (D247 - D246) + O256</f>
        <v>1.8118606674271467</v>
      </c>
      <c r="F247">
        <v>1.81186066742715</v>
      </c>
      <c r="G247" s="15" t="s">
        <v>282</v>
      </c>
      <c r="K247" s="39"/>
      <c r="S247" s="30"/>
    </row>
    <row r="248" spans="1:19" x14ac:dyDescent="0.25">
      <c r="D248" s="63">
        <f>D246+2/4*(D250-D246)</f>
        <v>20</v>
      </c>
      <c r="E248" s="65">
        <f>L256 * (D248 - D246)^3 + M256 * (D248 - D246)^2 + N256 * (D248 - D246) + O256</f>
        <v>2.010354443946242</v>
      </c>
      <c r="F248">
        <v>2.0103544439462402</v>
      </c>
      <c r="G248" s="15" t="s">
        <v>283</v>
      </c>
      <c r="K248" s="39"/>
      <c r="L248" s="5" t="s">
        <v>124</v>
      </c>
      <c r="M248" s="4"/>
      <c r="N248" s="4"/>
      <c r="O248" s="3"/>
      <c r="Q248" s="17" t="s">
        <v>125</v>
      </c>
      <c r="S248" s="33" t="s">
        <v>126</v>
      </c>
    </row>
    <row r="249" spans="1:19" x14ac:dyDescent="0.25">
      <c r="D249" s="63">
        <f>D246+3/4*(D250-D246)</f>
        <v>25</v>
      </c>
      <c r="E249" s="65">
        <f>L256 * (D249 - D246)^3 + M256 * (D249 - D246)^2 + N256 * (D249 - D246) + O256</f>
        <v>2.0896608261504088</v>
      </c>
      <c r="F249">
        <v>2.0896608261504102</v>
      </c>
      <c r="G249" s="15" t="s">
        <v>284</v>
      </c>
      <c r="K249" s="39"/>
      <c r="L249" s="18">
        <v>2</v>
      </c>
      <c r="M249" s="18">
        <v>0</v>
      </c>
      <c r="N249" s="18">
        <v>0</v>
      </c>
      <c r="O249" s="18">
        <v>0</v>
      </c>
      <c r="Q249" s="18">
        <v>0</v>
      </c>
      <c r="S249" s="35">
        <f t="array" ref="S249:S252">MMULT( MINVERSE(L249:O252), Q249:Q252 )</f>
        <v>0</v>
      </c>
    </row>
    <row r="250" spans="1:19" x14ac:dyDescent="0.25">
      <c r="D250" s="63">
        <f>L245</f>
        <v>30</v>
      </c>
      <c r="E250" s="65">
        <f>M245</f>
        <v>2.1132827525593787</v>
      </c>
      <c r="F250">
        <v>2.11328275255938</v>
      </c>
      <c r="G250" s="15" t="s">
        <v>285</v>
      </c>
      <c r="K250" s="39"/>
      <c r="L250" s="18">
        <f>P243 / Q243</f>
        <v>0.2857142857142857</v>
      </c>
      <c r="M250" s="18">
        <v>2</v>
      </c>
      <c r="N250" s="18">
        <f>1 - L250</f>
        <v>0.7142857142857143</v>
      </c>
      <c r="O250" s="18">
        <v>0</v>
      </c>
      <c r="Q250" s="18">
        <f>3 * (S244 - S243) / Q243</f>
        <v>-9.7360382438250823E-3</v>
      </c>
      <c r="S250" s="35">
        <v>-4.9238654270877752E-3</v>
      </c>
    </row>
    <row r="251" spans="1:19" x14ac:dyDescent="0.25">
      <c r="D251" s="63">
        <f>D250+1/4*(D254-D250)</f>
        <v>47.5</v>
      </c>
      <c r="E251" s="65">
        <f>L257 * (D251 - D250)^3 + M257 * (D251 - D250)^2 + N257 * (D251 - D250) + O257</f>
        <v>2.2164959817526451</v>
      </c>
      <c r="F251">
        <v>2.2164959817526499</v>
      </c>
      <c r="G251" s="15" t="s">
        <v>286</v>
      </c>
      <c r="K251" s="39"/>
      <c r="L251" s="18">
        <v>0</v>
      </c>
      <c r="M251" s="18">
        <f>P244 / Q244</f>
        <v>0.22222222222222221</v>
      </c>
      <c r="N251" s="18">
        <v>2</v>
      </c>
      <c r="O251" s="18">
        <f>1 - M251</f>
        <v>0.77777777777777779</v>
      </c>
      <c r="Q251" s="18">
        <f>3 * (S245 - S244) / Q244</f>
        <v>-7.8145300814930533E-4</v>
      </c>
      <c r="S251" s="35">
        <v>1.5636965449065574E-4</v>
      </c>
    </row>
    <row r="252" spans="1:19" x14ac:dyDescent="0.25">
      <c r="D252" s="63">
        <f>D250+2/4*(D254-D250)</f>
        <v>65</v>
      </c>
      <c r="E252" s="65">
        <f>L257 * (D252 - D250)^3 + M257 * (D252 - D250)^2 + N257 * (D252 - D250) + O257</f>
        <v>2.3915415209775559</v>
      </c>
      <c r="F252">
        <v>2.3915415209775599</v>
      </c>
      <c r="G252" s="15" t="s">
        <v>287</v>
      </c>
      <c r="K252" s="39"/>
      <c r="L252" s="18">
        <v>0</v>
      </c>
      <c r="M252" s="18">
        <v>0</v>
      </c>
      <c r="N252" s="18">
        <v>0</v>
      </c>
      <c r="O252" s="18">
        <v>2</v>
      </c>
      <c r="Q252" s="18">
        <v>0</v>
      </c>
      <c r="S252" s="35">
        <v>0</v>
      </c>
    </row>
    <row r="253" spans="1:19" x14ac:dyDescent="0.25">
      <c r="D253" s="63">
        <f>D250+3/4*(D254-D250)</f>
        <v>82.5</v>
      </c>
      <c r="E253" s="65">
        <f>L257 * (D253 - D250)^3 + M257 * (D253 - D250)^2 + N257 * (D253 - D250) + O257</f>
        <v>2.6144752668902305</v>
      </c>
      <c r="F253">
        <v>2.61447526689023</v>
      </c>
      <c r="G253" s="15" t="s">
        <v>288</v>
      </c>
      <c r="K253" s="39"/>
      <c r="S253" s="30"/>
    </row>
    <row r="254" spans="1:19" x14ac:dyDescent="0.25">
      <c r="D254" s="63">
        <f>L246</f>
        <v>100</v>
      </c>
      <c r="E254" s="65">
        <f>M246</f>
        <v>2.8613531161467867</v>
      </c>
      <c r="F254">
        <v>2.8613531161467902</v>
      </c>
      <c r="G254" s="15" t="s">
        <v>289</v>
      </c>
      <c r="K254" s="32" t="s">
        <v>110</v>
      </c>
      <c r="L254" s="17" t="s">
        <v>133</v>
      </c>
      <c r="M254" s="17" t="s">
        <v>134</v>
      </c>
      <c r="N254" s="17" t="s">
        <v>135</v>
      </c>
      <c r="O254" s="17" t="s">
        <v>136</v>
      </c>
      <c r="P254" s="40" t="s">
        <v>290</v>
      </c>
      <c r="Q254" s="41"/>
      <c r="R254" s="41"/>
      <c r="S254" s="30"/>
    </row>
    <row r="255" spans="1:19" x14ac:dyDescent="0.25">
      <c r="K255" s="34">
        <v>0</v>
      </c>
      <c r="L255" s="18">
        <f>(S250 - S249) / (3 * P243)</f>
        <v>-2.0516105946199063E-4</v>
      </c>
      <c r="M255" s="18">
        <f>S249</f>
        <v>0</v>
      </c>
      <c r="N255" s="18">
        <f>S243 - P243 * (S250 + 2 * S249) / 3</f>
        <v>0.13813030780556743</v>
      </c>
      <c r="O255" s="18">
        <f>M243</f>
        <v>0.43067655807339306</v>
      </c>
      <c r="P255" s="40"/>
      <c r="Q255" s="41"/>
      <c r="R255" s="41"/>
      <c r="S255" s="30"/>
    </row>
    <row r="256" spans="1:19" x14ac:dyDescent="0.25">
      <c r="K256" s="34">
        <v>1</v>
      </c>
      <c r="L256" s="18">
        <f>(S251 - S250) / (3 * P244)</f>
        <v>8.4670584692973861E-5</v>
      </c>
      <c r="M256" s="18">
        <f>S250</f>
        <v>-4.9238654270877752E-3</v>
      </c>
      <c r="N256" s="18">
        <f>S244 - P244 * (S251 + 2 * S250) / 3</f>
        <v>9.8739384388865231E-2</v>
      </c>
      <c r="O256" s="18">
        <f>M244</f>
        <v>1.4306765580733933</v>
      </c>
      <c r="P256" s="40"/>
      <c r="Q256" s="41"/>
      <c r="R256" s="41"/>
      <c r="S256" s="30"/>
    </row>
    <row r="257" spans="1:21" customFormat="1" ht="15.75" customHeight="1" thickBot="1" x14ac:dyDescent="0.3">
      <c r="K257" s="42">
        <v>2</v>
      </c>
      <c r="L257" s="43">
        <f>(S252 - S251) / (3 * P245)</f>
        <v>-7.4461740233645594E-7</v>
      </c>
      <c r="M257" s="43">
        <f>S251</f>
        <v>1.5636965449065574E-4</v>
      </c>
      <c r="N257" s="43">
        <f>S245 - P245 * (S252 + 2 * S251) / 3</f>
        <v>3.3894689369228454E-3</v>
      </c>
      <c r="O257" s="43">
        <f>M245</f>
        <v>2.1132827525593787</v>
      </c>
      <c r="P257" s="44"/>
      <c r="Q257" s="45"/>
      <c r="R257" s="45"/>
      <c r="S257" s="46"/>
    </row>
    <row r="259" spans="1:21" customFormat="1" ht="15.75" customHeight="1" thickBot="1" x14ac:dyDescent="0.3">
      <c r="A259" s="31" t="s">
        <v>291</v>
      </c>
    </row>
    <row r="260" spans="1:21" x14ac:dyDescent="0.25">
      <c r="A260" s="6" t="s">
        <v>115</v>
      </c>
      <c r="B260" s="6"/>
      <c r="C260" s="7"/>
      <c r="D260" s="6" t="s">
        <v>11</v>
      </c>
      <c r="E260" s="6"/>
      <c r="G260" s="7" t="s">
        <v>12</v>
      </c>
      <c r="H260" s="7" t="s">
        <v>116</v>
      </c>
      <c r="I260" s="7" t="s">
        <v>117</v>
      </c>
      <c r="K260" s="26" t="s">
        <v>292</v>
      </c>
      <c r="L260" s="27"/>
      <c r="M260" s="27"/>
      <c r="N260" s="27"/>
      <c r="O260" s="27"/>
      <c r="P260" s="27"/>
      <c r="Q260" s="27"/>
      <c r="R260" s="27"/>
      <c r="S260" s="28"/>
    </row>
    <row r="261" spans="1:21" x14ac:dyDescent="0.25">
      <c r="A261" s="36" t="s">
        <v>8</v>
      </c>
      <c r="B261" s="36" t="s">
        <v>9</v>
      </c>
      <c r="C261" s="14" t="s">
        <v>10</v>
      </c>
      <c r="D261" s="17" t="s">
        <v>8</v>
      </c>
      <c r="E261" s="17" t="s">
        <v>9</v>
      </c>
      <c r="G261" s="36" t="s">
        <v>12</v>
      </c>
      <c r="H261" s="64" t="s">
        <v>13</v>
      </c>
      <c r="I261" s="50">
        <v>43943.425694444399</v>
      </c>
      <c r="K261" s="29" t="s">
        <v>108</v>
      </c>
      <c r="S261" s="30"/>
    </row>
    <row r="262" spans="1:21" x14ac:dyDescent="0.25">
      <c r="A262" s="15">
        <v>2</v>
      </c>
      <c r="B262" s="15">
        <f>(COS(A262))^2 + 1/3 * SIN(A262) - 2 * (SIN(A262))^2</f>
        <v>-1.1773662890201908</v>
      </c>
      <c r="C262" s="11" t="s">
        <v>119</v>
      </c>
      <c r="D262" s="63">
        <f>L263</f>
        <v>2</v>
      </c>
      <c r="E262" s="65">
        <f>M263</f>
        <v>-1.1773662890201908</v>
      </c>
      <c r="F262">
        <v>-1.1773662890201899</v>
      </c>
      <c r="G262" s="15" t="s">
        <v>293</v>
      </c>
      <c r="I262" s="49"/>
      <c r="K262" s="32" t="s">
        <v>110</v>
      </c>
      <c r="L262" s="17" t="s">
        <v>8</v>
      </c>
      <c r="M262" s="17" t="s">
        <v>9</v>
      </c>
      <c r="O262" s="17" t="s">
        <v>110</v>
      </c>
      <c r="P262" s="17" t="s">
        <v>111</v>
      </c>
      <c r="Q262" s="17" t="s">
        <v>112</v>
      </c>
      <c r="R262" s="17" t="s">
        <v>113</v>
      </c>
      <c r="S262" s="33" t="s">
        <v>114</v>
      </c>
    </row>
    <row r="263" spans="1:21" x14ac:dyDescent="0.25">
      <c r="A263" s="15">
        <v>10</v>
      </c>
      <c r="B263" s="15">
        <f>(COS(A263))^2 + 1/3 * SIN(A263) - 2 * (SIN(A263))^2</f>
        <v>-6.921727757636853E-2</v>
      </c>
      <c r="D263" s="63">
        <f>D262+1/4*(D266-D262)</f>
        <v>4</v>
      </c>
      <c r="E263" s="65">
        <f>L275 * (D263 - D262)^3 + M275 * (D263 - D262)^2 + N275 * (D263 - D262) + O275</f>
        <v>-0.82674898745806868</v>
      </c>
      <c r="F263">
        <v>-0.82674898745806902</v>
      </c>
      <c r="G263" s="15" t="s">
        <v>294</v>
      </c>
      <c r="I263" s="49"/>
      <c r="K263" s="34">
        <v>0</v>
      </c>
      <c r="L263" s="18">
        <f t="shared" ref="L263:M266" si="13">A262</f>
        <v>2</v>
      </c>
      <c r="M263" s="18">
        <f t="shared" si="13"/>
        <v>-1.1773662890201908</v>
      </c>
      <c r="O263" s="18">
        <v>0</v>
      </c>
      <c r="P263" s="18">
        <f>L264 - L263</f>
        <v>8</v>
      </c>
      <c r="Q263" s="18">
        <f>P263 + P264</f>
        <v>28</v>
      </c>
      <c r="R263" s="18">
        <f>M264 - M263</f>
        <v>1.1081490114438224</v>
      </c>
      <c r="S263" s="35">
        <f>R263 / P263</f>
        <v>0.1385186264304778</v>
      </c>
    </row>
    <row r="264" spans="1:21" x14ac:dyDescent="0.25">
      <c r="A264" s="15">
        <v>30</v>
      </c>
      <c r="B264" s="15">
        <f>(COS(A264))^2 + 1/3 * SIN(A264) - 2 * (SIN(A264))^2</f>
        <v>-2.2579633453203551</v>
      </c>
      <c r="D264" s="63">
        <f>D262+2/4*(D266-D262)</f>
        <v>6</v>
      </c>
      <c r="E264" s="65">
        <f>L275 * (D264 - D262)^3 + M275 * (D264 - D262)^2 + N275 * (D264 - D262) + O275</f>
        <v>-0.50556370537641315</v>
      </c>
      <c r="F264">
        <v>-0.50556370537641304</v>
      </c>
      <c r="G264" s="15" t="s">
        <v>295</v>
      </c>
      <c r="I264" s="49"/>
      <c r="K264" s="34">
        <v>1</v>
      </c>
      <c r="L264" s="18">
        <f t="shared" si="13"/>
        <v>10</v>
      </c>
      <c r="M264" s="18">
        <f t="shared" si="13"/>
        <v>-6.921727757636853E-2</v>
      </c>
      <c r="O264" s="18">
        <v>1</v>
      </c>
      <c r="P264" s="18">
        <f>L265 - L264</f>
        <v>20</v>
      </c>
      <c r="Q264" s="18">
        <f>P264 + P265</f>
        <v>90</v>
      </c>
      <c r="R264" s="18">
        <f>M265 - M264</f>
        <v>-2.1887460677439865</v>
      </c>
      <c r="S264" s="35">
        <f>R264 / P264</f>
        <v>-0.10943730338719933</v>
      </c>
    </row>
    <row r="265" spans="1:21" customFormat="1" x14ac:dyDescent="0.25">
      <c r="A265" s="15">
        <v>100</v>
      </c>
      <c r="B265" s="15">
        <f>(COS(A265))^2 + 1/3 * SIN(A265) - 2 * (SIN(A265))^2</f>
        <v>6.1992965473922412E-2</v>
      </c>
      <c r="D265" s="63">
        <f>D262+3/4*(D266-D262)</f>
        <v>8</v>
      </c>
      <c r="E265" s="65">
        <f>L275 * (D265 - D262)^3 + M275 * (D265 - D262)^2 + N275 * (D265 - D262) + O275</f>
        <v>-0.24324246225569079</v>
      </c>
      <c r="F265">
        <v>-0.24324246225569099</v>
      </c>
      <c r="G265" t="s">
        <v>296</v>
      </c>
      <c r="K265" s="34">
        <v>2</v>
      </c>
      <c r="L265" s="18">
        <f t="shared" si="13"/>
        <v>30</v>
      </c>
      <c r="M265" s="18">
        <f t="shared" si="13"/>
        <v>-2.2579633453203551</v>
      </c>
      <c r="O265" s="18">
        <v>2</v>
      </c>
      <c r="P265" s="18">
        <f>L266 - L265</f>
        <v>70</v>
      </c>
      <c r="Q265" s="18"/>
      <c r="R265" s="18">
        <f>M266 - M265</f>
        <v>2.3199563107942778</v>
      </c>
      <c r="S265" s="35">
        <f>R265 / P265</f>
        <v>3.3142233011346826E-2</v>
      </c>
      <c r="U265" s="66"/>
    </row>
    <row r="266" spans="1:21" x14ac:dyDescent="0.25">
      <c r="D266" s="63">
        <f>L264</f>
        <v>10</v>
      </c>
      <c r="E266" s="65">
        <f>M264</f>
        <v>-6.921727757636853E-2</v>
      </c>
      <c r="F266">
        <v>-6.9217277576368502E-2</v>
      </c>
      <c r="G266" s="15" t="s">
        <v>297</v>
      </c>
      <c r="K266" s="34">
        <v>3</v>
      </c>
      <c r="L266" s="18">
        <f t="shared" si="13"/>
        <v>100</v>
      </c>
      <c r="M266" s="18">
        <f t="shared" si="13"/>
        <v>6.1992965473922412E-2</v>
      </c>
      <c r="S266" s="30"/>
    </row>
    <row r="267" spans="1:21" x14ac:dyDescent="0.25">
      <c r="D267" s="63">
        <f>D266+1/4*(D270-D266)</f>
        <v>15</v>
      </c>
      <c r="E267" s="65">
        <f>L276 * (D267 - D266)^3 + M276 * (D267 - D266)^2 + N276 * (D267 - D266) + O276</f>
        <v>-9.7935799627210773E-2</v>
      </c>
      <c r="F267">
        <v>-9.7935799627210801E-2</v>
      </c>
      <c r="G267" s="15" t="s">
        <v>298</v>
      </c>
      <c r="K267" s="39"/>
      <c r="S267" s="30"/>
    </row>
    <row r="268" spans="1:21" x14ac:dyDescent="0.25">
      <c r="D268" s="63">
        <f>D266+2/4*(D270-D266)</f>
        <v>20</v>
      </c>
      <c r="E268" s="65">
        <f>L276 * (D268 - D266)^3 + M276 * (D268 - D266)^2 + N276 * (D268 - D266) + O276</f>
        <v>-0.6283617144367809</v>
      </c>
      <c r="F268">
        <v>-0.62836171443678102</v>
      </c>
      <c r="G268" s="15" t="s">
        <v>299</v>
      </c>
      <c r="K268" s="39"/>
      <c r="L268" s="5" t="s">
        <v>124</v>
      </c>
      <c r="M268" s="4"/>
      <c r="N268" s="4"/>
      <c r="O268" s="3"/>
      <c r="Q268" s="17" t="s">
        <v>125</v>
      </c>
      <c r="S268" s="33" t="s">
        <v>126</v>
      </c>
    </row>
    <row r="269" spans="1:21" x14ac:dyDescent="0.25">
      <c r="D269" s="63">
        <f>D266+3/4*(D270-D266)</f>
        <v>25</v>
      </c>
      <c r="E269" s="65">
        <f>L276 * (D269 - D266)^3 + M276 * (D269 - D266)^2 + N276 * (D269 - D266) + O276</f>
        <v>-1.4264019277521416</v>
      </c>
      <c r="F269">
        <v>-1.42640192775214</v>
      </c>
      <c r="G269" s="15" t="s">
        <v>300</v>
      </c>
      <c r="K269" s="39"/>
      <c r="L269" s="18">
        <v>2</v>
      </c>
      <c r="M269" s="18">
        <v>0</v>
      </c>
      <c r="N269" s="18">
        <v>0</v>
      </c>
      <c r="O269" s="18">
        <v>0</v>
      </c>
      <c r="Q269" s="18">
        <v>0</v>
      </c>
      <c r="S269" s="35">
        <f t="array" ref="S269:S272">MMULT( MINVERSE(L269:O272), Q269:Q272 )</f>
        <v>0</v>
      </c>
    </row>
    <row r="270" spans="1:21" x14ac:dyDescent="0.25">
      <c r="D270" s="63">
        <f>L265</f>
        <v>30</v>
      </c>
      <c r="E270" s="65">
        <f>M265</f>
        <v>-2.2579633453203551</v>
      </c>
      <c r="F270">
        <v>-2.25796334532036</v>
      </c>
      <c r="G270" s="15" t="s">
        <v>301</v>
      </c>
      <c r="K270" s="39"/>
      <c r="L270" s="18">
        <f>P263 / Q263</f>
        <v>0.2857142857142857</v>
      </c>
      <c r="M270" s="18">
        <v>2</v>
      </c>
      <c r="N270" s="18">
        <f>1 - L270</f>
        <v>0.7142857142857143</v>
      </c>
      <c r="O270" s="18">
        <v>0</v>
      </c>
      <c r="Q270" s="18">
        <f>3 * (S264 - S263) / Q263</f>
        <v>-2.6566706766179692E-2</v>
      </c>
      <c r="S270" s="35">
        <v>-1.4716009740233309E-2</v>
      </c>
    </row>
    <row r="271" spans="1:21" x14ac:dyDescent="0.25">
      <c r="D271" s="63">
        <f>D270+1/4*(D274-D270)</f>
        <v>47.5</v>
      </c>
      <c r="E271" s="65">
        <f>L277 * (D271 - D270)^3 + M277 * (D271 - D270)^2 + N277 * (D271 - D270) + O277</f>
        <v>-3.8278542135601921</v>
      </c>
      <c r="F271">
        <v>-3.8278542135601898</v>
      </c>
      <c r="G271" s="15" t="s">
        <v>302</v>
      </c>
      <c r="K271" s="39"/>
      <c r="L271" s="18">
        <v>0</v>
      </c>
      <c r="M271" s="18">
        <f>P264 / Q264</f>
        <v>0.22222222222222221</v>
      </c>
      <c r="N271" s="18">
        <v>2</v>
      </c>
      <c r="O271" s="18">
        <f>1 - M271</f>
        <v>0.77777777777777779</v>
      </c>
      <c r="Q271" s="18">
        <f>3 * (S265 - S264) / Q264</f>
        <v>4.7526512132848716E-3</v>
      </c>
      <c r="S271" s="35">
        <v>4.0114378000016913E-3</v>
      </c>
    </row>
    <row r="272" spans="1:21" x14ac:dyDescent="0.25">
      <c r="D272" s="63">
        <f>D270+2/4*(D274-D270)</f>
        <v>65</v>
      </c>
      <c r="E272" s="65">
        <f>L277 * (D272 - D270)^3 + M277 * (D272 - D270)^2 + N277 * (D272 - D270) + O277</f>
        <v>-3.5549908424242518</v>
      </c>
      <c r="F272">
        <v>-3.55499084242425</v>
      </c>
      <c r="G272" s="15" t="s">
        <v>303</v>
      </c>
      <c r="K272" s="39"/>
      <c r="L272" s="18">
        <v>0</v>
      </c>
      <c r="M272" s="18">
        <v>0</v>
      </c>
      <c r="N272" s="18">
        <v>0</v>
      </c>
      <c r="O272" s="18">
        <v>2</v>
      </c>
      <c r="Q272" s="18">
        <v>0</v>
      </c>
      <c r="S272" s="35">
        <v>0</v>
      </c>
    </row>
    <row r="273" spans="4:21" customFormat="1" x14ac:dyDescent="0.25">
      <c r="D273" s="63">
        <f>D270+3/4*(D274-D270)</f>
        <v>82.5</v>
      </c>
      <c r="E273" s="65">
        <f>L277 * (D273 - D270)^3 + M277 * (D273 - D270)^2 + N277 * (D273 - D270) + O277</f>
        <v>-2.0536246450377944</v>
      </c>
      <c r="F273">
        <v>-2.05362464503779</v>
      </c>
      <c r="G273" t="s">
        <v>304</v>
      </c>
      <c r="K273" s="39"/>
      <c r="S273" s="30"/>
      <c r="U273" s="66"/>
    </row>
    <row r="274" spans="4:21" x14ac:dyDescent="0.25">
      <c r="D274" s="63">
        <f>L266</f>
        <v>100</v>
      </c>
      <c r="E274" s="65">
        <f>M266</f>
        <v>6.1992965473922412E-2</v>
      </c>
      <c r="F274">
        <v>6.1992965473922398E-2</v>
      </c>
      <c r="G274" s="15" t="s">
        <v>305</v>
      </c>
      <c r="K274" s="32" t="s">
        <v>110</v>
      </c>
      <c r="L274" s="17" t="s">
        <v>133</v>
      </c>
      <c r="M274" s="17" t="s">
        <v>134</v>
      </c>
      <c r="N274" s="17" t="s">
        <v>135</v>
      </c>
      <c r="O274" s="17" t="s">
        <v>136</v>
      </c>
      <c r="P274" s="40" t="s">
        <v>306</v>
      </c>
      <c r="Q274" s="41"/>
      <c r="R274" s="41"/>
      <c r="S274" s="30"/>
    </row>
    <row r="275" spans="4:21" x14ac:dyDescent="0.25">
      <c r="K275" s="34">
        <v>0</v>
      </c>
      <c r="L275" s="18">
        <f>(S270 - S269) / (3 * P263)</f>
        <v>-6.1316707250972117E-4</v>
      </c>
      <c r="M275" s="18">
        <f>S269</f>
        <v>0</v>
      </c>
      <c r="N275" s="18">
        <f>S263 - P263 * (S270 + 2 * S269) / 3</f>
        <v>0.17776131907109996</v>
      </c>
      <c r="O275" s="18">
        <f>M263</f>
        <v>-1.1773662890201908</v>
      </c>
      <c r="P275" s="40"/>
      <c r="Q275" s="41"/>
      <c r="R275" s="41"/>
      <c r="S275" s="30"/>
    </row>
    <row r="276" spans="4:21" x14ac:dyDescent="0.25">
      <c r="K276" s="34">
        <v>1</v>
      </c>
      <c r="L276" s="18">
        <f>(S271 - S270) / (3 * P264)</f>
        <v>3.1212412567058336E-4</v>
      </c>
      <c r="M276" s="18">
        <f>S270</f>
        <v>-1.4716009740233309E-2</v>
      </c>
      <c r="N276" s="18">
        <f>S264 - P264 * (S271 + 2 * S270) / 3</f>
        <v>6.0033241149233516E-2</v>
      </c>
      <c r="O276" s="18">
        <f>M264</f>
        <v>-6.921727757636853E-2</v>
      </c>
      <c r="P276" s="40"/>
      <c r="Q276" s="41"/>
      <c r="R276" s="41"/>
      <c r="S276" s="30"/>
    </row>
    <row r="277" spans="4:21" customFormat="1" ht="15.75" customHeight="1" thickBot="1" x14ac:dyDescent="0.3">
      <c r="K277" s="42">
        <v>2</v>
      </c>
      <c r="L277" s="43">
        <f>(S272 - S271) / (3 * P265)</f>
        <v>-1.9102084761912815E-5</v>
      </c>
      <c r="M277" s="43">
        <f>S271</f>
        <v>4.0114378000016913E-3</v>
      </c>
      <c r="N277" s="43">
        <f>S265 - P265 * (S272 + 2 * S271) / 3</f>
        <v>-0.15405819765539877</v>
      </c>
      <c r="O277" s="43">
        <f>M265</f>
        <v>-2.2579633453203551</v>
      </c>
      <c r="P277" s="44"/>
      <c r="Q277" s="45"/>
      <c r="R277" s="45"/>
      <c r="S277" s="46"/>
    </row>
  </sheetData>
  <mergeCells count="44">
    <mergeCell ref="L228:O228"/>
    <mergeCell ref="A240:B240"/>
    <mergeCell ref="D240:E240"/>
    <mergeCell ref="L248:O248"/>
    <mergeCell ref="L268:O268"/>
    <mergeCell ref="A260:B260"/>
    <mergeCell ref="D260:E260"/>
    <mergeCell ref="L208:O208"/>
    <mergeCell ref="A200:B200"/>
    <mergeCell ref="D200:E200"/>
    <mergeCell ref="A220:B220"/>
    <mergeCell ref="D220:E220"/>
    <mergeCell ref="L148:O148"/>
    <mergeCell ref="A160:B160"/>
    <mergeCell ref="D160:E160"/>
    <mergeCell ref="L168:O168"/>
    <mergeCell ref="L188:O188"/>
    <mergeCell ref="A180:B180"/>
    <mergeCell ref="D180:E180"/>
    <mergeCell ref="L128:O128"/>
    <mergeCell ref="A120:B120"/>
    <mergeCell ref="D120:E120"/>
    <mergeCell ref="A140:B140"/>
    <mergeCell ref="D140:E140"/>
    <mergeCell ref="A80:B80"/>
    <mergeCell ref="D80:E80"/>
    <mergeCell ref="L68:O68"/>
    <mergeCell ref="L88:O88"/>
    <mergeCell ref="L108:O108"/>
    <mergeCell ref="A100:B100"/>
    <mergeCell ref="D100:E100"/>
    <mergeCell ref="AK11:AN11"/>
    <mergeCell ref="AK30:AN30"/>
    <mergeCell ref="A42:B42"/>
    <mergeCell ref="D42:E42"/>
    <mergeCell ref="A60:B60"/>
    <mergeCell ref="D60:E60"/>
    <mergeCell ref="L49:O49"/>
    <mergeCell ref="A6:B6"/>
    <mergeCell ref="D6:E6"/>
    <mergeCell ref="L11:O11"/>
    <mergeCell ref="L30:O30"/>
    <mergeCell ref="A23:B23"/>
    <mergeCell ref="D23:E23"/>
  </mergeCells>
  <conditionalFormatting sqref="H259:H277">
    <cfRule type="containsText" dxfId="43" priority="1" operator="containsText" text="Failed">
      <formula>NOT(ISERROR(SEARCH("Failed",H259)))</formula>
    </cfRule>
    <cfRule type="containsText" dxfId="42" priority="2" operator="containsText" text="Passed">
      <formula>NOT(ISERROR(SEARCH("Passed",H259)))</formula>
    </cfRule>
  </conditionalFormatting>
  <conditionalFormatting sqref="H239:H257">
    <cfRule type="containsText" dxfId="41" priority="3" operator="containsText" text="Failed">
      <formula>NOT(ISERROR(SEARCH("Failed",H239)))</formula>
    </cfRule>
    <cfRule type="containsText" dxfId="40" priority="4" operator="containsText" text="Passed">
      <formula>NOT(ISERROR(SEARCH("Passed",H239)))</formula>
    </cfRule>
  </conditionalFormatting>
  <conditionalFormatting sqref="H219:H237">
    <cfRule type="containsText" dxfId="39" priority="5" operator="containsText" text="Failed">
      <formula>NOT(ISERROR(SEARCH("Failed",H219)))</formula>
    </cfRule>
    <cfRule type="containsText" dxfId="38" priority="6" operator="containsText" text="Passed">
      <formula>NOT(ISERROR(SEARCH("Passed",H219)))</formula>
    </cfRule>
  </conditionalFormatting>
  <conditionalFormatting sqref="H199:H217">
    <cfRule type="containsText" dxfId="37" priority="7" operator="containsText" text="Failed">
      <formula>NOT(ISERROR(SEARCH("Failed",H199)))</formula>
    </cfRule>
    <cfRule type="containsText" dxfId="36" priority="8" operator="containsText" text="Passed">
      <formula>NOT(ISERROR(SEARCH("Passed",H199)))</formula>
    </cfRule>
  </conditionalFormatting>
  <conditionalFormatting sqref="H179:H197">
    <cfRule type="containsText" dxfId="35" priority="9" operator="containsText" text="Failed">
      <formula>NOT(ISERROR(SEARCH("Failed",H179)))</formula>
    </cfRule>
    <cfRule type="containsText" dxfId="34" priority="10" operator="containsText" text="Passed">
      <formula>NOT(ISERROR(SEARCH("Passed",H179)))</formula>
    </cfRule>
  </conditionalFormatting>
  <conditionalFormatting sqref="H159:H177">
    <cfRule type="containsText" dxfId="33" priority="11" operator="containsText" text="Failed">
      <formula>NOT(ISERROR(SEARCH("Failed",H159)))</formula>
    </cfRule>
    <cfRule type="containsText" dxfId="32" priority="12" operator="containsText" text="Passed">
      <formula>NOT(ISERROR(SEARCH("Passed",H159)))</formula>
    </cfRule>
  </conditionalFormatting>
  <conditionalFormatting sqref="H139:H157">
    <cfRule type="containsText" dxfId="31" priority="13" operator="containsText" text="Failed">
      <formula>NOT(ISERROR(SEARCH("Failed",H139)))</formula>
    </cfRule>
    <cfRule type="containsText" dxfId="30" priority="14" operator="containsText" text="Passed">
      <formula>NOT(ISERROR(SEARCH("Passed",H139)))</formula>
    </cfRule>
  </conditionalFormatting>
  <conditionalFormatting sqref="H119:H137">
    <cfRule type="containsText" dxfId="29" priority="15" operator="containsText" text="Failed">
      <formula>NOT(ISERROR(SEARCH("Failed",H119)))</formula>
    </cfRule>
    <cfRule type="containsText" dxfId="28" priority="16" operator="containsText" text="Passed">
      <formula>NOT(ISERROR(SEARCH("Passed",H119)))</formula>
    </cfRule>
  </conditionalFormatting>
  <conditionalFormatting sqref="H99:H117">
    <cfRule type="containsText" dxfId="27" priority="17" operator="containsText" text="Failed">
      <formula>NOT(ISERROR(SEARCH("Failed",H99)))</formula>
    </cfRule>
    <cfRule type="containsText" dxfId="26" priority="18" operator="containsText" text="Passed">
      <formula>NOT(ISERROR(SEARCH("Passed",H99)))</formula>
    </cfRule>
  </conditionalFormatting>
  <conditionalFormatting sqref="H79:H97">
    <cfRule type="containsText" dxfId="25" priority="19" operator="containsText" text="Failed">
      <formula>NOT(ISERROR(SEARCH("Failed",H79)))</formula>
    </cfRule>
    <cfRule type="containsText" dxfId="24" priority="20" operator="containsText" text="Passed">
      <formula>NOT(ISERROR(SEARCH("Passed",H79)))</formula>
    </cfRule>
  </conditionalFormatting>
  <conditionalFormatting sqref="H278:H1048576 H36:H78 H1:H12 H20 H22:H28 H98 H118 H138 H158 H178 H198 H218 H238 H258">
    <cfRule type="containsText" dxfId="23" priority="21" operator="containsText" text="Failed">
      <formula>NOT(ISERROR(SEARCH("Failed",H278)))</formula>
    </cfRule>
    <cfRule type="containsText" dxfId="22" priority="22" operator="containsText" text="Passed">
      <formula>NOT(ISERROR(SEARCH("Passed",H278)))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7FE2-B557-4314-A0C4-0A33D4003B63}">
  <dimension ref="A1:I56"/>
  <sheetViews>
    <sheetView workbookViewId="0">
      <selection activeCell="I50" sqref="I50"/>
    </sheetView>
  </sheetViews>
  <sheetFormatPr defaultColWidth="8.85546875" defaultRowHeight="15" customHeight="1" x14ac:dyDescent="0.25"/>
  <cols>
    <col min="1" max="1" width="13.7109375" customWidth="1"/>
    <col min="2" max="2" width="8.85546875" style="11" customWidth="1"/>
    <col min="3" max="3" width="17.5703125" style="11" bestFit="1" customWidth="1"/>
    <col min="4" max="4" width="8.85546875" style="11" customWidth="1"/>
    <col min="5" max="5" width="16.7109375" customWidth="1"/>
    <col min="6" max="7" width="8.85546875" style="11" customWidth="1"/>
    <col min="8" max="8" width="26.5703125" style="11" customWidth="1"/>
    <col min="9" max="9" width="20.7109375" customWidth="1"/>
    <col min="10" max="10" width="8.85546875" style="11" customWidth="1"/>
    <col min="11" max="16384" width="8.85546875" style="11"/>
  </cols>
  <sheetData>
    <row r="1" spans="1:8" customFormat="1" ht="15" customHeight="1" x14ac:dyDescent="0.25">
      <c r="A1" s="8" t="s">
        <v>307</v>
      </c>
      <c r="B1" s="8" t="s">
        <v>1</v>
      </c>
    </row>
    <row r="2" spans="1:8" customFormat="1" ht="15" customHeight="1" x14ac:dyDescent="0.25">
      <c r="A2" s="9" t="s">
        <v>2</v>
      </c>
      <c r="B2" s="8" t="s">
        <v>308</v>
      </c>
    </row>
    <row r="3" spans="1:8" customFormat="1" ht="15" customHeight="1" x14ac:dyDescent="0.25">
      <c r="A3" s="9" t="s">
        <v>4</v>
      </c>
      <c r="B3" s="8" t="s">
        <v>25</v>
      </c>
    </row>
    <row r="4" spans="1:8" customFormat="1" ht="15" customHeight="1" x14ac:dyDescent="0.25">
      <c r="A4" s="9" t="s">
        <v>6</v>
      </c>
      <c r="B4" s="8" t="s">
        <v>46</v>
      </c>
    </row>
    <row r="5" spans="1:8" customFormat="1" ht="15" customHeight="1" x14ac:dyDescent="0.25">
      <c r="A5" s="10"/>
      <c r="B5" s="10"/>
    </row>
    <row r="6" spans="1:8" customFormat="1" ht="15" customHeight="1" x14ac:dyDescent="0.25">
      <c r="A6" s="13" t="s">
        <v>7</v>
      </c>
      <c r="B6" s="10"/>
    </row>
    <row r="7" spans="1:8" s="14" customFormat="1" ht="15" customHeight="1" x14ac:dyDescent="0.25">
      <c r="A7" s="12" t="s">
        <v>8</v>
      </c>
      <c r="B7" s="14" t="s">
        <v>9</v>
      </c>
      <c r="C7" s="14" t="s">
        <v>10</v>
      </c>
      <c r="D7" s="14" t="s">
        <v>9</v>
      </c>
      <c r="E7" s="14" t="s">
        <v>11</v>
      </c>
      <c r="F7" s="14" t="s">
        <v>12</v>
      </c>
      <c r="G7" s="56" t="s">
        <v>13</v>
      </c>
      <c r="H7" s="48">
        <v>43943.444444444402</v>
      </c>
    </row>
    <row r="8" spans="1:8" customFormat="1" ht="15" customHeight="1" x14ac:dyDescent="0.25">
      <c r="A8" s="11">
        <v>0</v>
      </c>
      <c r="B8" s="11">
        <v>1</v>
      </c>
      <c r="C8" s="11" t="s">
        <v>14</v>
      </c>
      <c r="D8" s="11">
        <v>1</v>
      </c>
      <c r="E8" s="11">
        <f>IF(D8 = B8, A8, IF(D8 = B9, A9, "Unknown"))</f>
        <v>0</v>
      </c>
      <c r="F8" s="11" t="s">
        <v>38</v>
      </c>
    </row>
    <row r="9" spans="1:8" customFormat="1" ht="15" customHeight="1" x14ac:dyDescent="0.25">
      <c r="A9" s="11">
        <v>1</v>
      </c>
      <c r="B9" s="11">
        <v>2</v>
      </c>
      <c r="D9" s="11">
        <v>0.5</v>
      </c>
      <c r="E9" s="11">
        <v>-8888</v>
      </c>
      <c r="F9" s="11" t="s">
        <v>44</v>
      </c>
    </row>
    <row r="11" spans="1:8" customFormat="1" ht="15" customHeight="1" x14ac:dyDescent="0.25">
      <c r="A11" s="13" t="s">
        <v>48</v>
      </c>
      <c r="B11" s="10"/>
    </row>
    <row r="12" spans="1:8" s="14" customFormat="1" ht="15" customHeight="1" x14ac:dyDescent="0.25">
      <c r="A12" s="12" t="s">
        <v>8</v>
      </c>
      <c r="B12" s="14" t="s">
        <v>9</v>
      </c>
      <c r="C12" s="14" t="s">
        <v>10</v>
      </c>
      <c r="D12" s="14" t="s">
        <v>9</v>
      </c>
      <c r="E12" s="14" t="s">
        <v>11</v>
      </c>
      <c r="F12" s="14" t="s">
        <v>12</v>
      </c>
      <c r="G12" s="56" t="s">
        <v>13</v>
      </c>
      <c r="H12" s="48">
        <v>43943.444444444402</v>
      </c>
    </row>
    <row r="13" spans="1:8" customFormat="1" ht="15" customHeight="1" x14ac:dyDescent="0.25">
      <c r="A13" s="11">
        <v>5</v>
      </c>
      <c r="B13" s="11">
        <v>5</v>
      </c>
      <c r="C13" s="11" t="s">
        <v>14</v>
      </c>
      <c r="D13" s="11">
        <v>4</v>
      </c>
      <c r="E13" s="11">
        <v>-9999</v>
      </c>
      <c r="F13" s="11" t="s">
        <v>47</v>
      </c>
    </row>
    <row r="14" spans="1:8" customFormat="1" ht="15" customHeight="1" x14ac:dyDescent="0.25">
      <c r="A14" s="11">
        <v>1</v>
      </c>
      <c r="B14" s="11">
        <v>2</v>
      </c>
      <c r="D14" s="11">
        <v>3.5</v>
      </c>
      <c r="E14" s="11">
        <v>-9999</v>
      </c>
      <c r="F14" s="11" t="s">
        <v>47</v>
      </c>
    </row>
    <row r="16" spans="1:8" customFormat="1" ht="15" customHeight="1" x14ac:dyDescent="0.25">
      <c r="A16" s="13" t="s">
        <v>49</v>
      </c>
      <c r="B16" s="10"/>
    </row>
    <row r="17" spans="1:8" s="14" customFormat="1" ht="15" customHeight="1" x14ac:dyDescent="0.25">
      <c r="A17" s="12" t="s">
        <v>8</v>
      </c>
      <c r="B17" s="14" t="s">
        <v>9</v>
      </c>
      <c r="C17" s="14" t="s">
        <v>10</v>
      </c>
      <c r="D17" s="14" t="s">
        <v>9</v>
      </c>
      <c r="E17" s="14" t="s">
        <v>11</v>
      </c>
      <c r="F17" s="14" t="s">
        <v>12</v>
      </c>
      <c r="G17" s="56" t="s">
        <v>13</v>
      </c>
      <c r="H17" s="48">
        <v>43943.444444444402</v>
      </c>
    </row>
    <row r="18" spans="1:8" customFormat="1" ht="15" customHeight="1" x14ac:dyDescent="0.25">
      <c r="A18" s="11">
        <v>2</v>
      </c>
      <c r="B18" s="11">
        <v>2</v>
      </c>
      <c r="C18" s="11" t="s">
        <v>14</v>
      </c>
      <c r="D18" s="11">
        <v>2.5</v>
      </c>
      <c r="E18" s="11">
        <v>-9999</v>
      </c>
      <c r="F18" s="11" t="s">
        <v>47</v>
      </c>
    </row>
    <row r="19" spans="1:8" customFormat="1" ht="15" customHeight="1" x14ac:dyDescent="0.25">
      <c r="A19" s="11">
        <v>10</v>
      </c>
      <c r="B19" s="11">
        <v>5</v>
      </c>
      <c r="D19" s="11">
        <v>4</v>
      </c>
      <c r="E19" s="11">
        <v>-9999</v>
      </c>
      <c r="F19" s="11" t="s">
        <v>47</v>
      </c>
    </row>
    <row r="21" spans="1:8" customFormat="1" ht="15" customHeight="1" x14ac:dyDescent="0.25">
      <c r="A21" s="13" t="s">
        <v>50</v>
      </c>
      <c r="B21" s="10"/>
    </row>
    <row r="22" spans="1:8" customFormat="1" ht="15" customHeight="1" x14ac:dyDescent="0.25">
      <c r="A22" s="12" t="s">
        <v>8</v>
      </c>
      <c r="B22" s="14" t="s">
        <v>9</v>
      </c>
      <c r="C22" s="14" t="s">
        <v>10</v>
      </c>
      <c r="D22" s="14" t="s">
        <v>9</v>
      </c>
      <c r="E22" s="14" t="s">
        <v>11</v>
      </c>
      <c r="F22" s="14" t="s">
        <v>12</v>
      </c>
      <c r="G22" s="56" t="s">
        <v>13</v>
      </c>
      <c r="H22" s="48">
        <v>43943.444444444402</v>
      </c>
    </row>
    <row r="23" spans="1:8" customFormat="1" ht="15" customHeight="1" x14ac:dyDescent="0.25">
      <c r="A23" s="11">
        <v>60</v>
      </c>
      <c r="B23" s="11">
        <v>10</v>
      </c>
      <c r="C23" s="11" t="s">
        <v>14</v>
      </c>
      <c r="D23" s="11">
        <v>2</v>
      </c>
      <c r="E23" s="11">
        <v>-9999</v>
      </c>
      <c r="F23" s="11" t="s">
        <v>47</v>
      </c>
    </row>
    <row r="24" spans="1:8" customFormat="1" ht="15" customHeight="1" x14ac:dyDescent="0.25">
      <c r="A24" s="11">
        <v>50</v>
      </c>
      <c r="B24" s="11">
        <v>1</v>
      </c>
      <c r="D24" s="11">
        <v>8.5</v>
      </c>
      <c r="E24" s="11">
        <v>-9999</v>
      </c>
      <c r="F24" s="11" t="s">
        <v>47</v>
      </c>
    </row>
    <row r="26" spans="1:8" customFormat="1" ht="15" customHeight="1" x14ac:dyDescent="0.25">
      <c r="A26" s="13" t="s">
        <v>51</v>
      </c>
      <c r="B26" s="10"/>
    </row>
    <row r="27" spans="1:8" customFormat="1" ht="15" customHeight="1" x14ac:dyDescent="0.25">
      <c r="A27" s="12" t="s">
        <v>8</v>
      </c>
      <c r="B27" s="14" t="s">
        <v>9</v>
      </c>
      <c r="C27" s="14" t="s">
        <v>10</v>
      </c>
      <c r="D27" s="14" t="s">
        <v>9</v>
      </c>
      <c r="E27" s="14" t="s">
        <v>11</v>
      </c>
      <c r="F27" s="14" t="s">
        <v>12</v>
      </c>
      <c r="G27" s="56" t="s">
        <v>13</v>
      </c>
      <c r="H27" s="48">
        <v>43943.444444444402</v>
      </c>
    </row>
    <row r="28" spans="1:8" customFormat="1" ht="15" customHeight="1" x14ac:dyDescent="0.25">
      <c r="A28" s="11">
        <v>0.1</v>
      </c>
      <c r="B28" s="11">
        <v>0.1</v>
      </c>
      <c r="C28" s="11" t="s">
        <v>14</v>
      </c>
      <c r="D28" s="11">
        <v>1</v>
      </c>
      <c r="E28" s="11">
        <v>-9999</v>
      </c>
      <c r="F28" s="11" t="s">
        <v>47</v>
      </c>
    </row>
    <row r="29" spans="1:8" customFormat="1" ht="15" customHeight="1" x14ac:dyDescent="0.25">
      <c r="A29" s="11">
        <v>1.5</v>
      </c>
      <c r="B29" s="11">
        <v>2.7</v>
      </c>
      <c r="D29" s="11">
        <v>1.8</v>
      </c>
      <c r="E29" s="11">
        <v>-9999</v>
      </c>
      <c r="F29" s="11" t="s">
        <v>47</v>
      </c>
    </row>
    <row r="31" spans="1:8" customFormat="1" ht="15" customHeight="1" x14ac:dyDescent="0.25">
      <c r="A31" s="13" t="s">
        <v>52</v>
      </c>
      <c r="B31" s="10"/>
    </row>
    <row r="32" spans="1:8" customFormat="1" ht="15" customHeight="1" x14ac:dyDescent="0.25">
      <c r="A32" s="12" t="s">
        <v>8</v>
      </c>
      <c r="B32" s="14" t="s">
        <v>9</v>
      </c>
      <c r="C32" s="14" t="s">
        <v>10</v>
      </c>
      <c r="D32" s="14" t="s">
        <v>9</v>
      </c>
      <c r="E32" s="14" t="s">
        <v>11</v>
      </c>
      <c r="F32" s="14" t="s">
        <v>12</v>
      </c>
      <c r="G32" s="56" t="s">
        <v>13</v>
      </c>
      <c r="H32" s="48">
        <v>43943.444444444402</v>
      </c>
    </row>
    <row r="33" spans="1:8" customFormat="1" ht="15" customHeight="1" x14ac:dyDescent="0.25">
      <c r="A33" s="11">
        <v>0</v>
      </c>
      <c r="B33" s="11">
        <v>0</v>
      </c>
      <c r="C33" s="11" t="s">
        <v>14</v>
      </c>
      <c r="D33" s="11">
        <v>1</v>
      </c>
      <c r="E33" s="11">
        <v>-9999</v>
      </c>
      <c r="F33" s="11" t="s">
        <v>47</v>
      </c>
    </row>
    <row r="34" spans="1:8" customFormat="1" ht="15" customHeight="1" x14ac:dyDescent="0.25">
      <c r="A34" s="11">
        <v>1</v>
      </c>
      <c r="B34" s="11">
        <v>5</v>
      </c>
      <c r="D34" s="11">
        <v>5</v>
      </c>
      <c r="E34" s="11">
        <f>IF(D34 = B33, A33, IF(D34 = B34, A34, "Unknown"))</f>
        <v>1</v>
      </c>
      <c r="F34" s="11" t="s">
        <v>26</v>
      </c>
    </row>
    <row r="36" spans="1:8" customFormat="1" ht="15" customHeight="1" x14ac:dyDescent="0.25">
      <c r="A36" s="13" t="s">
        <v>53</v>
      </c>
      <c r="B36" s="10"/>
    </row>
    <row r="37" spans="1:8" customFormat="1" ht="15" customHeight="1" x14ac:dyDescent="0.25">
      <c r="A37" s="12" t="s">
        <v>8</v>
      </c>
      <c r="B37" s="14" t="s">
        <v>9</v>
      </c>
      <c r="C37" s="14" t="s">
        <v>10</v>
      </c>
      <c r="D37" s="14" t="s">
        <v>9</v>
      </c>
      <c r="E37" s="14" t="s">
        <v>11</v>
      </c>
      <c r="F37" s="14" t="s">
        <v>12</v>
      </c>
      <c r="G37" s="56" t="s">
        <v>13</v>
      </c>
      <c r="H37" s="48">
        <v>43943.444444444402</v>
      </c>
    </row>
    <row r="38" spans="1:8" customFormat="1" ht="15" customHeight="1" x14ac:dyDescent="0.25">
      <c r="A38" s="11">
        <v>4</v>
      </c>
      <c r="B38" s="11">
        <v>2</v>
      </c>
      <c r="C38" s="11" t="s">
        <v>14</v>
      </c>
      <c r="D38" s="11">
        <v>2.5</v>
      </c>
      <c r="E38" s="11">
        <v>-8888</v>
      </c>
      <c r="F38" s="11" t="s">
        <v>44</v>
      </c>
    </row>
    <row r="39" spans="1:8" customFormat="1" ht="15" customHeight="1" x14ac:dyDescent="0.25">
      <c r="A39" s="11">
        <v>2</v>
      </c>
      <c r="B39" s="11">
        <v>4</v>
      </c>
      <c r="D39" s="11">
        <v>3.3</v>
      </c>
      <c r="E39" s="11">
        <v>-8888</v>
      </c>
      <c r="F39" s="11" t="s">
        <v>44</v>
      </c>
    </row>
    <row r="41" spans="1:8" customFormat="1" ht="15" customHeight="1" x14ac:dyDescent="0.25">
      <c r="A41" s="13" t="s">
        <v>54</v>
      </c>
      <c r="B41" s="10"/>
    </row>
    <row r="42" spans="1:8" customFormat="1" ht="15" customHeight="1" x14ac:dyDescent="0.25">
      <c r="A42" s="12" t="s">
        <v>8</v>
      </c>
      <c r="B42" s="14" t="s">
        <v>9</v>
      </c>
      <c r="C42" s="14" t="s">
        <v>10</v>
      </c>
      <c r="D42" s="14" t="s">
        <v>9</v>
      </c>
      <c r="E42" s="14" t="s">
        <v>11</v>
      </c>
      <c r="F42" s="14" t="s">
        <v>12</v>
      </c>
      <c r="G42" s="56" t="s">
        <v>13</v>
      </c>
      <c r="H42" s="48">
        <v>43943.444444444402</v>
      </c>
    </row>
    <row r="43" spans="1:8" customFormat="1" ht="15" customHeight="1" x14ac:dyDescent="0.25">
      <c r="A43" s="11">
        <v>18</v>
      </c>
      <c r="B43" s="11">
        <v>5</v>
      </c>
      <c r="C43" s="11" t="s">
        <v>14</v>
      </c>
      <c r="D43" s="11">
        <v>25</v>
      </c>
      <c r="E43" s="11">
        <v>-9999</v>
      </c>
      <c r="F43" s="11" t="s">
        <v>47</v>
      </c>
    </row>
    <row r="44" spans="1:8" customFormat="1" ht="15" customHeight="1" x14ac:dyDescent="0.25">
      <c r="A44" s="11">
        <v>20</v>
      </c>
      <c r="B44" s="11">
        <v>200</v>
      </c>
      <c r="D44" s="11">
        <v>150</v>
      </c>
      <c r="E44" s="11">
        <v>-9999</v>
      </c>
      <c r="F44" s="11" t="s">
        <v>47</v>
      </c>
    </row>
    <row r="46" spans="1:8" customFormat="1" ht="15" customHeight="1" x14ac:dyDescent="0.25">
      <c r="A46" s="13" t="s">
        <v>55</v>
      </c>
      <c r="B46" s="10"/>
    </row>
    <row r="47" spans="1:8" customFormat="1" ht="15" customHeight="1" x14ac:dyDescent="0.25">
      <c r="A47" s="12" t="s">
        <v>8</v>
      </c>
      <c r="B47" s="14" t="s">
        <v>9</v>
      </c>
      <c r="C47" s="14" t="s">
        <v>10</v>
      </c>
      <c r="D47" s="14" t="s">
        <v>9</v>
      </c>
      <c r="E47" s="14" t="s">
        <v>11</v>
      </c>
      <c r="F47" s="14" t="s">
        <v>12</v>
      </c>
      <c r="G47" s="56" t="s">
        <v>13</v>
      </c>
      <c r="H47" s="48">
        <v>43943.444444444402</v>
      </c>
    </row>
    <row r="48" spans="1:8" customFormat="1" ht="15" customHeight="1" x14ac:dyDescent="0.25">
      <c r="A48" s="11">
        <v>6</v>
      </c>
      <c r="B48" s="11">
        <v>16</v>
      </c>
      <c r="C48" s="11" t="s">
        <v>14</v>
      </c>
      <c r="D48" s="11">
        <v>18</v>
      </c>
      <c r="E48" s="11">
        <v>-9999</v>
      </c>
      <c r="F48" s="11" t="s">
        <v>47</v>
      </c>
    </row>
    <row r="49" spans="1:8" customFormat="1" ht="15" customHeight="1" x14ac:dyDescent="0.25">
      <c r="A49" s="11">
        <v>10</v>
      </c>
      <c r="B49" s="11">
        <v>20</v>
      </c>
      <c r="D49" s="11">
        <v>19</v>
      </c>
      <c r="E49" s="11">
        <v>-9999</v>
      </c>
      <c r="F49" s="11" t="s">
        <v>47</v>
      </c>
    </row>
    <row r="50" spans="1:8" customFormat="1" x14ac:dyDescent="0.25"/>
    <row r="51" spans="1:8" customFormat="1" ht="15" customHeight="1" x14ac:dyDescent="0.25">
      <c r="A51" s="13" t="s">
        <v>56</v>
      </c>
      <c r="B51" s="10"/>
    </row>
    <row r="52" spans="1:8" customFormat="1" ht="15" customHeight="1" x14ac:dyDescent="0.25">
      <c r="A52" s="12" t="s">
        <v>8</v>
      </c>
      <c r="B52" s="14" t="s">
        <v>9</v>
      </c>
      <c r="C52" s="14" t="s">
        <v>10</v>
      </c>
      <c r="D52" s="14" t="s">
        <v>9</v>
      </c>
      <c r="E52" s="14" t="s">
        <v>11</v>
      </c>
      <c r="F52" s="14" t="s">
        <v>12</v>
      </c>
      <c r="G52" s="56" t="s">
        <v>13</v>
      </c>
      <c r="H52" s="48">
        <v>43943.444444444402</v>
      </c>
    </row>
    <row r="53" spans="1:8" customFormat="1" ht="15" customHeight="1" x14ac:dyDescent="0.25">
      <c r="A53" s="11">
        <v>3</v>
      </c>
      <c r="B53" s="11">
        <v>9</v>
      </c>
      <c r="C53" s="11" t="s">
        <v>14</v>
      </c>
      <c r="D53" s="11">
        <v>10</v>
      </c>
      <c r="E53" s="11">
        <v>-8888</v>
      </c>
      <c r="F53" s="11" t="s">
        <v>44</v>
      </c>
    </row>
    <row r="54" spans="1:8" customFormat="1" ht="15" customHeight="1" x14ac:dyDescent="0.25">
      <c r="A54" s="11">
        <v>4</v>
      </c>
      <c r="B54" s="11">
        <v>-16</v>
      </c>
      <c r="D54" s="11">
        <v>15.5</v>
      </c>
      <c r="E54" s="11">
        <v>-8888</v>
      </c>
      <c r="F54" t="s">
        <v>44</v>
      </c>
    </row>
    <row r="56" spans="1:8" customFormat="1" ht="15" customHeight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8588-6563-482A-97EA-EF8F87FF77AA}">
  <dimension ref="A1:M60"/>
  <sheetViews>
    <sheetView topLeftCell="A19" workbookViewId="0">
      <selection activeCell="E60" sqref="E60"/>
    </sheetView>
  </sheetViews>
  <sheetFormatPr defaultColWidth="8.85546875" defaultRowHeight="15" x14ac:dyDescent="0.25"/>
  <cols>
    <col min="1" max="1" width="13.7109375" style="11" customWidth="1"/>
    <col min="2" max="2" width="8.85546875" customWidth="1"/>
    <col min="3" max="3" width="17.5703125" style="11" bestFit="1" customWidth="1"/>
    <col min="4" max="4" width="8.85546875" style="11" customWidth="1"/>
    <col min="5" max="5" width="16.7109375" customWidth="1"/>
    <col min="6" max="6" width="8.85546875" customWidth="1"/>
    <col min="7" max="7" width="8.85546875" style="11" customWidth="1"/>
    <col min="8" max="8" width="21.28515625" style="11" customWidth="1"/>
    <col min="9" max="9" width="20.7109375" customWidth="1"/>
    <col min="10" max="10" width="8.85546875" style="11" customWidth="1"/>
    <col min="11" max="11" width="8.85546875" customWidth="1"/>
    <col min="12" max="12" width="8.85546875" style="11" customWidth="1"/>
    <col min="13" max="13" width="8.85546875" customWidth="1"/>
    <col min="14" max="14" width="8.85546875" style="11" customWidth="1"/>
    <col min="15" max="16384" width="8.85546875" style="11"/>
  </cols>
  <sheetData>
    <row r="1" spans="1:12" x14ac:dyDescent="0.25">
      <c r="A1" s="8" t="s">
        <v>309</v>
      </c>
      <c r="B1" s="8" t="s">
        <v>1</v>
      </c>
    </row>
    <row r="2" spans="1:12" customFormat="1" ht="17.25" customHeight="1" x14ac:dyDescent="0.25">
      <c r="A2" s="9" t="s">
        <v>2</v>
      </c>
      <c r="B2" s="8" t="s">
        <v>310</v>
      </c>
    </row>
    <row r="3" spans="1:12" x14ac:dyDescent="0.25">
      <c r="A3" s="9" t="s">
        <v>4</v>
      </c>
      <c r="B3" s="8" t="s">
        <v>25</v>
      </c>
    </row>
    <row r="4" spans="1:12" x14ac:dyDescent="0.25">
      <c r="A4" s="9" t="s">
        <v>6</v>
      </c>
      <c r="B4" s="8"/>
    </row>
    <row r="5" spans="1:12" x14ac:dyDescent="0.25">
      <c r="A5" s="10"/>
      <c r="B5" s="10"/>
    </row>
    <row r="6" spans="1:12" x14ac:dyDescent="0.25">
      <c r="A6" s="13" t="s">
        <v>65</v>
      </c>
      <c r="B6" s="10"/>
    </row>
    <row r="7" spans="1:12" s="14" customFormat="1" x14ac:dyDescent="0.25">
      <c r="A7" s="12" t="s">
        <v>8</v>
      </c>
      <c r="B7" s="14" t="s">
        <v>9</v>
      </c>
      <c r="C7" s="14" t="s">
        <v>10</v>
      </c>
      <c r="D7" s="14" t="s">
        <v>9</v>
      </c>
      <c r="E7" s="14" t="s">
        <v>11</v>
      </c>
      <c r="F7" s="14" t="s">
        <v>12</v>
      </c>
      <c r="G7" s="56" t="s">
        <v>13</v>
      </c>
      <c r="H7" s="48">
        <v>43943.444444444402</v>
      </c>
    </row>
    <row r="8" spans="1:12" x14ac:dyDescent="0.25">
      <c r="A8" s="11">
        <v>0</v>
      </c>
      <c r="B8" s="11">
        <v>1</v>
      </c>
      <c r="C8" s="11" t="s">
        <v>17</v>
      </c>
      <c r="D8" s="11">
        <v>1</v>
      </c>
      <c r="E8" s="11">
        <f>IF(D8 = B9, A9, A8)</f>
        <v>0</v>
      </c>
      <c r="F8" s="11" t="s">
        <v>38</v>
      </c>
    </row>
    <row r="9" spans="1:12" x14ac:dyDescent="0.25">
      <c r="A9" s="11">
        <v>1</v>
      </c>
      <c r="B9" s="11">
        <v>2</v>
      </c>
      <c r="D9" s="11">
        <v>0.5</v>
      </c>
      <c r="E9" s="11">
        <v>-8888</v>
      </c>
      <c r="F9" s="51" t="s">
        <v>44</v>
      </c>
    </row>
    <row r="11" spans="1:12" x14ac:dyDescent="0.25">
      <c r="A11" s="13" t="s">
        <v>66</v>
      </c>
      <c r="B11" s="10"/>
    </row>
    <row r="12" spans="1:12" s="14" customFormat="1" x14ac:dyDescent="0.25">
      <c r="A12" s="12" t="s">
        <v>8</v>
      </c>
      <c r="B12" s="14" t="s">
        <v>9</v>
      </c>
      <c r="C12" s="14" t="s">
        <v>10</v>
      </c>
      <c r="D12" s="14" t="s">
        <v>9</v>
      </c>
      <c r="E12" s="14" t="s">
        <v>11</v>
      </c>
      <c r="F12" s="14" t="s">
        <v>12</v>
      </c>
      <c r="G12" s="56" t="s">
        <v>13</v>
      </c>
      <c r="H12" s="48">
        <v>43943.444444444402</v>
      </c>
      <c r="I12"/>
      <c r="J12"/>
      <c r="K12"/>
      <c r="L12"/>
    </row>
    <row r="13" spans="1:12" x14ac:dyDescent="0.25">
      <c r="A13" s="11">
        <v>5</v>
      </c>
      <c r="B13" s="11">
        <v>5</v>
      </c>
      <c r="C13" s="11" t="s">
        <v>17</v>
      </c>
      <c r="D13" s="11">
        <v>4</v>
      </c>
      <c r="E13" s="11">
        <f>IF(D13 = B14, A14, A13)</f>
        <v>5</v>
      </c>
      <c r="F13" s="11" t="s">
        <v>74</v>
      </c>
    </row>
    <row r="14" spans="1:12" x14ac:dyDescent="0.25">
      <c r="A14" s="11">
        <v>1</v>
      </c>
      <c r="B14" s="11">
        <v>2</v>
      </c>
      <c r="D14" s="11">
        <v>3.5</v>
      </c>
      <c r="E14" s="11">
        <f>IF(D14 = B14, A14, A13)</f>
        <v>5</v>
      </c>
      <c r="F14" s="11" t="s">
        <v>74</v>
      </c>
    </row>
    <row r="16" spans="1:12" x14ac:dyDescent="0.25">
      <c r="A16" s="13" t="s">
        <v>67</v>
      </c>
      <c r="B16" s="10"/>
    </row>
    <row r="17" spans="1:8" s="14" customFormat="1" x14ac:dyDescent="0.25">
      <c r="A17" s="12" t="s">
        <v>8</v>
      </c>
      <c r="B17" s="14" t="s">
        <v>9</v>
      </c>
      <c r="C17" s="14" t="s">
        <v>10</v>
      </c>
      <c r="D17" s="14" t="s">
        <v>9</v>
      </c>
      <c r="E17" s="14" t="s">
        <v>11</v>
      </c>
      <c r="F17" s="14" t="s">
        <v>12</v>
      </c>
      <c r="G17" s="56" t="s">
        <v>13</v>
      </c>
      <c r="H17" s="48">
        <v>43943.444444444402</v>
      </c>
    </row>
    <row r="18" spans="1:8" x14ac:dyDescent="0.25">
      <c r="A18" s="11">
        <v>2</v>
      </c>
      <c r="B18" s="11">
        <v>2</v>
      </c>
      <c r="C18" s="11" t="s">
        <v>17</v>
      </c>
      <c r="D18" s="11">
        <v>2.5</v>
      </c>
      <c r="E18" s="11">
        <v>10</v>
      </c>
      <c r="F18" s="11" t="s">
        <v>311</v>
      </c>
    </row>
    <row r="19" spans="1:8" x14ac:dyDescent="0.25">
      <c r="A19" s="11">
        <v>10</v>
      </c>
      <c r="B19" s="11">
        <v>5</v>
      </c>
      <c r="D19" s="11">
        <v>4</v>
      </c>
      <c r="E19" s="11">
        <v>10</v>
      </c>
      <c r="F19" s="11" t="s">
        <v>311</v>
      </c>
    </row>
    <row r="21" spans="1:8" x14ac:dyDescent="0.25">
      <c r="A21" s="13" t="s">
        <v>68</v>
      </c>
      <c r="B21" s="10"/>
    </row>
    <row r="22" spans="1:8" x14ac:dyDescent="0.25">
      <c r="A22" s="12" t="s">
        <v>8</v>
      </c>
      <c r="B22" s="14" t="s">
        <v>9</v>
      </c>
      <c r="C22" s="14" t="s">
        <v>10</v>
      </c>
      <c r="D22" s="14" t="s">
        <v>9</v>
      </c>
      <c r="E22" s="14" t="s">
        <v>11</v>
      </c>
      <c r="F22" s="14" t="s">
        <v>12</v>
      </c>
      <c r="G22" s="56" t="s">
        <v>13</v>
      </c>
      <c r="H22" s="48">
        <v>43943.444444444402</v>
      </c>
    </row>
    <row r="23" spans="1:8" x14ac:dyDescent="0.25">
      <c r="A23" s="11">
        <v>60</v>
      </c>
      <c r="B23" s="11">
        <v>10</v>
      </c>
      <c r="C23" s="11" t="s">
        <v>17</v>
      </c>
      <c r="D23" s="11">
        <v>2</v>
      </c>
      <c r="E23" s="11">
        <f>IF(D23 = B24, A24, A23)</f>
        <v>60</v>
      </c>
      <c r="F23" s="11" t="s">
        <v>312</v>
      </c>
    </row>
    <row r="24" spans="1:8" x14ac:dyDescent="0.25">
      <c r="A24" s="11">
        <v>50</v>
      </c>
      <c r="B24" s="11">
        <v>1</v>
      </c>
      <c r="D24" s="11">
        <v>8.5</v>
      </c>
      <c r="E24" s="11">
        <f>IF(D24 = B24, A24, A23)</f>
        <v>60</v>
      </c>
      <c r="F24" s="11" t="s">
        <v>312</v>
      </c>
    </row>
    <row r="26" spans="1:8" x14ac:dyDescent="0.25">
      <c r="A26" s="13" t="s">
        <v>69</v>
      </c>
      <c r="B26" s="10"/>
    </row>
    <row r="27" spans="1:8" customFormat="1" x14ac:dyDescent="0.25">
      <c r="A27" s="12" t="s">
        <v>8</v>
      </c>
      <c r="B27" s="14" t="s">
        <v>9</v>
      </c>
      <c r="C27" s="14" t="s">
        <v>10</v>
      </c>
      <c r="D27" s="14" t="s">
        <v>9</v>
      </c>
      <c r="E27" s="14" t="s">
        <v>11</v>
      </c>
      <c r="F27" s="14" t="s">
        <v>12</v>
      </c>
      <c r="G27" s="56" t="s">
        <v>13</v>
      </c>
      <c r="H27" s="48">
        <v>43943.444444444402</v>
      </c>
    </row>
    <row r="28" spans="1:8" x14ac:dyDescent="0.25">
      <c r="A28" s="11">
        <v>0.1</v>
      </c>
      <c r="B28" s="11">
        <v>0.1</v>
      </c>
      <c r="C28" s="11" t="s">
        <v>17</v>
      </c>
      <c r="D28" s="11">
        <v>1</v>
      </c>
      <c r="E28" s="11">
        <v>1.5</v>
      </c>
      <c r="F28" s="11" t="s">
        <v>27</v>
      </c>
    </row>
    <row r="29" spans="1:8" x14ac:dyDescent="0.25">
      <c r="A29" s="11">
        <v>1.5</v>
      </c>
      <c r="B29" s="11">
        <v>2.7</v>
      </c>
      <c r="D29" s="11">
        <v>1.8</v>
      </c>
      <c r="E29" s="11">
        <v>1.5</v>
      </c>
      <c r="F29" s="11" t="s">
        <v>27</v>
      </c>
    </row>
    <row r="31" spans="1:8" x14ac:dyDescent="0.25">
      <c r="A31" s="13" t="s">
        <v>71</v>
      </c>
      <c r="B31" s="10"/>
    </row>
    <row r="32" spans="1:8" x14ac:dyDescent="0.25">
      <c r="A32" s="12" t="s">
        <v>8</v>
      </c>
      <c r="B32" s="14" t="s">
        <v>9</v>
      </c>
      <c r="C32" s="14" t="s">
        <v>10</v>
      </c>
      <c r="D32" s="14" t="s">
        <v>9</v>
      </c>
      <c r="E32" s="14" t="s">
        <v>11</v>
      </c>
      <c r="F32" s="14" t="s">
        <v>12</v>
      </c>
      <c r="G32" s="56" t="s">
        <v>13</v>
      </c>
      <c r="H32" s="48">
        <v>43943.444444444402</v>
      </c>
    </row>
    <row r="33" spans="1:8" x14ac:dyDescent="0.25">
      <c r="A33" s="11">
        <v>0</v>
      </c>
      <c r="B33" s="11">
        <v>0</v>
      </c>
      <c r="C33" s="11" t="s">
        <v>17</v>
      </c>
      <c r="D33" s="11">
        <v>1</v>
      </c>
      <c r="E33" s="11">
        <v>1</v>
      </c>
      <c r="F33" s="11" t="s">
        <v>26</v>
      </c>
    </row>
    <row r="34" spans="1:8" x14ac:dyDescent="0.25">
      <c r="A34" s="11">
        <v>1</v>
      </c>
      <c r="B34" s="11">
        <v>5</v>
      </c>
      <c r="D34" s="11">
        <v>5</v>
      </c>
      <c r="E34" s="11">
        <f>IF(D34 = B34, A34, A33)</f>
        <v>1</v>
      </c>
      <c r="F34" s="11" t="s">
        <v>26</v>
      </c>
    </row>
    <row r="36" spans="1:8" x14ac:dyDescent="0.25">
      <c r="A36" s="13" t="s">
        <v>72</v>
      </c>
      <c r="B36" s="10"/>
    </row>
    <row r="37" spans="1:8" x14ac:dyDescent="0.25">
      <c r="A37" s="12" t="s">
        <v>8</v>
      </c>
      <c r="B37" s="14" t="s">
        <v>9</v>
      </c>
      <c r="C37" s="14" t="s">
        <v>10</v>
      </c>
      <c r="D37" s="14" t="s">
        <v>9</v>
      </c>
      <c r="E37" s="14" t="s">
        <v>11</v>
      </c>
      <c r="F37" s="14" t="s">
        <v>12</v>
      </c>
      <c r="G37" s="57" t="s">
        <v>40</v>
      </c>
      <c r="H37" s="48">
        <v>43943.444444444402</v>
      </c>
    </row>
    <row r="38" spans="1:8" customFormat="1" x14ac:dyDescent="0.25">
      <c r="A38" s="11">
        <v>4</v>
      </c>
      <c r="B38" s="11">
        <v>2</v>
      </c>
      <c r="C38" s="11" t="s">
        <v>17</v>
      </c>
      <c r="D38" s="11">
        <v>2.5</v>
      </c>
      <c r="E38" s="11">
        <f>IF(D38 = B39, A39, A38)</f>
        <v>4</v>
      </c>
      <c r="F38" s="51" t="s">
        <v>44</v>
      </c>
    </row>
    <row r="39" spans="1:8" x14ac:dyDescent="0.25">
      <c r="A39" s="11">
        <v>2</v>
      </c>
      <c r="B39" s="11">
        <v>4</v>
      </c>
      <c r="D39" s="11">
        <v>3.3</v>
      </c>
      <c r="E39" s="11">
        <f>IF(D39 = B39, A39, A38)</f>
        <v>4</v>
      </c>
      <c r="F39" s="51" t="s">
        <v>44</v>
      </c>
    </row>
    <row r="41" spans="1:8" x14ac:dyDescent="0.25">
      <c r="A41" s="13" t="s">
        <v>73</v>
      </c>
      <c r="B41" s="10"/>
    </row>
    <row r="42" spans="1:8" x14ac:dyDescent="0.25">
      <c r="A42" s="12" t="s">
        <v>8</v>
      </c>
      <c r="B42" s="14" t="s">
        <v>9</v>
      </c>
      <c r="C42" s="14" t="s">
        <v>10</v>
      </c>
      <c r="D42" s="14" t="s">
        <v>9</v>
      </c>
      <c r="E42" s="14" t="s">
        <v>11</v>
      </c>
      <c r="F42" s="14" t="s">
        <v>12</v>
      </c>
      <c r="G42" s="56" t="s">
        <v>13</v>
      </c>
      <c r="H42" s="48">
        <v>43943.444444444402</v>
      </c>
    </row>
    <row r="43" spans="1:8" customFormat="1" ht="22.5" customHeight="1" x14ac:dyDescent="0.25">
      <c r="A43" s="11">
        <v>18</v>
      </c>
      <c r="B43" s="11">
        <v>5</v>
      </c>
      <c r="C43" s="11" t="s">
        <v>17</v>
      </c>
      <c r="D43" s="11">
        <v>25</v>
      </c>
      <c r="E43" s="11">
        <v>20</v>
      </c>
      <c r="F43" s="11" t="s">
        <v>59</v>
      </c>
    </row>
    <row r="44" spans="1:8" customFormat="1" ht="27.75" customHeight="1" x14ac:dyDescent="0.25">
      <c r="A44" s="11">
        <v>20</v>
      </c>
      <c r="B44" s="11">
        <v>200</v>
      </c>
      <c r="D44" s="11">
        <v>150</v>
      </c>
      <c r="E44" s="11">
        <v>20</v>
      </c>
      <c r="F44" s="11" t="s">
        <v>59</v>
      </c>
    </row>
    <row r="46" spans="1:8" x14ac:dyDescent="0.25">
      <c r="A46" s="13" t="s">
        <v>75</v>
      </c>
      <c r="B46" s="10"/>
    </row>
    <row r="47" spans="1:8" x14ac:dyDescent="0.25">
      <c r="A47" s="12" t="s">
        <v>8</v>
      </c>
      <c r="B47" s="14" t="s">
        <v>9</v>
      </c>
      <c r="C47" s="14" t="s">
        <v>10</v>
      </c>
      <c r="D47" s="14" t="s">
        <v>9</v>
      </c>
      <c r="E47" s="14" t="s">
        <v>11</v>
      </c>
      <c r="F47" s="14" t="s">
        <v>12</v>
      </c>
      <c r="G47" s="56" t="s">
        <v>13</v>
      </c>
      <c r="H47" s="48">
        <v>43943.444444444402</v>
      </c>
    </row>
    <row r="48" spans="1:8" customFormat="1" ht="24.75" customHeight="1" x14ac:dyDescent="0.25">
      <c r="A48" s="11">
        <v>6</v>
      </c>
      <c r="B48" s="11">
        <v>16</v>
      </c>
      <c r="C48" s="11" t="s">
        <v>17</v>
      </c>
      <c r="D48" s="11">
        <v>18</v>
      </c>
      <c r="E48" s="11">
        <v>10</v>
      </c>
      <c r="F48" s="11" t="s">
        <v>311</v>
      </c>
    </row>
    <row r="49" spans="1:8" customFormat="1" ht="20.25" customHeight="1" x14ac:dyDescent="0.25">
      <c r="A49" s="11">
        <v>10</v>
      </c>
      <c r="B49" s="11">
        <v>20</v>
      </c>
      <c r="D49" s="11">
        <v>19</v>
      </c>
      <c r="E49" s="11">
        <v>10</v>
      </c>
      <c r="F49" s="11" t="s">
        <v>311</v>
      </c>
    </row>
    <row r="51" spans="1:8" x14ac:dyDescent="0.25">
      <c r="A51" s="13" t="s">
        <v>76</v>
      </c>
      <c r="B51" s="10"/>
    </row>
    <row r="52" spans="1:8" x14ac:dyDescent="0.25">
      <c r="A52" s="12" t="s">
        <v>8</v>
      </c>
      <c r="B52" s="14" t="s">
        <v>9</v>
      </c>
      <c r="C52" s="14" t="s">
        <v>10</v>
      </c>
      <c r="D52" s="14" t="s">
        <v>9</v>
      </c>
      <c r="E52" s="14" t="s">
        <v>11</v>
      </c>
      <c r="F52" s="14" t="s">
        <v>12</v>
      </c>
      <c r="G52" s="56" t="s">
        <v>13</v>
      </c>
      <c r="H52" s="48">
        <v>43943.444444444402</v>
      </c>
    </row>
    <row r="53" spans="1:8" customFormat="1" ht="49.5" customHeight="1" x14ac:dyDescent="0.25">
      <c r="A53" s="11">
        <v>3</v>
      </c>
      <c r="B53" s="11">
        <v>9</v>
      </c>
      <c r="C53" s="11" t="s">
        <v>17</v>
      </c>
      <c r="D53" s="11">
        <v>10</v>
      </c>
      <c r="E53" s="11">
        <v>-8888</v>
      </c>
      <c r="F53" s="51" t="s">
        <v>44</v>
      </c>
    </row>
    <row r="54" spans="1:8" customFormat="1" ht="30" customHeight="1" x14ac:dyDescent="0.25">
      <c r="A54" s="11">
        <v>4</v>
      </c>
      <c r="B54" s="11">
        <v>-16</v>
      </c>
      <c r="D54" s="11">
        <v>15.5</v>
      </c>
      <c r="E54" s="11">
        <v>-8888</v>
      </c>
      <c r="F54" s="51" t="s">
        <v>44</v>
      </c>
    </row>
    <row r="56" spans="1:8" x14ac:dyDescent="0.25">
      <c r="A56" s="13" t="s">
        <v>313</v>
      </c>
      <c r="B56" s="10"/>
    </row>
    <row r="57" spans="1:8" x14ac:dyDescent="0.25">
      <c r="A57" s="12" t="s">
        <v>8</v>
      </c>
      <c r="B57" s="14" t="s">
        <v>9</v>
      </c>
      <c r="C57" s="14" t="s">
        <v>10</v>
      </c>
      <c r="D57" s="14" t="s">
        <v>9</v>
      </c>
      <c r="E57" s="14" t="s">
        <v>11</v>
      </c>
      <c r="F57" s="14" t="s">
        <v>12</v>
      </c>
      <c r="G57" s="68" t="s">
        <v>40</v>
      </c>
      <c r="H57" s="52">
        <v>43943.403472222199</v>
      </c>
    </row>
    <row r="58" spans="1:8" x14ac:dyDescent="0.25">
      <c r="A58" s="11">
        <v>1</v>
      </c>
      <c r="B58" s="11">
        <v>100</v>
      </c>
      <c r="C58" s="11" t="s">
        <v>17</v>
      </c>
      <c r="D58" s="11">
        <v>60</v>
      </c>
      <c r="E58" s="11">
        <v>10</v>
      </c>
      <c r="F58" s="51" t="s">
        <v>44</v>
      </c>
    </row>
    <row r="59" spans="1:8" x14ac:dyDescent="0.25">
      <c r="A59" s="11">
        <v>10</v>
      </c>
      <c r="B59" s="11">
        <v>50</v>
      </c>
      <c r="C59"/>
      <c r="D59" s="11">
        <v>70</v>
      </c>
      <c r="E59" s="11">
        <v>10</v>
      </c>
      <c r="F59" s="51" t="s">
        <v>44</v>
      </c>
    </row>
    <row r="60" spans="1:8" customFormat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9E0F-2E78-463D-938F-31FF72105DA6}">
  <dimension ref="A1:M56"/>
  <sheetViews>
    <sheetView topLeftCell="A10" workbookViewId="0">
      <selection activeCell="M39" sqref="M39"/>
    </sheetView>
  </sheetViews>
  <sheetFormatPr defaultColWidth="8.85546875" defaultRowHeight="15" customHeight="1" x14ac:dyDescent="0.25"/>
  <cols>
    <col min="1" max="1" width="13.7109375" customWidth="1"/>
    <col min="2" max="2" width="8.85546875" style="11" customWidth="1"/>
    <col min="3" max="3" width="17.5703125" style="11" bestFit="1" customWidth="1"/>
    <col min="4" max="4" width="8.85546875" style="11" customWidth="1"/>
    <col min="5" max="5" width="16.7109375" style="11" customWidth="1"/>
    <col min="6" max="7" width="8.85546875" style="11" customWidth="1"/>
    <col min="8" max="8" width="24.85546875" style="11" customWidth="1"/>
    <col min="9" max="9" width="20.7109375" style="11" customWidth="1"/>
    <col min="10" max="12" width="8.85546875" style="11" customWidth="1"/>
    <col min="13" max="13" width="8.85546875" customWidth="1"/>
    <col min="14" max="14" width="8.85546875" style="11" customWidth="1"/>
    <col min="15" max="16384" width="8.85546875" style="11"/>
  </cols>
  <sheetData>
    <row r="1" spans="1:8" customFormat="1" ht="15" customHeight="1" x14ac:dyDescent="0.25">
      <c r="A1" s="8" t="s">
        <v>314</v>
      </c>
      <c r="B1" s="8" t="s">
        <v>1</v>
      </c>
    </row>
    <row r="2" spans="1:8" customFormat="1" ht="15" customHeight="1" x14ac:dyDescent="0.25">
      <c r="A2" s="9" t="s">
        <v>2</v>
      </c>
      <c r="B2" s="8" t="s">
        <v>315</v>
      </c>
    </row>
    <row r="3" spans="1:8" customFormat="1" ht="15" customHeight="1" x14ac:dyDescent="0.25">
      <c r="A3" s="9" t="s">
        <v>4</v>
      </c>
      <c r="B3" s="8" t="s">
        <v>25</v>
      </c>
    </row>
    <row r="4" spans="1:8" customFormat="1" ht="15" customHeight="1" x14ac:dyDescent="0.25">
      <c r="A4" s="9" t="s">
        <v>6</v>
      </c>
      <c r="B4" s="8"/>
    </row>
    <row r="5" spans="1:8" customFormat="1" ht="15" customHeight="1" x14ac:dyDescent="0.25">
      <c r="A5" s="10"/>
      <c r="B5" s="10"/>
    </row>
    <row r="6" spans="1:8" customFormat="1" ht="15" customHeight="1" x14ac:dyDescent="0.25">
      <c r="A6" s="13" t="s">
        <v>80</v>
      </c>
      <c r="B6" s="10"/>
    </row>
    <row r="7" spans="1:8" s="14" customFormat="1" ht="15" customHeight="1" x14ac:dyDescent="0.25">
      <c r="A7" s="12" t="s">
        <v>8</v>
      </c>
      <c r="B7" s="14" t="s">
        <v>9</v>
      </c>
      <c r="C7" s="14" t="s">
        <v>10</v>
      </c>
      <c r="D7" s="14" t="s">
        <v>9</v>
      </c>
      <c r="E7" s="14" t="s">
        <v>11</v>
      </c>
      <c r="F7" s="14" t="s">
        <v>12</v>
      </c>
      <c r="G7" s="56" t="s">
        <v>13</v>
      </c>
      <c r="H7" s="48">
        <v>43943.403472222199</v>
      </c>
    </row>
    <row r="8" spans="1:8" customFormat="1" ht="15" customHeight="1" x14ac:dyDescent="0.25">
      <c r="A8" s="11">
        <v>0</v>
      </c>
      <c r="B8" s="11">
        <v>1</v>
      </c>
      <c r="C8" s="11" t="s">
        <v>20</v>
      </c>
      <c r="D8" s="11">
        <v>1</v>
      </c>
      <c r="E8" s="11">
        <f>(D8 - (B9 - (B9-B8)/(A9-A8)*A9) ) / ((B9-B8)/(A9-A8))</f>
        <v>0</v>
      </c>
      <c r="F8" s="11" t="s">
        <v>38</v>
      </c>
    </row>
    <row r="9" spans="1:8" customFormat="1" ht="15" customHeight="1" x14ac:dyDescent="0.25">
      <c r="A9" s="11">
        <v>1</v>
      </c>
      <c r="B9" s="11">
        <v>2</v>
      </c>
      <c r="D9" s="11">
        <v>0.5</v>
      </c>
      <c r="E9" s="11">
        <v>-8888</v>
      </c>
      <c r="F9" s="51" t="s">
        <v>44</v>
      </c>
    </row>
    <row r="11" spans="1:8" customFormat="1" ht="15" customHeight="1" x14ac:dyDescent="0.25">
      <c r="A11" s="13" t="s">
        <v>81</v>
      </c>
      <c r="B11" s="10"/>
    </row>
    <row r="12" spans="1:8" s="14" customFormat="1" ht="15" customHeight="1" x14ac:dyDescent="0.25">
      <c r="A12" s="12" t="s">
        <v>8</v>
      </c>
      <c r="B12" s="14" t="s">
        <v>9</v>
      </c>
      <c r="C12" s="14" t="s">
        <v>10</v>
      </c>
      <c r="D12" s="14" t="s">
        <v>9</v>
      </c>
      <c r="E12" s="14" t="s">
        <v>11</v>
      </c>
      <c r="F12" s="14" t="s">
        <v>12</v>
      </c>
      <c r="G12" s="56" t="s">
        <v>13</v>
      </c>
      <c r="H12" s="48">
        <v>43943.403472222199</v>
      </c>
    </row>
    <row r="13" spans="1:8" customFormat="1" ht="15" customHeight="1" x14ac:dyDescent="0.25">
      <c r="A13" s="11">
        <v>5</v>
      </c>
      <c r="B13" s="11">
        <v>5</v>
      </c>
      <c r="C13" s="11" t="s">
        <v>20</v>
      </c>
      <c r="D13" s="11">
        <v>4</v>
      </c>
      <c r="E13" s="11">
        <f>(D13 - (B14 - (B14-B13)/(A14-A13)*A14) ) / ((B14-B13)/(A14-A13))</f>
        <v>3.6666666666666665</v>
      </c>
      <c r="F13" s="11" t="s">
        <v>316</v>
      </c>
    </row>
    <row r="14" spans="1:8" customFormat="1" ht="15" customHeight="1" x14ac:dyDescent="0.25">
      <c r="A14" s="11">
        <v>1</v>
      </c>
      <c r="B14" s="11">
        <v>2</v>
      </c>
      <c r="D14" s="11">
        <v>3.5</v>
      </c>
      <c r="E14" s="11">
        <f>(D14 - (B14 - (B14-B13)/(A14-A13)*A14) ) / ((B14-B13)/(A14-A13))</f>
        <v>3</v>
      </c>
      <c r="F14" s="11" t="s">
        <v>33</v>
      </c>
    </row>
    <row r="16" spans="1:8" customFormat="1" ht="15" customHeight="1" x14ac:dyDescent="0.25">
      <c r="A16" s="13" t="s">
        <v>83</v>
      </c>
      <c r="B16" s="10"/>
    </row>
    <row r="17" spans="1:8" s="14" customFormat="1" ht="15" customHeight="1" x14ac:dyDescent="0.25">
      <c r="A17" s="12" t="s">
        <v>8</v>
      </c>
      <c r="B17" s="14" t="s">
        <v>9</v>
      </c>
      <c r="C17" s="14" t="s">
        <v>10</v>
      </c>
      <c r="D17" s="14" t="s">
        <v>9</v>
      </c>
      <c r="E17" s="14" t="s">
        <v>11</v>
      </c>
      <c r="F17" s="14" t="s">
        <v>12</v>
      </c>
      <c r="G17" s="56" t="s">
        <v>13</v>
      </c>
      <c r="H17" s="48">
        <v>43943.403472222199</v>
      </c>
    </row>
    <row r="18" spans="1:8" customFormat="1" ht="15" customHeight="1" x14ac:dyDescent="0.25">
      <c r="A18" s="11">
        <v>2</v>
      </c>
      <c r="B18" s="11">
        <v>2</v>
      </c>
      <c r="C18" s="11" t="s">
        <v>20</v>
      </c>
      <c r="D18" s="11">
        <v>2.5</v>
      </c>
      <c r="E18" s="11">
        <f>(D18 - (B19 - (B19-B18)/(A19-A18)*A19) ) / ((B19-B18)/(A19-A18))</f>
        <v>3.3333333333333335</v>
      </c>
      <c r="F18" s="11" t="s">
        <v>317</v>
      </c>
    </row>
    <row r="19" spans="1:8" customFormat="1" ht="15" customHeight="1" x14ac:dyDescent="0.25">
      <c r="A19" s="11">
        <v>10</v>
      </c>
      <c r="B19" s="11">
        <v>5</v>
      </c>
      <c r="D19" s="11">
        <v>4</v>
      </c>
      <c r="E19" s="11">
        <f>(D19 - (B19 - (B19-B18)/(A19-A18)*A19) ) / ((B19-B18)/(A19-A18))</f>
        <v>7.333333333333333</v>
      </c>
      <c r="F19" s="11" t="s">
        <v>318</v>
      </c>
    </row>
    <row r="21" spans="1:8" customFormat="1" ht="15" customHeight="1" x14ac:dyDescent="0.25">
      <c r="A21" s="13" t="s">
        <v>85</v>
      </c>
      <c r="B21" s="10"/>
    </row>
    <row r="22" spans="1:8" s="14" customFormat="1" ht="15" customHeight="1" x14ac:dyDescent="0.25">
      <c r="A22" s="12" t="s">
        <v>8</v>
      </c>
      <c r="B22" s="14" t="s">
        <v>9</v>
      </c>
      <c r="C22" s="14" t="s">
        <v>10</v>
      </c>
      <c r="D22" s="14" t="s">
        <v>9</v>
      </c>
      <c r="E22" s="14" t="s">
        <v>11</v>
      </c>
      <c r="F22" s="14" t="s">
        <v>12</v>
      </c>
      <c r="G22" s="56" t="s">
        <v>13</v>
      </c>
      <c r="H22" s="48">
        <v>43943.403472222199</v>
      </c>
    </row>
    <row r="23" spans="1:8" customFormat="1" ht="15" customHeight="1" x14ac:dyDescent="0.25">
      <c r="A23" s="11">
        <v>60</v>
      </c>
      <c r="B23" s="11">
        <v>10</v>
      </c>
      <c r="C23" s="11" t="s">
        <v>20</v>
      </c>
      <c r="D23" s="11">
        <v>2</v>
      </c>
      <c r="E23" s="11">
        <f>(D23 - (B24 - (B24-B23)/(A24-A23)*A24) ) / ((B24-B23)/(A24-A23))</f>
        <v>51.111111111111107</v>
      </c>
      <c r="F23" s="51" t="s">
        <v>319</v>
      </c>
    </row>
    <row r="24" spans="1:8" customFormat="1" ht="15" customHeight="1" x14ac:dyDescent="0.25">
      <c r="A24" s="11">
        <v>50</v>
      </c>
      <c r="B24" s="11">
        <v>1</v>
      </c>
      <c r="D24" s="11">
        <v>8.5</v>
      </c>
      <c r="E24" s="11">
        <f>(D24 - (B24 - (B24-B23)/(A24-A23)*A24) ) / ((B24-B23)/(A24-A23))</f>
        <v>58.333333333333329</v>
      </c>
      <c r="F24" s="51" t="s">
        <v>320</v>
      </c>
    </row>
    <row r="26" spans="1:8" customFormat="1" ht="15" customHeight="1" x14ac:dyDescent="0.25">
      <c r="A26" s="13" t="s">
        <v>88</v>
      </c>
      <c r="B26" s="10"/>
    </row>
    <row r="27" spans="1:8" customFormat="1" ht="15" customHeight="1" x14ac:dyDescent="0.25">
      <c r="A27" s="12" t="s">
        <v>8</v>
      </c>
      <c r="B27" s="14" t="s">
        <v>9</v>
      </c>
      <c r="C27" s="14" t="s">
        <v>10</v>
      </c>
      <c r="D27" s="14" t="s">
        <v>9</v>
      </c>
      <c r="E27" s="14" t="s">
        <v>11</v>
      </c>
      <c r="F27" s="14" t="s">
        <v>12</v>
      </c>
      <c r="G27" s="56" t="s">
        <v>13</v>
      </c>
      <c r="H27" s="48">
        <v>43943.403472222199</v>
      </c>
    </row>
    <row r="28" spans="1:8" customFormat="1" ht="15" customHeight="1" x14ac:dyDescent="0.25">
      <c r="A28" s="11">
        <v>0.1</v>
      </c>
      <c r="B28" s="11">
        <v>0.1</v>
      </c>
      <c r="C28" s="11" t="s">
        <v>20</v>
      </c>
      <c r="D28" s="11">
        <v>1</v>
      </c>
      <c r="E28" s="11">
        <f>(D28 - (B29 - (B29-B28)/(A29-A28)*A29) ) / ((B29-B28)/(A29-A28))</f>
        <v>0.58461538461538465</v>
      </c>
      <c r="F28" s="11" t="s">
        <v>321</v>
      </c>
    </row>
    <row r="29" spans="1:8" customFormat="1" ht="15" customHeight="1" x14ac:dyDescent="0.25">
      <c r="A29" s="11">
        <v>1.5</v>
      </c>
      <c r="B29" s="11">
        <v>2.7</v>
      </c>
      <c r="D29" s="11">
        <v>1.8</v>
      </c>
      <c r="E29" s="11">
        <f>(D29 - (B29 - (B29-B28)/(A29-A28)*A29) ) / ((B29-B28)/(A29-A28))</f>
        <v>1.0153846153846153</v>
      </c>
      <c r="F29" s="51" t="s">
        <v>322</v>
      </c>
    </row>
    <row r="31" spans="1:8" customFormat="1" ht="15" customHeight="1" x14ac:dyDescent="0.25">
      <c r="A31" s="13" t="s">
        <v>91</v>
      </c>
      <c r="B31" s="10"/>
    </row>
    <row r="32" spans="1:8" customFormat="1" ht="15" customHeight="1" x14ac:dyDescent="0.25">
      <c r="A32" s="12" t="s">
        <v>8</v>
      </c>
      <c r="B32" s="14" t="s">
        <v>9</v>
      </c>
      <c r="C32" s="14" t="s">
        <v>10</v>
      </c>
      <c r="D32" s="14" t="s">
        <v>9</v>
      </c>
      <c r="E32" s="14" t="s">
        <v>11</v>
      </c>
      <c r="F32" s="14" t="s">
        <v>12</v>
      </c>
      <c r="G32" s="56" t="s">
        <v>13</v>
      </c>
      <c r="H32" s="48">
        <v>43943.403472222199</v>
      </c>
    </row>
    <row r="33" spans="1:8" customFormat="1" ht="15" customHeight="1" x14ac:dyDescent="0.25">
      <c r="A33" s="11">
        <v>0</v>
      </c>
      <c r="B33" s="11">
        <v>0</v>
      </c>
      <c r="C33" s="11" t="s">
        <v>20</v>
      </c>
      <c r="D33" s="11">
        <v>1</v>
      </c>
      <c r="E33" s="11">
        <f>(D33 - (B34 - (B34-B33)/(A34-A33)*A34) ) / ((B34-B33)/(A34-A33))</f>
        <v>0.2</v>
      </c>
      <c r="F33" s="11" t="s">
        <v>323</v>
      </c>
    </row>
    <row r="34" spans="1:8" customFormat="1" ht="15" customHeight="1" x14ac:dyDescent="0.25">
      <c r="A34" s="11">
        <v>1</v>
      </c>
      <c r="B34" s="11">
        <v>5</v>
      </c>
      <c r="D34" s="11">
        <v>5</v>
      </c>
      <c r="E34" s="11">
        <f>(D34 - (B34 - (B34-B33)/(A34-A33)*A34) ) / ((B34-B33)/(A34-A33))</f>
        <v>1</v>
      </c>
      <c r="F34" s="51" t="s">
        <v>26</v>
      </c>
    </row>
    <row r="36" spans="1:8" customFormat="1" ht="15" customHeight="1" x14ac:dyDescent="0.25">
      <c r="A36" s="13" t="s">
        <v>92</v>
      </c>
      <c r="B36" s="10"/>
    </row>
    <row r="37" spans="1:8" customFormat="1" ht="15" customHeight="1" x14ac:dyDescent="0.25">
      <c r="A37" s="12" t="s">
        <v>8</v>
      </c>
      <c r="B37" s="14" t="s">
        <v>9</v>
      </c>
      <c r="C37" s="14" t="s">
        <v>10</v>
      </c>
      <c r="D37" s="14" t="s">
        <v>9</v>
      </c>
      <c r="E37" s="14" t="s">
        <v>11</v>
      </c>
      <c r="F37" s="14" t="s">
        <v>12</v>
      </c>
      <c r="G37" s="57" t="s">
        <v>40</v>
      </c>
      <c r="H37" s="48">
        <v>43943.403472222199</v>
      </c>
    </row>
    <row r="38" spans="1:8" customFormat="1" ht="15" customHeight="1" x14ac:dyDescent="0.25">
      <c r="A38" s="11">
        <v>4</v>
      </c>
      <c r="B38" s="11">
        <v>2</v>
      </c>
      <c r="C38" s="11" t="s">
        <v>20</v>
      </c>
      <c r="D38" s="11">
        <v>2.5</v>
      </c>
      <c r="E38" s="11">
        <f>(D38 - (B39 - (B39-B38)/(A39-A38)*A39) ) / ((B39-B38)/(A39-A38))</f>
        <v>3.5</v>
      </c>
      <c r="F38" s="51" t="s">
        <v>44</v>
      </c>
    </row>
    <row r="39" spans="1:8" customFormat="1" ht="15" customHeight="1" x14ac:dyDescent="0.25">
      <c r="A39" s="11">
        <v>2</v>
      </c>
      <c r="B39" s="11">
        <v>4</v>
      </c>
      <c r="D39" s="11">
        <v>3.3</v>
      </c>
      <c r="E39" s="11">
        <f>(D39 - (B39 - (B39-B38)/(A39-A38)*A39) ) / ((B39-B38)/(A39-A38))</f>
        <v>2.7</v>
      </c>
      <c r="F39" s="51" t="s">
        <v>44</v>
      </c>
    </row>
    <row r="41" spans="1:8" customFormat="1" ht="15" customHeight="1" x14ac:dyDescent="0.25">
      <c r="A41" s="13" t="s">
        <v>93</v>
      </c>
      <c r="B41" s="10"/>
    </row>
    <row r="42" spans="1:8" customFormat="1" ht="15" customHeight="1" x14ac:dyDescent="0.25">
      <c r="A42" s="12" t="s">
        <v>8</v>
      </c>
      <c r="B42" s="14" t="s">
        <v>9</v>
      </c>
      <c r="C42" s="14" t="s">
        <v>10</v>
      </c>
      <c r="D42" s="14" t="s">
        <v>9</v>
      </c>
      <c r="E42" s="14" t="s">
        <v>11</v>
      </c>
      <c r="F42" s="14" t="s">
        <v>12</v>
      </c>
      <c r="G42" s="56" t="s">
        <v>13</v>
      </c>
      <c r="H42" s="48">
        <v>43943.404166666704</v>
      </c>
    </row>
    <row r="43" spans="1:8" customFormat="1" ht="15" customHeight="1" x14ac:dyDescent="0.25">
      <c r="A43" s="11">
        <v>18</v>
      </c>
      <c r="B43" s="11">
        <v>5</v>
      </c>
      <c r="C43" s="11" t="s">
        <v>20</v>
      </c>
      <c r="D43" s="11">
        <v>25</v>
      </c>
      <c r="E43" s="11">
        <f>(D43 - (B44 - (B44-B43)/(A44-A43)*A44) ) / ((B44-B43)/(A44-A43))</f>
        <v>18.205128205128204</v>
      </c>
      <c r="F43" s="51" t="s">
        <v>324</v>
      </c>
    </row>
    <row r="44" spans="1:8" customFormat="1" ht="15" customHeight="1" x14ac:dyDescent="0.25">
      <c r="A44" s="11">
        <v>20</v>
      </c>
      <c r="B44" s="11">
        <v>200</v>
      </c>
      <c r="D44" s="11">
        <v>150</v>
      </c>
      <c r="E44" s="11">
        <f>(D44 - (B44 - (B44-B43)/(A44-A43)*A44) ) / ((B44-B43)/(A44-A43))</f>
        <v>19.487179487179485</v>
      </c>
      <c r="F44" s="51" t="s">
        <v>325</v>
      </c>
    </row>
    <row r="46" spans="1:8" customFormat="1" ht="15" customHeight="1" x14ac:dyDescent="0.25">
      <c r="A46" s="13" t="s">
        <v>96</v>
      </c>
      <c r="B46" s="10"/>
    </row>
    <row r="47" spans="1:8" customFormat="1" ht="15" customHeight="1" x14ac:dyDescent="0.25">
      <c r="A47" s="12" t="s">
        <v>8</v>
      </c>
      <c r="B47" s="14" t="s">
        <v>9</v>
      </c>
      <c r="C47" s="14" t="s">
        <v>10</v>
      </c>
      <c r="D47" s="14" t="s">
        <v>9</v>
      </c>
      <c r="E47" s="14" t="s">
        <v>11</v>
      </c>
      <c r="F47" s="14" t="s">
        <v>12</v>
      </c>
      <c r="G47" s="56" t="s">
        <v>13</v>
      </c>
      <c r="H47" s="48">
        <v>43943.404166666704</v>
      </c>
    </row>
    <row r="48" spans="1:8" customFormat="1" ht="15" customHeight="1" x14ac:dyDescent="0.25">
      <c r="A48" s="11">
        <v>6</v>
      </c>
      <c r="B48" s="11">
        <v>16</v>
      </c>
      <c r="C48" s="11" t="s">
        <v>20</v>
      </c>
      <c r="D48" s="11">
        <v>18</v>
      </c>
      <c r="E48" s="11">
        <f>(D48 - (B49 - (B49-B48)/(A49-A48)*A49) ) / ((B49-B48)/(A49-A48))</f>
        <v>8</v>
      </c>
      <c r="F48" s="51" t="s">
        <v>204</v>
      </c>
    </row>
    <row r="49" spans="1:8" customFormat="1" ht="15" customHeight="1" x14ac:dyDescent="0.25">
      <c r="A49" s="11">
        <v>10</v>
      </c>
      <c r="B49" s="11">
        <v>20</v>
      </c>
      <c r="D49" s="11">
        <v>19</v>
      </c>
      <c r="E49" s="11">
        <f>(D49 - (B49 - (B49-B48)/(A49-A48)*A49) ) / ((B49-B48)/(A49-A48))</f>
        <v>9</v>
      </c>
      <c r="F49" s="51" t="s">
        <v>77</v>
      </c>
    </row>
    <row r="51" spans="1:8" customFormat="1" ht="15" customHeight="1" x14ac:dyDescent="0.25">
      <c r="A51" s="13" t="s">
        <v>326</v>
      </c>
      <c r="B51" s="10"/>
    </row>
    <row r="52" spans="1:8" customFormat="1" ht="15" customHeight="1" x14ac:dyDescent="0.25">
      <c r="A52" s="12" t="s">
        <v>8</v>
      </c>
      <c r="B52" s="14" t="s">
        <v>9</v>
      </c>
      <c r="C52" s="14" t="s">
        <v>10</v>
      </c>
      <c r="D52" s="14" t="s">
        <v>9</v>
      </c>
      <c r="E52" s="14" t="s">
        <v>11</v>
      </c>
      <c r="F52" s="14" t="s">
        <v>12</v>
      </c>
      <c r="G52" s="56" t="s">
        <v>13</v>
      </c>
      <c r="H52" s="48">
        <v>43943.404166666704</v>
      </c>
    </row>
    <row r="53" spans="1:8" customFormat="1" ht="15" customHeight="1" x14ac:dyDescent="0.25">
      <c r="A53" s="11">
        <v>3</v>
      </c>
      <c r="B53" s="11">
        <v>9</v>
      </c>
      <c r="C53" s="11" t="s">
        <v>20</v>
      </c>
      <c r="D53" s="11">
        <v>10</v>
      </c>
      <c r="E53" s="11">
        <f>(D53 - (B54 - (B54-B53)/(A54-A53)*A54) ) / ((B54-B53)/(A54-A53))</f>
        <v>3.1428571428571428</v>
      </c>
      <c r="F53" s="51" t="s">
        <v>327</v>
      </c>
    </row>
    <row r="54" spans="1:8" customFormat="1" ht="15" customHeight="1" x14ac:dyDescent="0.25">
      <c r="A54" s="11">
        <v>4</v>
      </c>
      <c r="B54" s="11">
        <v>16</v>
      </c>
      <c r="D54" s="11">
        <v>15.5</v>
      </c>
      <c r="E54" s="11">
        <f>(D54 - (B54 - (B54-B53)/(A54-A53)*A54) ) / ((B54-B53)/(A54-A53))</f>
        <v>3.9285714285714284</v>
      </c>
      <c r="F54" s="51" t="s">
        <v>328</v>
      </c>
    </row>
    <row r="56" spans="1:8" customFormat="1" ht="15" customHeight="1" x14ac:dyDescent="0.25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B0FE-9F97-4896-8234-2F839BB78A14}">
  <dimension ref="A1:AT277"/>
  <sheetViews>
    <sheetView tabSelected="1" topLeftCell="A166" zoomScale="85" zoomScaleNormal="85" workbookViewId="0">
      <selection activeCell="I183" sqref="I183"/>
    </sheetView>
  </sheetViews>
  <sheetFormatPr defaultColWidth="9.140625" defaultRowHeight="15" x14ac:dyDescent="0.25"/>
  <cols>
    <col min="1" max="1" width="9.28515625" bestFit="1" customWidth="1"/>
    <col min="2" max="2" width="15.42578125" style="15" bestFit="1" customWidth="1"/>
    <col min="3" max="3" width="20.140625" style="15" customWidth="1"/>
    <col min="4" max="4" width="8.85546875" style="15" customWidth="1"/>
    <col min="5" max="5" width="9.28515625" style="15" bestFit="1" customWidth="1"/>
    <col min="6" max="6" width="17.5703125" customWidth="1"/>
    <col min="7" max="7" width="25.85546875" style="15" customWidth="1"/>
    <col min="8" max="8" width="21.7109375" customWidth="1"/>
    <col min="9" max="9" width="18.28515625" style="15" customWidth="1"/>
    <col min="10" max="10" width="19" style="15" customWidth="1"/>
    <col min="11" max="11" width="16.140625" style="15" customWidth="1"/>
    <col min="12" max="12" width="10" style="15" customWidth="1"/>
    <col min="13" max="13" width="9.28515625" style="15" bestFit="1" customWidth="1"/>
    <col min="14" max="14" width="14.140625" style="15" bestFit="1" customWidth="1"/>
    <col min="15" max="15" width="15.42578125" style="15" bestFit="1" customWidth="1"/>
    <col min="16" max="16" width="9.28515625" style="15" bestFit="1" customWidth="1"/>
    <col min="17" max="17" width="15.42578125" style="15" bestFit="1" customWidth="1"/>
    <col min="18" max="21" width="9.28515625" style="15" bestFit="1" customWidth="1"/>
    <col min="22" max="22" width="9.140625" style="15" customWidth="1"/>
    <col min="23" max="23" width="9.140625" style="61" customWidth="1"/>
    <col min="24" max="37" width="9.140625" style="15" customWidth="1"/>
    <col min="38" max="38" width="9.28515625" style="15" bestFit="1" customWidth="1"/>
    <col min="39" max="39" width="10" style="15" bestFit="1" customWidth="1"/>
    <col min="40" max="46" width="9.28515625" style="15" bestFit="1" customWidth="1"/>
    <col min="47" max="47" width="9.140625" style="15" customWidth="1"/>
    <col min="48" max="16384" width="9.140625" style="15"/>
  </cols>
  <sheetData>
    <row r="1" spans="1:46" x14ac:dyDescent="0.25">
      <c r="A1" s="16" t="s">
        <v>101</v>
      </c>
      <c r="W1" s="62"/>
    </row>
    <row r="2" spans="1:46" customFormat="1" ht="16.5" customHeight="1" thickBot="1" x14ac:dyDescent="0.3">
      <c r="A2" s="16" t="s">
        <v>102</v>
      </c>
      <c r="G2" s="55"/>
      <c r="Y2" s="24" t="s">
        <v>103</v>
      </c>
      <c r="AL2" s="24" t="s">
        <v>104</v>
      </c>
    </row>
    <row r="3" spans="1:46" x14ac:dyDescent="0.25">
      <c r="A3" s="25" t="s">
        <v>105</v>
      </c>
      <c r="M3" s="26" t="s">
        <v>329</v>
      </c>
      <c r="N3" s="27"/>
      <c r="O3" s="27"/>
      <c r="P3" s="27"/>
      <c r="Q3" s="27"/>
      <c r="R3" s="27"/>
      <c r="S3" s="27"/>
      <c r="T3" s="27"/>
      <c r="U3" s="28"/>
      <c r="AL3" s="26" t="s">
        <v>330</v>
      </c>
      <c r="AM3" s="27"/>
      <c r="AN3" s="27"/>
      <c r="AO3" s="27"/>
      <c r="AP3" s="27"/>
      <c r="AQ3" s="27"/>
      <c r="AR3" s="27"/>
      <c r="AS3" s="27"/>
      <c r="AT3" s="28"/>
    </row>
    <row r="4" spans="1:46" x14ac:dyDescent="0.25">
      <c r="A4" s="25"/>
      <c r="M4" s="29" t="s">
        <v>108</v>
      </c>
      <c r="U4" s="30"/>
      <c r="AL4" s="29" t="s">
        <v>108</v>
      </c>
      <c r="AT4" s="30"/>
    </row>
    <row r="5" spans="1:46" x14ac:dyDescent="0.25">
      <c r="A5" s="31" t="s">
        <v>109</v>
      </c>
      <c r="M5" s="32" t="s">
        <v>110</v>
      </c>
      <c r="N5" s="17" t="s">
        <v>8</v>
      </c>
      <c r="O5" s="17" t="s">
        <v>9</v>
      </c>
      <c r="Q5" s="17" t="s">
        <v>110</v>
      </c>
      <c r="R5" s="17" t="s">
        <v>111</v>
      </c>
      <c r="S5" s="17" t="s">
        <v>112</v>
      </c>
      <c r="T5" s="17" t="s">
        <v>113</v>
      </c>
      <c r="U5" s="33" t="s">
        <v>114</v>
      </c>
      <c r="AL5" s="32" t="s">
        <v>110</v>
      </c>
      <c r="AM5" s="17" t="s">
        <v>8</v>
      </c>
      <c r="AN5" s="17" t="s">
        <v>9</v>
      </c>
      <c r="AP5" s="17" t="s">
        <v>110</v>
      </c>
      <c r="AQ5" s="17" t="s">
        <v>111</v>
      </c>
      <c r="AR5" s="17" t="s">
        <v>112</v>
      </c>
      <c r="AS5" s="17" t="s">
        <v>113</v>
      </c>
      <c r="AT5" s="33" t="s">
        <v>114</v>
      </c>
    </row>
    <row r="6" spans="1:46" x14ac:dyDescent="0.25">
      <c r="A6" s="6" t="s">
        <v>115</v>
      </c>
      <c r="B6" s="6"/>
      <c r="C6" s="7"/>
      <c r="D6" s="6" t="s">
        <v>11</v>
      </c>
      <c r="E6" s="6"/>
      <c r="G6" s="7"/>
      <c r="H6" s="6" t="s">
        <v>12</v>
      </c>
      <c r="I6" s="6"/>
      <c r="J6" s="7" t="s">
        <v>116</v>
      </c>
      <c r="K6" s="7" t="s">
        <v>117</v>
      </c>
      <c r="M6" s="34">
        <v>0</v>
      </c>
      <c r="N6" s="18">
        <f t="shared" ref="N6:O9" si="0">A8</f>
        <v>2</v>
      </c>
      <c r="O6" s="18">
        <f t="shared" si="0"/>
        <v>0.69314718055994529</v>
      </c>
      <c r="Q6" s="18">
        <v>0</v>
      </c>
      <c r="R6" s="18">
        <f>N7 - N6</f>
        <v>3</v>
      </c>
      <c r="S6" s="18">
        <f>R6 + R7</f>
        <v>11</v>
      </c>
      <c r="T6" s="18">
        <f>O7 - O6</f>
        <v>0.916290731874155</v>
      </c>
      <c r="U6" s="35">
        <f>T6 / R6</f>
        <v>0.30543024395805168</v>
      </c>
      <c r="AL6" s="34">
        <v>0</v>
      </c>
      <c r="AM6" s="63"/>
      <c r="AN6" s="63"/>
      <c r="AP6" s="18">
        <v>0</v>
      </c>
      <c r="AQ6" s="18">
        <f>AM7 - AM6</f>
        <v>0</v>
      </c>
      <c r="AR6" s="18">
        <f>AQ6 + AQ7</f>
        <v>0</v>
      </c>
      <c r="AS6" s="18">
        <f>AN7 - AN6</f>
        <v>0</v>
      </c>
      <c r="AT6" s="35" t="e">
        <f>AS6 / AQ6</f>
        <v>#DIV/0!</v>
      </c>
    </row>
    <row r="7" spans="1:46" x14ac:dyDescent="0.25">
      <c r="A7" s="36" t="s">
        <v>8</v>
      </c>
      <c r="B7" s="36" t="s">
        <v>9</v>
      </c>
      <c r="D7" s="17" t="s">
        <v>9</v>
      </c>
      <c r="E7" s="17" t="s">
        <v>8</v>
      </c>
      <c r="F7" s="36" t="s">
        <v>331</v>
      </c>
      <c r="G7" s="36" t="s">
        <v>332</v>
      </c>
      <c r="H7" s="36" t="s">
        <v>12</v>
      </c>
      <c r="I7" s="69" t="s">
        <v>40</v>
      </c>
      <c r="J7" s="37">
        <v>43943.486111111102</v>
      </c>
      <c r="K7" s="37"/>
      <c r="L7" s="38"/>
      <c r="M7" s="34">
        <v>1</v>
      </c>
      <c r="N7" s="18">
        <f t="shared" si="0"/>
        <v>5</v>
      </c>
      <c r="O7" s="18">
        <f t="shared" si="0"/>
        <v>1.6094379124341003</v>
      </c>
      <c r="Q7" s="18">
        <v>1</v>
      </c>
      <c r="R7" s="18">
        <f>N8 - N7</f>
        <v>8</v>
      </c>
      <c r="S7" s="18">
        <f>R7 + R8</f>
        <v>10</v>
      </c>
      <c r="T7" s="18">
        <f>O8 - O7</f>
        <v>0.95551144502743646</v>
      </c>
      <c r="U7" s="35">
        <f>T7 / R7</f>
        <v>0.11943893062842956</v>
      </c>
      <c r="AL7" s="34">
        <v>1</v>
      </c>
      <c r="AM7" s="63"/>
      <c r="AN7" s="63"/>
      <c r="AP7" s="18">
        <v>1</v>
      </c>
      <c r="AQ7" s="18">
        <f>AM8 - AM7</f>
        <v>0</v>
      </c>
      <c r="AR7" s="18">
        <f>AQ7 + AQ8</f>
        <v>0</v>
      </c>
      <c r="AS7" s="18">
        <f>AN8 - AN7</f>
        <v>0</v>
      </c>
      <c r="AT7" s="35" t="e">
        <f>AS7 / AQ7</f>
        <v>#DIV/0!</v>
      </c>
    </row>
    <row r="8" spans="1:46" x14ac:dyDescent="0.25">
      <c r="A8" s="15">
        <v>2</v>
      </c>
      <c r="B8" s="15">
        <f>LN(A8)</f>
        <v>0.69314718055994529</v>
      </c>
      <c r="C8" s="11" t="s">
        <v>119</v>
      </c>
      <c r="D8" s="65">
        <f>O6</f>
        <v>0.69314718055994529</v>
      </c>
      <c r="E8" s="63">
        <f>N6</f>
        <v>2</v>
      </c>
      <c r="F8" s="55">
        <v>0.69314718055994495</v>
      </c>
      <c r="G8" s="15">
        <v>2</v>
      </c>
      <c r="H8" t="s">
        <v>44</v>
      </c>
      <c r="K8" s="49"/>
      <c r="M8" s="34">
        <v>2</v>
      </c>
      <c r="N8" s="18">
        <f t="shared" si="0"/>
        <v>13</v>
      </c>
      <c r="O8" s="18">
        <f t="shared" si="0"/>
        <v>2.5649493574615367</v>
      </c>
      <c r="Q8" s="18">
        <v>2</v>
      </c>
      <c r="R8" s="18">
        <f>N9 - N8</f>
        <v>2</v>
      </c>
      <c r="S8" s="18"/>
      <c r="T8" s="18">
        <f>O9 - O8</f>
        <v>0.14310084364067333</v>
      </c>
      <c r="U8" s="35">
        <f>T8 / R8</f>
        <v>7.1550421820336663E-2</v>
      </c>
      <c r="AL8" s="34">
        <v>2</v>
      </c>
      <c r="AM8" s="63"/>
      <c r="AN8" s="63"/>
      <c r="AP8" s="18">
        <v>2</v>
      </c>
      <c r="AQ8" s="18">
        <f>AM9 - AM8</f>
        <v>0</v>
      </c>
      <c r="AR8" s="18"/>
      <c r="AS8" s="18">
        <f>AN9 - AN8</f>
        <v>0</v>
      </c>
      <c r="AT8" s="35" t="e">
        <f>AS8 / AQ8</f>
        <v>#DIV/0!</v>
      </c>
    </row>
    <row r="9" spans="1:46" x14ac:dyDescent="0.25">
      <c r="A9" s="15">
        <v>5</v>
      </c>
      <c r="B9" s="15">
        <f>LN(A9)</f>
        <v>1.6094379124341003</v>
      </c>
      <c r="D9" s="65">
        <f>N18 * (E9 - E8)^3 + O18 * (E9 - E8)^2 + P18 * (E9 - E8) + Q18</f>
        <v>0.94093898572251833</v>
      </c>
      <c r="E9" s="63">
        <f>E8+1/4*(E12-E8)</f>
        <v>2.75</v>
      </c>
      <c r="F9" s="55">
        <v>0.940938985722518</v>
      </c>
      <c r="G9" s="15">
        <v>2.75</v>
      </c>
      <c r="H9" t="s">
        <v>333</v>
      </c>
      <c r="M9" s="34">
        <v>3</v>
      </c>
      <c r="N9" s="18">
        <f t="shared" si="0"/>
        <v>15</v>
      </c>
      <c r="O9" s="18">
        <f t="shared" si="0"/>
        <v>2.7080502011022101</v>
      </c>
      <c r="U9" s="30"/>
      <c r="AL9" s="34">
        <v>3</v>
      </c>
      <c r="AM9" s="63"/>
      <c r="AN9" s="63"/>
      <c r="AT9" s="30"/>
    </row>
    <row r="10" spans="1:46" x14ac:dyDescent="0.25">
      <c r="A10" s="15">
        <v>13</v>
      </c>
      <c r="B10" s="15">
        <f>LN(A10)</f>
        <v>2.5649493574615367</v>
      </c>
      <c r="D10" s="65">
        <f>N18 * (E10 - E8)^3 + O18 * (E10 - E8)^2 + P18 * (E10 - E8) + Q18</f>
        <v>1.1812431420074776</v>
      </c>
      <c r="E10" s="63">
        <f>E8+2/4*(E12-E8)</f>
        <v>3.5</v>
      </c>
      <c r="F10" s="55">
        <v>1.18124314200748</v>
      </c>
      <c r="G10" s="15">
        <v>3.5</v>
      </c>
      <c r="H10" t="s">
        <v>334</v>
      </c>
      <c r="M10" s="39"/>
      <c r="U10" s="30"/>
      <c r="AL10" s="39"/>
      <c r="AT10" s="30"/>
    </row>
    <row r="11" spans="1:46" customFormat="1" x14ac:dyDescent="0.25">
      <c r="A11" s="15">
        <v>15</v>
      </c>
      <c r="B11" s="15">
        <f>LN(A11)</f>
        <v>2.7080502011022101</v>
      </c>
      <c r="D11" s="65">
        <f>N18 * (E11 - E8)^3 + O18 * (E11 - E8)^2 + P18 * (E11 - E8) + Q18</f>
        <v>1.4065720005372095</v>
      </c>
      <c r="E11" s="63">
        <f>E8+3/4*(E12-E8)</f>
        <v>4.25</v>
      </c>
      <c r="F11" s="55">
        <v>1.40657200053721</v>
      </c>
      <c r="G11" s="15">
        <v>4.25</v>
      </c>
      <c r="H11" t="s">
        <v>335</v>
      </c>
      <c r="M11" s="39"/>
      <c r="N11" s="5" t="s">
        <v>124</v>
      </c>
      <c r="O11" s="4"/>
      <c r="P11" s="4"/>
      <c r="Q11" s="3"/>
      <c r="S11" s="17" t="s">
        <v>125</v>
      </c>
      <c r="U11" s="33" t="s">
        <v>126</v>
      </c>
      <c r="W11" s="66"/>
      <c r="AL11" s="39"/>
      <c r="AM11" s="5" t="s">
        <v>124</v>
      </c>
      <c r="AN11" s="4"/>
      <c r="AO11" s="4"/>
      <c r="AP11" s="3"/>
      <c r="AR11" s="17" t="s">
        <v>125</v>
      </c>
      <c r="AT11" s="33" t="s">
        <v>126</v>
      </c>
    </row>
    <row r="12" spans="1:46" x14ac:dyDescent="0.25">
      <c r="D12" s="65">
        <f>O7</f>
        <v>1.6094379124341003</v>
      </c>
      <c r="E12" s="63">
        <f>N7</f>
        <v>5</v>
      </c>
      <c r="F12" s="55">
        <v>1.6094379124341001</v>
      </c>
      <c r="G12" s="15">
        <v>5</v>
      </c>
      <c r="H12" t="s">
        <v>336</v>
      </c>
      <c r="M12" s="39"/>
      <c r="N12" s="18">
        <v>2</v>
      </c>
      <c r="O12" s="18">
        <v>0</v>
      </c>
      <c r="P12" s="18">
        <v>0</v>
      </c>
      <c r="Q12" s="18">
        <v>0</v>
      </c>
      <c r="S12" s="18">
        <v>0</v>
      </c>
      <c r="U12" s="35">
        <f t="array" ref="U12:U15">MMULT( MINVERSE(N12:Q15), S12:S15 )</f>
        <v>0</v>
      </c>
      <c r="AL12" s="39"/>
      <c r="AM12" s="18">
        <v>2</v>
      </c>
      <c r="AN12" s="18">
        <v>0</v>
      </c>
      <c r="AO12" s="18">
        <v>0</v>
      </c>
      <c r="AP12" s="18">
        <v>0</v>
      </c>
      <c r="AR12" s="18">
        <v>0</v>
      </c>
      <c r="AT12" s="35" t="e">
        <f t="array" ref="AT12:AT15">MMULT( MINVERSE(AM12:AP15), AR12:AR15 )</f>
        <v>#DIV/0!</v>
      </c>
    </row>
    <row r="13" spans="1:46" x14ac:dyDescent="0.25">
      <c r="D13" s="65">
        <f>N19 * (E13 - E12)^3 + O19 * (E13 - E12)^2 + P19 * (E13 - E12) + Q19</f>
        <v>2.0173459131212725</v>
      </c>
      <c r="E13" s="63">
        <f>E12+1/4*(E16-E12)</f>
        <v>7</v>
      </c>
      <c r="F13" s="55">
        <v>2.0173459131212699</v>
      </c>
      <c r="G13" s="15">
        <v>7</v>
      </c>
      <c r="H13" t="s">
        <v>337</v>
      </c>
      <c r="M13" s="39"/>
      <c r="N13" s="18">
        <f>R6 / S6</f>
        <v>0.27272727272727271</v>
      </c>
      <c r="O13" s="18">
        <v>2</v>
      </c>
      <c r="P13" s="18">
        <f>1 - N13</f>
        <v>0.72727272727272729</v>
      </c>
      <c r="Q13" s="18">
        <v>0</v>
      </c>
      <c r="S13" s="18">
        <f>3 * (U7 - U6) / S6</f>
        <v>-5.0724903635351488E-2</v>
      </c>
      <c r="U13" s="35">
        <v>-2.6622751564848664E-2</v>
      </c>
      <c r="AL13" s="39"/>
      <c r="AM13" s="18" t="e">
        <f>AQ6 / AR6</f>
        <v>#DIV/0!</v>
      </c>
      <c r="AN13" s="18">
        <v>2</v>
      </c>
      <c r="AO13" s="18" t="e">
        <f>1 - AM13</f>
        <v>#DIV/0!</v>
      </c>
      <c r="AP13" s="18">
        <v>0</v>
      </c>
      <c r="AR13" s="18" t="e">
        <f>3 * (AT7 - AT6) / AR6</f>
        <v>#DIV/0!</v>
      </c>
      <c r="AT13" s="35" t="e">
        <v>#DIV/0!</v>
      </c>
    </row>
    <row r="14" spans="1:46" x14ac:dyDescent="0.25">
      <c r="D14" s="65">
        <f>N19 * (E14 - E12)^3 + O19 * (E14 - E12)^2 + P19 * (E14 - E12) + Q19</f>
        <v>2.2724490530288035</v>
      </c>
      <c r="E14" s="63">
        <f>E12+2/4*(E16-E12)</f>
        <v>9</v>
      </c>
      <c r="F14" s="55">
        <v>2.2724490530288</v>
      </c>
      <c r="G14" s="15">
        <v>9</v>
      </c>
      <c r="H14" t="s">
        <v>338</v>
      </c>
      <c r="M14" s="39"/>
      <c r="N14" s="18">
        <v>0</v>
      </c>
      <c r="O14" s="18">
        <f>R7 / S7</f>
        <v>0.8</v>
      </c>
      <c r="P14" s="18">
        <v>2</v>
      </c>
      <c r="Q14" s="18">
        <f>1 - O14</f>
        <v>0.19999999999999996</v>
      </c>
      <c r="S14" s="18">
        <f>3 * (U8 - U7) / S7</f>
        <v>-1.4366552642427869E-2</v>
      </c>
      <c r="U14" s="35">
        <v>3.465824304725534E-3</v>
      </c>
      <c r="AL14" s="39"/>
      <c r="AM14" s="18">
        <v>0</v>
      </c>
      <c r="AN14" s="18" t="e">
        <f>AQ7 / AR7</f>
        <v>#DIV/0!</v>
      </c>
      <c r="AO14" s="18">
        <v>2</v>
      </c>
      <c r="AP14" s="18" t="e">
        <f>1 - AN14</f>
        <v>#DIV/0!</v>
      </c>
      <c r="AR14" s="18" t="e">
        <f>3 * (AT8 - AT7) / AR7</f>
        <v>#DIV/0!</v>
      </c>
      <c r="AT14" s="35" t="e">
        <v>#DIV/0!</v>
      </c>
    </row>
    <row r="15" spans="1:46" x14ac:dyDescent="0.25">
      <c r="D15" s="65">
        <f>N19 * (E15 - E12)^3 + O19 * (E15 - E12)^2 + P19 * (E15 - E12) + Q19</f>
        <v>2.4349244838958422</v>
      </c>
      <c r="E15" s="63">
        <f>E12+3/4*(E16-E12)</f>
        <v>11</v>
      </c>
      <c r="F15" s="55">
        <v>2.4349244838958399</v>
      </c>
      <c r="G15" s="15">
        <v>11</v>
      </c>
      <c r="H15" t="s">
        <v>339</v>
      </c>
      <c r="L15" s="38"/>
      <c r="M15" s="39"/>
      <c r="N15" s="18">
        <v>0</v>
      </c>
      <c r="O15" s="18">
        <v>0</v>
      </c>
      <c r="P15" s="18">
        <v>0</v>
      </c>
      <c r="Q15" s="18">
        <v>2</v>
      </c>
      <c r="S15" s="18">
        <v>0</v>
      </c>
      <c r="U15" s="35">
        <v>0</v>
      </c>
      <c r="AL15" s="39"/>
      <c r="AM15" s="18">
        <v>0</v>
      </c>
      <c r="AN15" s="18">
        <v>0</v>
      </c>
      <c r="AO15" s="18">
        <v>0</v>
      </c>
      <c r="AP15" s="18">
        <v>2</v>
      </c>
      <c r="AR15" s="18">
        <v>0</v>
      </c>
      <c r="AT15" s="35" t="e">
        <v>#DIV/0!</v>
      </c>
    </row>
    <row r="16" spans="1:46" x14ac:dyDescent="0.25">
      <c r="D16" s="65">
        <f>O8</f>
        <v>2.5649493574615367</v>
      </c>
      <c r="E16" s="63">
        <f>N8</f>
        <v>13</v>
      </c>
      <c r="F16" s="55">
        <v>2.5649493574615398</v>
      </c>
      <c r="G16" s="15">
        <v>13</v>
      </c>
      <c r="H16" t="s">
        <v>340</v>
      </c>
      <c r="L16" s="38"/>
      <c r="M16" s="39"/>
      <c r="U16" s="30"/>
      <c r="AL16" s="39"/>
      <c r="AT16" s="30"/>
    </row>
    <row r="17" spans="1:46" x14ac:dyDescent="0.25">
      <c r="D17" s="65">
        <f>N20 * (E17 - E16)^3 + O20 * (E17 - E16)^2 + P20 * (E17 - E16) + Q20</f>
        <v>2.5992082702383876</v>
      </c>
      <c r="E17" s="63">
        <f>E16+1/4*(E20-E16)</f>
        <v>13.5</v>
      </c>
      <c r="F17" s="55">
        <v>2.5992082702383899</v>
      </c>
      <c r="G17" s="15">
        <v>13.5</v>
      </c>
      <c r="H17" t="s">
        <v>341</v>
      </c>
      <c r="L17" s="38"/>
      <c r="M17" s="32" t="s">
        <v>110</v>
      </c>
      <c r="N17" s="17" t="s">
        <v>133</v>
      </c>
      <c r="O17" s="17" t="s">
        <v>134</v>
      </c>
      <c r="P17" s="17" t="s">
        <v>135</v>
      </c>
      <c r="Q17" s="17" t="s">
        <v>136</v>
      </c>
      <c r="R17" s="40" t="s">
        <v>342</v>
      </c>
      <c r="S17" s="41"/>
      <c r="T17" s="41"/>
      <c r="U17" s="30"/>
      <c r="AL17" s="32" t="s">
        <v>110</v>
      </c>
      <c r="AM17" s="17" t="s">
        <v>133</v>
      </c>
      <c r="AN17" s="17" t="s">
        <v>134</v>
      </c>
      <c r="AO17" s="17" t="s">
        <v>135</v>
      </c>
      <c r="AP17" s="17" t="s">
        <v>136</v>
      </c>
      <c r="AQ17" s="40" t="s">
        <v>343</v>
      </c>
      <c r="AR17" s="41"/>
      <c r="AS17" s="41"/>
      <c r="AT17" s="30"/>
    </row>
    <row r="18" spans="1:46" x14ac:dyDescent="0.25">
      <c r="D18" s="65">
        <f>N20 * (E18 - E16)^3 + O20 * (E18 - E16)^2 + P20 * (E18 - E16) + Q20</f>
        <v>2.6347668671295108</v>
      </c>
      <c r="E18" s="63">
        <f>E16+2/4*(E20-E16)</f>
        <v>14</v>
      </c>
      <c r="F18" s="55">
        <v>2.6347668671295099</v>
      </c>
      <c r="G18" s="15">
        <v>14</v>
      </c>
      <c r="H18" t="s">
        <v>344</v>
      </c>
      <c r="M18" s="34">
        <v>0</v>
      </c>
      <c r="N18" s="18">
        <f>(U13 - U12) / (3 * R6)</f>
        <v>-2.9580835072054073E-3</v>
      </c>
      <c r="O18" s="18">
        <f>U12</f>
        <v>0</v>
      </c>
      <c r="P18" s="18">
        <f>U6 - R6 * (U13 + 2 * U12) / 3</f>
        <v>0.33205299552290035</v>
      </c>
      <c r="Q18" s="18">
        <f>O6</f>
        <v>0.69314718055994529</v>
      </c>
      <c r="R18" s="40"/>
      <c r="S18" s="41"/>
      <c r="T18" s="41"/>
      <c r="U18" s="30"/>
      <c r="AL18" s="34">
        <v>0</v>
      </c>
      <c r="AM18" s="65" t="e">
        <f>(AT13 - AT12) / (3 * AQ6)</f>
        <v>#DIV/0!</v>
      </c>
      <c r="AN18" s="65" t="e">
        <f>AT12</f>
        <v>#DIV/0!</v>
      </c>
      <c r="AO18" s="65" t="e">
        <f>AT6 - AQ6 * (AT13 + 2 * AT12) / 3</f>
        <v>#DIV/0!</v>
      </c>
      <c r="AP18" s="65">
        <f>AN6</f>
        <v>0</v>
      </c>
      <c r="AQ18" s="40"/>
      <c r="AR18" s="41"/>
      <c r="AS18" s="41"/>
      <c r="AT18" s="30"/>
    </row>
    <row r="19" spans="1:46" x14ac:dyDescent="0.25">
      <c r="D19" s="65">
        <f>N20 * (E19 - E16)^3 + O20 * (E19 - E16)^2 + P20 * (E19 - E16) + Q20</f>
        <v>2.6711919200968151</v>
      </c>
      <c r="E19" s="63">
        <f>E16+3/4*(E20-E16)</f>
        <v>14.5</v>
      </c>
      <c r="F19" s="55">
        <v>2.6711919200968199</v>
      </c>
      <c r="G19" s="15">
        <v>14.5</v>
      </c>
      <c r="H19" t="s">
        <v>345</v>
      </c>
      <c r="M19" s="34">
        <v>1</v>
      </c>
      <c r="N19" s="18">
        <f>(U14 - U13) / (3 * R7)</f>
        <v>1.2536906612322582E-3</v>
      </c>
      <c r="O19" s="18">
        <f>U13</f>
        <v>-2.6622751564848664E-2</v>
      </c>
      <c r="P19" s="18">
        <f>U7 - R7 * (U14 + 2 * U13) / 3</f>
        <v>0.25218474082835435</v>
      </c>
      <c r="Q19" s="18">
        <f>O7</f>
        <v>1.6094379124341003</v>
      </c>
      <c r="R19" s="40"/>
      <c r="S19" s="41"/>
      <c r="T19" s="41"/>
      <c r="U19" s="30"/>
      <c r="AL19" s="34">
        <v>1</v>
      </c>
      <c r="AM19" s="65" t="e">
        <f>(AT14 - AT13) / (3 * AQ7)</f>
        <v>#DIV/0!</v>
      </c>
      <c r="AN19" s="65" t="e">
        <f>AT13</f>
        <v>#DIV/0!</v>
      </c>
      <c r="AO19" s="65" t="e">
        <f>AT7 - AQ7 * (AT14 + 2 * AT13) / 3</f>
        <v>#DIV/0!</v>
      </c>
      <c r="AP19" s="65">
        <f>AN7</f>
        <v>0</v>
      </c>
      <c r="AQ19" s="40"/>
      <c r="AR19" s="41"/>
      <c r="AS19" s="41"/>
      <c r="AT19" s="30"/>
    </row>
    <row r="20" spans="1:46" customFormat="1" ht="15.75" customHeight="1" thickBot="1" x14ac:dyDescent="0.3">
      <c r="D20" s="65">
        <f>O9</f>
        <v>2.7080502011022101</v>
      </c>
      <c r="E20" s="63">
        <f>N9</f>
        <v>15</v>
      </c>
      <c r="F20" s="55">
        <v>2.7080502011022101</v>
      </c>
      <c r="G20" s="55">
        <v>15</v>
      </c>
      <c r="H20" t="s">
        <v>44</v>
      </c>
      <c r="M20" s="42">
        <v>2</v>
      </c>
      <c r="N20" s="43">
        <f>(U15 - U14) / (3 * R8)</f>
        <v>-5.7763738412092234E-4</v>
      </c>
      <c r="O20" s="43">
        <f>U14</f>
        <v>3.465824304725534E-3</v>
      </c>
      <c r="P20" s="43">
        <f>U8 - R8 * (U15 + 2 * U14) / 3</f>
        <v>6.6929322747369291E-2</v>
      </c>
      <c r="Q20" s="43">
        <f>O8</f>
        <v>2.5649493574615367</v>
      </c>
      <c r="R20" s="44"/>
      <c r="S20" s="45"/>
      <c r="T20" s="45"/>
      <c r="U20" s="46"/>
      <c r="AL20" s="42">
        <v>2</v>
      </c>
      <c r="AM20" s="67" t="e">
        <f>(AT15 - AT14) / (3 * AQ8)</f>
        <v>#DIV/0!</v>
      </c>
      <c r="AN20" s="67" t="e">
        <f>AT14</f>
        <v>#DIV/0!</v>
      </c>
      <c r="AO20" s="67" t="e">
        <f>AT8 - AQ8 * (AT15 + 2 * AT14) / 3</f>
        <v>#DIV/0!</v>
      </c>
      <c r="AP20" s="67">
        <f>AN8</f>
        <v>0</v>
      </c>
      <c r="AQ20" s="44"/>
      <c r="AR20" s="45"/>
      <c r="AS20" s="45"/>
      <c r="AT20" s="46"/>
    </row>
    <row r="21" spans="1:46" customFormat="1" ht="15.75" customHeight="1" thickBot="1" x14ac:dyDescent="0.3">
      <c r="F21" s="55"/>
      <c r="G21" s="55"/>
    </row>
    <row r="22" spans="1:46" x14ac:dyDescent="0.25">
      <c r="A22" s="31" t="s">
        <v>142</v>
      </c>
      <c r="F22" s="55"/>
      <c r="M22" s="26" t="s">
        <v>346</v>
      </c>
      <c r="N22" s="27"/>
      <c r="O22" s="27"/>
      <c r="P22" s="27"/>
      <c r="Q22" s="27"/>
      <c r="R22" s="27"/>
      <c r="S22" s="27"/>
      <c r="T22" s="27"/>
      <c r="U22" s="28"/>
      <c r="AL22" s="26" t="s">
        <v>347</v>
      </c>
      <c r="AM22" s="27"/>
      <c r="AN22" s="27"/>
      <c r="AO22" s="27"/>
      <c r="AP22" s="27"/>
      <c r="AQ22" s="27"/>
      <c r="AR22" s="27"/>
      <c r="AS22" s="27"/>
      <c r="AT22" s="28"/>
    </row>
    <row r="23" spans="1:46" x14ac:dyDescent="0.25">
      <c r="A23" s="6" t="s">
        <v>115</v>
      </c>
      <c r="B23" s="6"/>
      <c r="C23" s="7"/>
      <c r="D23" s="6" t="s">
        <v>11</v>
      </c>
      <c r="E23" s="6"/>
      <c r="F23" s="55"/>
      <c r="G23" s="7"/>
      <c r="H23" s="6" t="s">
        <v>12</v>
      </c>
      <c r="I23" s="6"/>
      <c r="J23" s="7" t="s">
        <v>116</v>
      </c>
      <c r="K23" s="7" t="s">
        <v>117</v>
      </c>
      <c r="L23" s="38"/>
      <c r="M23" s="29" t="s">
        <v>108</v>
      </c>
      <c r="U23" s="30"/>
      <c r="AL23" s="29" t="s">
        <v>108</v>
      </c>
      <c r="AT23" s="30"/>
    </row>
    <row r="24" spans="1:46" x14ac:dyDescent="0.25">
      <c r="A24" s="36" t="s">
        <v>8</v>
      </c>
      <c r="B24" s="36" t="s">
        <v>9</v>
      </c>
      <c r="D24" s="17" t="s">
        <v>9</v>
      </c>
      <c r="E24" s="17" t="s">
        <v>8</v>
      </c>
      <c r="F24" s="55"/>
      <c r="G24" s="36"/>
      <c r="H24" s="36" t="s">
        <v>12</v>
      </c>
      <c r="I24" s="69" t="s">
        <v>40</v>
      </c>
      <c r="J24" s="37">
        <v>43943.486111111102</v>
      </c>
      <c r="K24" s="37"/>
      <c r="L24" s="38"/>
      <c r="M24" s="32" t="s">
        <v>110</v>
      </c>
      <c r="N24" s="17" t="s">
        <v>8</v>
      </c>
      <c r="O24" s="17" t="s">
        <v>9</v>
      </c>
      <c r="Q24" s="17" t="s">
        <v>110</v>
      </c>
      <c r="R24" s="17" t="s">
        <v>111</v>
      </c>
      <c r="S24" s="17" t="s">
        <v>112</v>
      </c>
      <c r="T24" s="17" t="s">
        <v>113</v>
      </c>
      <c r="U24" s="33" t="s">
        <v>114</v>
      </c>
      <c r="AL24" s="32" t="s">
        <v>110</v>
      </c>
      <c r="AM24" s="17" t="s">
        <v>8</v>
      </c>
      <c r="AN24" s="17" t="s">
        <v>9</v>
      </c>
      <c r="AP24" s="17" t="s">
        <v>110</v>
      </c>
      <c r="AQ24" s="17" t="s">
        <v>111</v>
      </c>
      <c r="AR24" s="17" t="s">
        <v>112</v>
      </c>
      <c r="AS24" s="17" t="s">
        <v>113</v>
      </c>
      <c r="AT24" s="33" t="s">
        <v>114</v>
      </c>
    </row>
    <row r="25" spans="1:46" x14ac:dyDescent="0.25">
      <c r="A25" s="15">
        <v>0</v>
      </c>
      <c r="B25" s="15">
        <v>1</v>
      </c>
      <c r="C25" s="11" t="s">
        <v>119</v>
      </c>
      <c r="D25" s="65">
        <f>O25</f>
        <v>1</v>
      </c>
      <c r="E25" s="63">
        <f>N25</f>
        <v>0</v>
      </c>
      <c r="F25" s="55">
        <v>1</v>
      </c>
      <c r="G25" s="15">
        <v>0</v>
      </c>
      <c r="H25" t="s">
        <v>38</v>
      </c>
      <c r="K25" s="38"/>
      <c r="L25" s="38"/>
      <c r="M25" s="34">
        <v>0</v>
      </c>
      <c r="N25" s="18">
        <f t="shared" ref="N25:O28" si="1">A25</f>
        <v>0</v>
      </c>
      <c r="O25" s="18">
        <f t="shared" si="1"/>
        <v>1</v>
      </c>
      <c r="Q25" s="18">
        <v>0</v>
      </c>
      <c r="R25" s="18">
        <f>N26 - N25</f>
        <v>1</v>
      </c>
      <c r="S25" s="18">
        <f>R25 + R26</f>
        <v>2</v>
      </c>
      <c r="T25" s="18">
        <f>O26 - O25</f>
        <v>1</v>
      </c>
      <c r="U25" s="35">
        <f>T25 / R25</f>
        <v>1</v>
      </c>
      <c r="AL25" s="34">
        <v>0</v>
      </c>
      <c r="AM25" s="18">
        <v>2</v>
      </c>
      <c r="AN25" s="18">
        <v>1.0986119999999999</v>
      </c>
      <c r="AP25" s="18">
        <v>0</v>
      </c>
      <c r="AQ25" s="18">
        <f>AM26 - AM25</f>
        <v>3</v>
      </c>
      <c r="AR25" s="18">
        <f>AQ25 + AQ26</f>
        <v>11</v>
      </c>
      <c r="AS25" s="18">
        <f>AN26 - AN25</f>
        <v>0.69314700000000018</v>
      </c>
      <c r="AT25" s="35">
        <f>AS25 / AQ25</f>
        <v>0.23104900000000006</v>
      </c>
    </row>
    <row r="26" spans="1:46" x14ac:dyDescent="0.25">
      <c r="A26" s="15">
        <v>1</v>
      </c>
      <c r="B26" s="15">
        <v>2</v>
      </c>
      <c r="D26" s="65">
        <f>N37 * (E26 - E25)^3 + O37 * (E26 - E25)^2 + P37 * (E26 - E25) + Q37</f>
        <v>1.25</v>
      </c>
      <c r="E26" s="63">
        <f>E25+1/4*(E29-E25)</f>
        <v>0.25</v>
      </c>
      <c r="F26" s="55">
        <v>1.25</v>
      </c>
      <c r="G26" s="15">
        <v>0.25</v>
      </c>
      <c r="H26" t="s">
        <v>41</v>
      </c>
      <c r="K26" s="38"/>
      <c r="M26" s="34">
        <v>1</v>
      </c>
      <c r="N26" s="18">
        <f t="shared" si="1"/>
        <v>1</v>
      </c>
      <c r="O26" s="18">
        <f t="shared" si="1"/>
        <v>2</v>
      </c>
      <c r="Q26" s="18">
        <v>1</v>
      </c>
      <c r="R26" s="18">
        <f>N27 - N26</f>
        <v>1</v>
      </c>
      <c r="S26" s="18">
        <f>R26 + R27</f>
        <v>2</v>
      </c>
      <c r="T26" s="18">
        <f>O27 - O26</f>
        <v>1</v>
      </c>
      <c r="U26" s="35">
        <f>T26 / R26</f>
        <v>1</v>
      </c>
      <c r="AL26" s="34">
        <v>1</v>
      </c>
      <c r="AM26" s="18">
        <v>5</v>
      </c>
      <c r="AN26" s="18">
        <v>1.7917590000000001</v>
      </c>
      <c r="AP26" s="18">
        <v>1</v>
      </c>
      <c r="AQ26" s="18">
        <f>AM27 - AM26</f>
        <v>8</v>
      </c>
      <c r="AR26" s="18">
        <f>AQ26 + AQ27</f>
        <v>10</v>
      </c>
      <c r="AS26" s="18">
        <f>AN27 - AN26</f>
        <v>0.84729800000000011</v>
      </c>
      <c r="AT26" s="35">
        <f>AS26 / AQ26</f>
        <v>0.10591225000000001</v>
      </c>
    </row>
    <row r="27" spans="1:46" x14ac:dyDescent="0.25">
      <c r="A27" s="15">
        <v>2</v>
      </c>
      <c r="B27" s="15">
        <v>3</v>
      </c>
      <c r="D27" s="65">
        <f>N37 * (E27 - E25)^3 + O37 * (E27 - E25)^2 + P37 * (E27 - E25) + Q37</f>
        <v>1.5</v>
      </c>
      <c r="E27" s="63">
        <f>E25+2/4*(E29-E25)</f>
        <v>0.5</v>
      </c>
      <c r="F27" s="55">
        <v>1.5</v>
      </c>
      <c r="G27" s="15">
        <v>0.5</v>
      </c>
      <c r="H27" t="s">
        <v>146</v>
      </c>
      <c r="K27" s="49"/>
      <c r="M27" s="34">
        <v>2</v>
      </c>
      <c r="N27" s="18">
        <f t="shared" si="1"/>
        <v>2</v>
      </c>
      <c r="O27" s="18">
        <f t="shared" si="1"/>
        <v>3</v>
      </c>
      <c r="Q27" s="18">
        <v>2</v>
      </c>
      <c r="R27" s="18">
        <f>N28 - N27</f>
        <v>1</v>
      </c>
      <c r="S27" s="18"/>
      <c r="T27" s="18">
        <f>O28 - O27</f>
        <v>1</v>
      </c>
      <c r="U27" s="35">
        <f>T27 / R27</f>
        <v>1</v>
      </c>
      <c r="AL27" s="34">
        <v>2</v>
      </c>
      <c r="AM27" s="18">
        <v>13</v>
      </c>
      <c r="AN27" s="18">
        <v>2.6390570000000002</v>
      </c>
      <c r="AP27" s="18">
        <v>2</v>
      </c>
      <c r="AQ27" s="18">
        <f>AM28 - AM27</f>
        <v>2</v>
      </c>
      <c r="AR27" s="18"/>
      <c r="AS27" s="18">
        <f>AN28 - AN27</f>
        <v>0.13353199999999976</v>
      </c>
      <c r="AT27" s="35">
        <f>AS27 / AQ27</f>
        <v>6.6765999999999881E-2</v>
      </c>
    </row>
    <row r="28" spans="1:46" x14ac:dyDescent="0.25">
      <c r="A28" s="15">
        <v>3</v>
      </c>
      <c r="B28" s="15">
        <v>4</v>
      </c>
      <c r="D28" s="65">
        <f>N37 * (E28 - E25)^3 + O37 * (E28 - E25)^2 + P37 * (E28 - E25) + Q37</f>
        <v>1.75</v>
      </c>
      <c r="E28" s="63">
        <f>E25+3/4*(E29-E25)</f>
        <v>0.75</v>
      </c>
      <c r="F28" s="55">
        <v>1.75</v>
      </c>
      <c r="G28" s="15">
        <v>0.75</v>
      </c>
      <c r="H28" t="s">
        <v>147</v>
      </c>
      <c r="M28" s="34">
        <v>3</v>
      </c>
      <c r="N28" s="18">
        <f t="shared" si="1"/>
        <v>3</v>
      </c>
      <c r="O28" s="18">
        <f t="shared" si="1"/>
        <v>4</v>
      </c>
      <c r="U28" s="30"/>
      <c r="AL28" s="34">
        <v>3</v>
      </c>
      <c r="AM28" s="18">
        <v>15</v>
      </c>
      <c r="AN28" s="18">
        <v>2.772589</v>
      </c>
      <c r="AT28" s="30"/>
    </row>
    <row r="29" spans="1:46" x14ac:dyDescent="0.25">
      <c r="D29" s="65">
        <f>O26</f>
        <v>2</v>
      </c>
      <c r="E29" s="63">
        <f>N26</f>
        <v>1</v>
      </c>
      <c r="F29" s="55">
        <v>2</v>
      </c>
      <c r="G29" s="15">
        <v>1</v>
      </c>
      <c r="H29" t="s">
        <v>26</v>
      </c>
      <c r="M29" s="39"/>
      <c r="U29" s="30"/>
      <c r="AL29" s="39"/>
      <c r="AT29" s="30"/>
    </row>
    <row r="30" spans="1:46" x14ac:dyDescent="0.25">
      <c r="D30" s="65">
        <f>N38 * (E30 - E29)^3 + O38 * (E30 - E29)^2 + P38 * (E30 - E29) + Q38</f>
        <v>2.25</v>
      </c>
      <c r="E30" s="63">
        <f>E29+1/4*(E33-E29)</f>
        <v>1.25</v>
      </c>
      <c r="F30" s="55">
        <v>2.25</v>
      </c>
      <c r="G30" s="15">
        <v>1.25</v>
      </c>
      <c r="H30" t="s">
        <v>148</v>
      </c>
      <c r="M30" s="39"/>
      <c r="N30" s="5" t="s">
        <v>124</v>
      </c>
      <c r="O30" s="4"/>
      <c r="P30" s="4"/>
      <c r="Q30" s="3"/>
      <c r="S30" s="17" t="s">
        <v>125</v>
      </c>
      <c r="U30" s="33" t="s">
        <v>126</v>
      </c>
      <c r="AL30" s="39"/>
      <c r="AM30" s="5" t="s">
        <v>124</v>
      </c>
      <c r="AN30" s="4"/>
      <c r="AO30" s="4"/>
      <c r="AP30" s="3"/>
      <c r="AR30" s="17" t="s">
        <v>125</v>
      </c>
      <c r="AT30" s="33" t="s">
        <v>126</v>
      </c>
    </row>
    <row r="31" spans="1:46" x14ac:dyDescent="0.25">
      <c r="D31" s="65">
        <f>N38 * (E31 - E29)^3 + O38 * (E31 - E29)^2 + P38 * (E31 - E29) + Q38</f>
        <v>2.5</v>
      </c>
      <c r="E31" s="63">
        <f>E29+2/4*(E33-E29)</f>
        <v>1.5</v>
      </c>
      <c r="F31" s="55">
        <v>2.5</v>
      </c>
      <c r="G31" s="15">
        <v>1.5</v>
      </c>
      <c r="H31" t="s">
        <v>34</v>
      </c>
      <c r="L31" s="38"/>
      <c r="M31" s="39"/>
      <c r="N31" s="18">
        <v>2</v>
      </c>
      <c r="O31" s="18">
        <v>0</v>
      </c>
      <c r="P31" s="18">
        <v>0</v>
      </c>
      <c r="Q31" s="18">
        <v>0</v>
      </c>
      <c r="S31" s="18">
        <v>0</v>
      </c>
      <c r="U31" s="35">
        <f t="array" ref="U31:U34">MMULT( MINVERSE(N31:Q34), S31:S34 )</f>
        <v>0</v>
      </c>
      <c r="AL31" s="39"/>
      <c r="AM31" s="18">
        <v>2</v>
      </c>
      <c r="AN31" s="18">
        <v>0</v>
      </c>
      <c r="AO31" s="18">
        <v>0</v>
      </c>
      <c r="AP31" s="18">
        <v>0</v>
      </c>
      <c r="AR31" s="18">
        <v>0</v>
      </c>
      <c r="AT31" s="35">
        <f t="array" ref="AT31:AT34">MMULT( MINVERSE(AM31:AP34), AR31:AR34 )</f>
        <v>0</v>
      </c>
    </row>
    <row r="32" spans="1:46" x14ac:dyDescent="0.25">
      <c r="D32" s="65">
        <f>N38 * (E32 - E29)^3 + O38 * (E32 - E29)^2 + P38 * (E32 - E29) + Q38</f>
        <v>2.75</v>
      </c>
      <c r="E32" s="63">
        <f>E29+3/4*(E33-E29)</f>
        <v>1.75</v>
      </c>
      <c r="F32" s="55">
        <v>2.75</v>
      </c>
      <c r="G32" s="15">
        <v>1.75</v>
      </c>
      <c r="H32" t="s">
        <v>149</v>
      </c>
      <c r="L32" s="38"/>
      <c r="M32" s="39"/>
      <c r="N32" s="18">
        <f>R25 / S25</f>
        <v>0.5</v>
      </c>
      <c r="O32" s="18">
        <v>2</v>
      </c>
      <c r="P32" s="18">
        <f>1 - N32</f>
        <v>0.5</v>
      </c>
      <c r="Q32" s="18">
        <v>0</v>
      </c>
      <c r="S32" s="18">
        <f>3 * (U26 - U25) / S25</f>
        <v>0</v>
      </c>
      <c r="U32" s="35">
        <v>0</v>
      </c>
      <c r="AL32" s="39"/>
      <c r="AM32" s="18">
        <f>AQ25 / AR25</f>
        <v>0.27272727272727271</v>
      </c>
      <c r="AN32" s="18">
        <v>2</v>
      </c>
      <c r="AO32" s="18">
        <f>1 - AM32</f>
        <v>0.72727272727272729</v>
      </c>
      <c r="AP32" s="18">
        <v>0</v>
      </c>
      <c r="AR32" s="18">
        <f>3 * (AT26 - AT25) / AR25</f>
        <v>-3.4128204545454559E-2</v>
      </c>
      <c r="AT32" s="35">
        <v>-1.7469933510638299E-2</v>
      </c>
    </row>
    <row r="33" spans="1:46" x14ac:dyDescent="0.25">
      <c r="D33" s="65">
        <f>O27</f>
        <v>3</v>
      </c>
      <c r="E33" s="63">
        <f>N27</f>
        <v>2</v>
      </c>
      <c r="F33" s="55">
        <v>3</v>
      </c>
      <c r="G33" s="15">
        <v>2</v>
      </c>
      <c r="H33" t="s">
        <v>31</v>
      </c>
      <c r="L33" s="38"/>
      <c r="M33" s="39"/>
      <c r="N33" s="18">
        <v>0</v>
      </c>
      <c r="O33" s="18">
        <f>R26 / S26</f>
        <v>0.5</v>
      </c>
      <c r="P33" s="18">
        <v>2</v>
      </c>
      <c r="Q33" s="18">
        <f>1 - O33</f>
        <v>0.5</v>
      </c>
      <c r="S33" s="18">
        <f>3 * (U27 - U26) / S26</f>
        <v>0</v>
      </c>
      <c r="U33" s="35">
        <v>0</v>
      </c>
      <c r="AL33" s="39"/>
      <c r="AM33" s="18">
        <v>0</v>
      </c>
      <c r="AN33" s="18">
        <f>AQ26 / AR26</f>
        <v>0.8</v>
      </c>
      <c r="AO33" s="18">
        <v>2</v>
      </c>
      <c r="AP33" s="18">
        <f>1 - AN33</f>
        <v>0.19999999999999996</v>
      </c>
      <c r="AR33" s="18">
        <f>3 * (AT27 - AT26) / AR26</f>
        <v>-1.1743875000000039E-2</v>
      </c>
      <c r="AT33" s="35">
        <v>1.1160359042552996E-3</v>
      </c>
    </row>
    <row r="34" spans="1:46" x14ac:dyDescent="0.25">
      <c r="D34" s="65">
        <f>N39 * (E34 - E33)^3 + O39 * (E34 - E33)^2 + P39 * (E34 - E33) + Q39</f>
        <v>3.25</v>
      </c>
      <c r="E34" s="63">
        <f>E33+1/4*(E37-E33)</f>
        <v>2.25</v>
      </c>
      <c r="F34" s="55">
        <v>3.25</v>
      </c>
      <c r="G34" s="15">
        <v>2.25</v>
      </c>
      <c r="H34" t="s">
        <v>41</v>
      </c>
      <c r="M34" s="39"/>
      <c r="N34" s="18">
        <v>0</v>
      </c>
      <c r="O34" s="18">
        <v>0</v>
      </c>
      <c r="P34" s="18">
        <v>0</v>
      </c>
      <c r="Q34" s="18">
        <v>2</v>
      </c>
      <c r="S34" s="18">
        <v>0</v>
      </c>
      <c r="U34" s="35">
        <v>0</v>
      </c>
      <c r="AL34" s="39"/>
      <c r="AM34" s="18">
        <v>0</v>
      </c>
      <c r="AN34" s="18">
        <v>0</v>
      </c>
      <c r="AO34" s="18">
        <v>0</v>
      </c>
      <c r="AP34" s="18">
        <v>2</v>
      </c>
      <c r="AR34" s="18">
        <v>0</v>
      </c>
      <c r="AT34" s="35">
        <v>0</v>
      </c>
    </row>
    <row r="35" spans="1:46" x14ac:dyDescent="0.25">
      <c r="D35" s="65">
        <f>N39 * (E35 - E33)^3 + O39 * (E35 - E33)^2 + P39 * (E35 - E33) + Q39</f>
        <v>3.5</v>
      </c>
      <c r="E35" s="63">
        <f>E33+2/4*(E37-E33)</f>
        <v>2.5</v>
      </c>
      <c r="F35" s="55">
        <v>3.5</v>
      </c>
      <c r="G35" s="15">
        <v>2.5</v>
      </c>
      <c r="H35" t="s">
        <v>43</v>
      </c>
      <c r="M35" s="39"/>
      <c r="U35" s="30"/>
      <c r="AL35" s="39"/>
      <c r="AT35" s="30"/>
    </row>
    <row r="36" spans="1:46" x14ac:dyDescent="0.25">
      <c r="D36" s="65">
        <f>N39 * (E36 - E33)^3 + O39 * (E36 - E33)^2 + P39 * (E36 - E33) + Q39</f>
        <v>3.75</v>
      </c>
      <c r="E36" s="63">
        <f>E33+3/4*(E37-E33)</f>
        <v>2.75</v>
      </c>
      <c r="F36" s="55">
        <v>3.75</v>
      </c>
      <c r="G36" s="15">
        <v>2.75</v>
      </c>
      <c r="H36" t="s">
        <v>348</v>
      </c>
      <c r="M36" s="32" t="s">
        <v>110</v>
      </c>
      <c r="N36" s="17" t="s">
        <v>133</v>
      </c>
      <c r="O36" s="17" t="s">
        <v>134</v>
      </c>
      <c r="P36" s="17" t="s">
        <v>135</v>
      </c>
      <c r="Q36" s="17" t="s">
        <v>136</v>
      </c>
      <c r="R36" s="40" t="s">
        <v>349</v>
      </c>
      <c r="S36" s="41"/>
      <c r="T36" s="41"/>
      <c r="U36" s="30"/>
      <c r="AL36" s="32" t="s">
        <v>110</v>
      </c>
      <c r="AM36" s="17" t="s">
        <v>133</v>
      </c>
      <c r="AN36" s="17" t="s">
        <v>134</v>
      </c>
      <c r="AO36" s="17" t="s">
        <v>135</v>
      </c>
      <c r="AP36" s="17" t="s">
        <v>136</v>
      </c>
      <c r="AT36" s="30"/>
    </row>
    <row r="37" spans="1:46" x14ac:dyDescent="0.25">
      <c r="D37" s="65">
        <f>O28</f>
        <v>4</v>
      </c>
      <c r="E37" s="63">
        <f>N28</f>
        <v>3</v>
      </c>
      <c r="F37" s="55">
        <v>4</v>
      </c>
      <c r="G37" s="15">
        <v>3</v>
      </c>
      <c r="H37" t="s">
        <v>44</v>
      </c>
      <c r="M37" s="34">
        <v>0</v>
      </c>
      <c r="N37" s="18">
        <f>(U32 - U31) / (3 * R25)</f>
        <v>0</v>
      </c>
      <c r="O37" s="18">
        <f>U31</f>
        <v>0</v>
      </c>
      <c r="P37" s="18">
        <f>U25 - R25 * (U32 + 2 * U31) / 3</f>
        <v>1</v>
      </c>
      <c r="Q37" s="18">
        <f>O25</f>
        <v>1</v>
      </c>
      <c r="R37" s="40"/>
      <c r="S37" s="41"/>
      <c r="T37" s="41"/>
      <c r="U37" s="30"/>
      <c r="AL37" s="34">
        <v>0</v>
      </c>
      <c r="AM37" s="18">
        <f>(AT32 - AT31) / (3 * AQ25)</f>
        <v>-1.9411037234042553E-3</v>
      </c>
      <c r="AN37" s="18">
        <f>AT31</f>
        <v>0</v>
      </c>
      <c r="AO37" s="18">
        <f>AT25 - AQ25 * (AT32 + 2 * AT31) / 3</f>
        <v>0.24851893351063836</v>
      </c>
      <c r="AP37" s="18">
        <f>AN25</f>
        <v>1.0986119999999999</v>
      </c>
      <c r="AQ37" s="40" t="s">
        <v>350</v>
      </c>
      <c r="AT37" s="30"/>
    </row>
    <row r="38" spans="1:46" x14ac:dyDescent="0.25">
      <c r="F38" s="55"/>
      <c r="M38" s="34">
        <v>1</v>
      </c>
      <c r="N38" s="18">
        <f>(U33 - U32) / (3 * R26)</f>
        <v>0</v>
      </c>
      <c r="O38" s="18">
        <f>U32</f>
        <v>0</v>
      </c>
      <c r="P38" s="18">
        <f>U26 - R26 * (U33 + 2 * U32) / 3</f>
        <v>1</v>
      </c>
      <c r="Q38" s="18">
        <f>O26</f>
        <v>2</v>
      </c>
      <c r="R38" s="40"/>
      <c r="S38" s="41"/>
      <c r="T38" s="41"/>
      <c r="U38" s="30"/>
      <c r="AL38" s="34">
        <v>1</v>
      </c>
      <c r="AM38" s="18">
        <f>(AT33 - AT32) / (3 * AQ26)</f>
        <v>7.7441539228723327E-4</v>
      </c>
      <c r="AN38" s="18">
        <f>AT32</f>
        <v>-1.7469933510638299E-2</v>
      </c>
      <c r="AO38" s="18">
        <f>AT26 - AQ26 * (AT33 + 2 * AT32) / 3</f>
        <v>0.19610913297872348</v>
      </c>
      <c r="AP38" s="18">
        <f>AN26</f>
        <v>1.7917590000000001</v>
      </c>
      <c r="AT38" s="30"/>
    </row>
    <row r="39" spans="1:46" customFormat="1" ht="15.75" customHeight="1" thickBot="1" x14ac:dyDescent="0.3">
      <c r="F39" s="55"/>
      <c r="G39" s="55"/>
      <c r="M39" s="42">
        <v>2</v>
      </c>
      <c r="N39" s="43">
        <f>(U34 - U33) / (3 * R27)</f>
        <v>0</v>
      </c>
      <c r="O39" s="43">
        <f>U33</f>
        <v>0</v>
      </c>
      <c r="P39" s="43">
        <f>U27 - R27 * (U34 + 2 * U33) / 3</f>
        <v>1</v>
      </c>
      <c r="Q39" s="43">
        <f>O27</f>
        <v>3</v>
      </c>
      <c r="R39" s="44"/>
      <c r="S39" s="45"/>
      <c r="T39" s="45"/>
      <c r="U39" s="46"/>
      <c r="AL39" s="42">
        <v>2</v>
      </c>
      <c r="AM39" s="43">
        <f>(AT34 - AT33) / (3 * AQ27)</f>
        <v>-1.8600598404254994E-4</v>
      </c>
      <c r="AN39" s="43">
        <f>AT33</f>
        <v>1.1160359042552996E-3</v>
      </c>
      <c r="AO39" s="43">
        <f>AT27 - AQ27 * (AT34 + 2 * AT33) / 3</f>
        <v>6.527795212765948E-2</v>
      </c>
      <c r="AP39" s="43">
        <f>AN27</f>
        <v>2.6390570000000002</v>
      </c>
      <c r="AQ39" s="47"/>
      <c r="AR39" s="47"/>
      <c r="AS39" s="47"/>
      <c r="AT39" s="46"/>
    </row>
    <row r="40" spans="1:46" customFormat="1" ht="15.75" customHeight="1" thickBot="1" x14ac:dyDescent="0.3">
      <c r="F40" s="55"/>
      <c r="G40" s="55"/>
    </row>
    <row r="41" spans="1:46" x14ac:dyDescent="0.25">
      <c r="A41" s="31" t="s">
        <v>152</v>
      </c>
      <c r="F41" s="55"/>
      <c r="M41" s="26" t="s">
        <v>351</v>
      </c>
      <c r="N41" s="27"/>
      <c r="O41" s="27"/>
      <c r="P41" s="27"/>
      <c r="Q41" s="27"/>
      <c r="R41" s="27"/>
      <c r="S41" s="27"/>
      <c r="T41" s="27"/>
      <c r="U41" s="28"/>
    </row>
    <row r="42" spans="1:46" x14ac:dyDescent="0.25">
      <c r="A42" s="6" t="s">
        <v>115</v>
      </c>
      <c r="B42" s="6"/>
      <c r="C42" s="7"/>
      <c r="D42" s="6" t="s">
        <v>11</v>
      </c>
      <c r="E42" s="6"/>
      <c r="F42" s="55"/>
      <c r="G42" s="7"/>
      <c r="H42" s="6" t="s">
        <v>12</v>
      </c>
      <c r="I42" s="6"/>
      <c r="J42" s="7" t="s">
        <v>116</v>
      </c>
      <c r="K42" s="7" t="s">
        <v>117</v>
      </c>
      <c r="M42" s="29" t="s">
        <v>108</v>
      </c>
      <c r="U42" s="30"/>
    </row>
    <row r="43" spans="1:46" x14ac:dyDescent="0.25">
      <c r="A43" s="36" t="s">
        <v>8</v>
      </c>
      <c r="B43" s="36" t="s">
        <v>9</v>
      </c>
      <c r="D43" s="17" t="s">
        <v>9</v>
      </c>
      <c r="E43" s="17" t="s">
        <v>8</v>
      </c>
      <c r="F43" s="55"/>
      <c r="G43" s="36"/>
      <c r="H43" s="36" t="s">
        <v>12</v>
      </c>
      <c r="I43" s="69" t="s">
        <v>40</v>
      </c>
      <c r="J43" s="37">
        <v>43943.486111111102</v>
      </c>
      <c r="K43" s="50"/>
      <c r="M43" s="32" t="s">
        <v>110</v>
      </c>
      <c r="N43" s="17" t="s">
        <v>8</v>
      </c>
      <c r="O43" s="17" t="s">
        <v>9</v>
      </c>
      <c r="Q43" s="17" t="s">
        <v>110</v>
      </c>
      <c r="R43" s="17" t="s">
        <v>111</v>
      </c>
      <c r="S43" s="17" t="s">
        <v>112</v>
      </c>
      <c r="T43" s="17" t="s">
        <v>113</v>
      </c>
      <c r="U43" s="33" t="s">
        <v>114</v>
      </c>
    </row>
    <row r="44" spans="1:46" x14ac:dyDescent="0.25">
      <c r="A44" s="15">
        <v>0</v>
      </c>
      <c r="B44" s="15">
        <v>2</v>
      </c>
      <c r="C44" s="11" t="s">
        <v>119</v>
      </c>
      <c r="D44" s="65">
        <f>O44</f>
        <v>2</v>
      </c>
      <c r="E44" s="63">
        <f>N44</f>
        <v>0</v>
      </c>
      <c r="F44" s="55">
        <v>2</v>
      </c>
      <c r="G44" s="15">
        <v>0</v>
      </c>
      <c r="H44" t="s">
        <v>38</v>
      </c>
      <c r="K44" s="49"/>
      <c r="M44" s="34">
        <v>0</v>
      </c>
      <c r="N44" s="18">
        <f t="shared" ref="N44:O47" si="2">A44</f>
        <v>0</v>
      </c>
      <c r="O44" s="18">
        <f t="shared" si="2"/>
        <v>2</v>
      </c>
      <c r="Q44" s="18">
        <v>0</v>
      </c>
      <c r="R44" s="18">
        <f>N45 - N44</f>
        <v>1</v>
      </c>
      <c r="S44" s="18">
        <f>R44 + R45</f>
        <v>2</v>
      </c>
      <c r="T44" s="18">
        <f>O45 - O44</f>
        <v>2</v>
      </c>
      <c r="U44" s="35">
        <f>T44 / R44</f>
        <v>2</v>
      </c>
    </row>
    <row r="45" spans="1:46" x14ac:dyDescent="0.25">
      <c r="A45" s="15">
        <v>1</v>
      </c>
      <c r="B45" s="15">
        <v>4</v>
      </c>
      <c r="D45" s="65">
        <f>N56 * (E45 - E44)^3 + O56 * (E45 - E44)^2 + P56 * (E45 - E44) + Q56</f>
        <v>1.9375</v>
      </c>
      <c r="E45" s="63">
        <f>E44+1/4*(E48-E44)</f>
        <v>0.25</v>
      </c>
      <c r="F45" s="55">
        <v>1.9375</v>
      </c>
      <c r="G45" s="15">
        <v>0.25</v>
      </c>
      <c r="H45" t="s">
        <v>44</v>
      </c>
      <c r="K45" s="49"/>
      <c r="M45" s="34">
        <v>1</v>
      </c>
      <c r="N45" s="18">
        <f t="shared" si="2"/>
        <v>1</v>
      </c>
      <c r="O45" s="18">
        <f t="shared" si="2"/>
        <v>4</v>
      </c>
      <c r="Q45" s="18">
        <v>1</v>
      </c>
      <c r="R45" s="18">
        <f>N46 - N45</f>
        <v>1</v>
      </c>
      <c r="S45" s="18">
        <f>R45 + R46</f>
        <v>2</v>
      </c>
      <c r="T45" s="18">
        <f>O46 - O45</f>
        <v>12</v>
      </c>
      <c r="U45" s="35">
        <f>T45 / R45</f>
        <v>12</v>
      </c>
    </row>
    <row r="46" spans="1:46" x14ac:dyDescent="0.25">
      <c r="A46" s="15">
        <v>2</v>
      </c>
      <c r="B46" s="15">
        <v>16</v>
      </c>
      <c r="D46" s="65">
        <f>N56 * (E46 - E44)^3 + O56 * (E46 - E44)^2 + P56 * (E46 - E44) + Q56</f>
        <v>2.1</v>
      </c>
      <c r="E46" s="63">
        <f>E44+2/4*(E48-E44)</f>
        <v>0.5</v>
      </c>
      <c r="F46" s="55">
        <v>2.1</v>
      </c>
      <c r="G46" s="15">
        <v>0.5</v>
      </c>
      <c r="H46" t="s">
        <v>352</v>
      </c>
      <c r="K46" s="49"/>
      <c r="M46" s="34">
        <v>2</v>
      </c>
      <c r="N46" s="18">
        <f t="shared" si="2"/>
        <v>2</v>
      </c>
      <c r="O46" s="18">
        <f t="shared" si="2"/>
        <v>16</v>
      </c>
      <c r="Q46" s="18">
        <v>2</v>
      </c>
      <c r="R46" s="18">
        <f>N47 - N46</f>
        <v>1</v>
      </c>
      <c r="S46" s="18"/>
      <c r="T46" s="18">
        <f>O47 - O46</f>
        <v>16</v>
      </c>
      <c r="U46" s="35">
        <f>T46 / R46</f>
        <v>16</v>
      </c>
    </row>
    <row r="47" spans="1:46" x14ac:dyDescent="0.25">
      <c r="A47" s="15">
        <v>3</v>
      </c>
      <c r="B47" s="15">
        <v>32</v>
      </c>
      <c r="D47" s="65">
        <f>N56 * (E47 - E44)^3 + O56 * (E47 - E44)^2 + P56 * (E47 - E44) + Q56</f>
        <v>2.7124999999999999</v>
      </c>
      <c r="E47" s="63">
        <f>E44+3/4*(E48-E44)</f>
        <v>0.75</v>
      </c>
      <c r="F47" s="55">
        <v>2.7124999999999999</v>
      </c>
      <c r="G47" s="15">
        <v>0.75</v>
      </c>
      <c r="H47" t="s">
        <v>353</v>
      </c>
      <c r="M47" s="34">
        <v>3</v>
      </c>
      <c r="N47" s="18">
        <f t="shared" si="2"/>
        <v>3</v>
      </c>
      <c r="O47" s="18">
        <f t="shared" si="2"/>
        <v>32</v>
      </c>
      <c r="U47" s="30"/>
    </row>
    <row r="48" spans="1:46" x14ac:dyDescent="0.25">
      <c r="D48" s="65">
        <f>O45</f>
        <v>4</v>
      </c>
      <c r="E48" s="63">
        <f>N45</f>
        <v>1</v>
      </c>
      <c r="F48" s="55">
        <v>4</v>
      </c>
      <c r="G48" s="15">
        <v>1</v>
      </c>
      <c r="H48" t="s">
        <v>26</v>
      </c>
      <c r="M48" s="39"/>
      <c r="U48" s="30"/>
    </row>
    <row r="49" spans="1:21" x14ac:dyDescent="0.25">
      <c r="D49" s="65">
        <f>N57 * (E49 - E48)^3 + O57 * (E49 - E48)^2 + P57 * (E49 - E48) + Q57</f>
        <v>6.1187500000000004</v>
      </c>
      <c r="E49" s="63">
        <f>E48+1/4*(E52-E48)</f>
        <v>1.25</v>
      </c>
      <c r="F49" s="55">
        <v>6.1187500000000004</v>
      </c>
      <c r="G49" s="15">
        <v>1.25</v>
      </c>
      <c r="H49" t="s">
        <v>354</v>
      </c>
      <c r="M49" s="39"/>
      <c r="N49" s="5" t="s">
        <v>124</v>
      </c>
      <c r="O49" s="4"/>
      <c r="P49" s="4"/>
      <c r="Q49" s="3"/>
      <c r="S49" s="17" t="s">
        <v>125</v>
      </c>
      <c r="U49" s="33" t="s">
        <v>126</v>
      </c>
    </row>
    <row r="50" spans="1:21" x14ac:dyDescent="0.25">
      <c r="D50" s="65">
        <f>N57 * (E50 - E48)^3 + O57 * (E50 - E48)^2 + P57 * (E50 - E48) + Q57</f>
        <v>8.9499999999999993</v>
      </c>
      <c r="E50" s="63">
        <f>E48+2/4*(E52-E48)</f>
        <v>1.5</v>
      </c>
      <c r="F50" s="55">
        <v>8.9499999999999993</v>
      </c>
      <c r="G50" s="15">
        <v>1.5</v>
      </c>
      <c r="H50" t="s">
        <v>355</v>
      </c>
      <c r="M50" s="39"/>
      <c r="N50" s="18">
        <v>2</v>
      </c>
      <c r="O50" s="18">
        <v>0</v>
      </c>
      <c r="P50" s="18">
        <v>0</v>
      </c>
      <c r="Q50" s="18">
        <v>0</v>
      </c>
      <c r="S50" s="18">
        <v>0</v>
      </c>
      <c r="U50" s="35">
        <f t="array" ref="U50:U53">MMULT( MINVERSE(N50:Q53), S50:S53 )</f>
        <v>0</v>
      </c>
    </row>
    <row r="51" spans="1:21" x14ac:dyDescent="0.25">
      <c r="D51" s="65">
        <f>N57 * (E51 - E48)^3 + O57 * (E51 - E48)^2 + P57 * (E51 - E48) + Q57</f>
        <v>12.306249999999999</v>
      </c>
      <c r="E51" s="63">
        <f>E48+3/4*(E52-E48)</f>
        <v>1.75</v>
      </c>
      <c r="F51" s="55">
        <v>12.30625</v>
      </c>
      <c r="G51" s="15">
        <v>1.75</v>
      </c>
      <c r="H51" t="s">
        <v>356</v>
      </c>
      <c r="M51" s="39"/>
      <c r="N51" s="18">
        <f>R44 / S44</f>
        <v>0.5</v>
      </c>
      <c r="O51" s="18">
        <v>2</v>
      </c>
      <c r="P51" s="18">
        <f>1 - N51</f>
        <v>0.5</v>
      </c>
      <c r="Q51" s="18">
        <v>0</v>
      </c>
      <c r="S51" s="18">
        <f>3 * (U45 - U44) / S44</f>
        <v>15</v>
      </c>
      <c r="U51" s="35">
        <v>7.2</v>
      </c>
    </row>
    <row r="52" spans="1:21" x14ac:dyDescent="0.25">
      <c r="D52" s="65">
        <f>O46</f>
        <v>16</v>
      </c>
      <c r="E52" s="63">
        <f>N46</f>
        <v>2</v>
      </c>
      <c r="F52" s="55">
        <v>16</v>
      </c>
      <c r="G52" s="15">
        <v>2</v>
      </c>
      <c r="H52" t="s">
        <v>31</v>
      </c>
      <c r="M52" s="39"/>
      <c r="N52" s="18">
        <v>0</v>
      </c>
      <c r="O52" s="18">
        <f>R45 / S45</f>
        <v>0.5</v>
      </c>
      <c r="P52" s="18">
        <v>2</v>
      </c>
      <c r="Q52" s="18">
        <f>1 - O52</f>
        <v>0.5</v>
      </c>
      <c r="S52" s="18">
        <f>3 * (U46 - U45) / S45</f>
        <v>6</v>
      </c>
      <c r="U52" s="35">
        <v>1.2000000000000002</v>
      </c>
    </row>
    <row r="53" spans="1:21" x14ac:dyDescent="0.25">
      <c r="D53" s="65">
        <f>N58 * (E53 - E52)^3 + O58 * (E53 - E52)^2 + P58 * (E53 - E52) + Q58</f>
        <v>19.868749999999999</v>
      </c>
      <c r="E53" s="63">
        <f>E52+1/4*(E56-E52)</f>
        <v>2.25</v>
      </c>
      <c r="F53" s="55">
        <v>19.868749999999999</v>
      </c>
      <c r="G53" s="15">
        <v>2.25</v>
      </c>
      <c r="H53" t="s">
        <v>41</v>
      </c>
      <c r="M53" s="39"/>
      <c r="N53" s="18">
        <v>0</v>
      </c>
      <c r="O53" s="18">
        <v>0</v>
      </c>
      <c r="P53" s="18">
        <v>0</v>
      </c>
      <c r="Q53" s="18">
        <v>2</v>
      </c>
      <c r="S53" s="18">
        <v>0</v>
      </c>
      <c r="U53" s="35">
        <v>0</v>
      </c>
    </row>
    <row r="54" spans="1:21" x14ac:dyDescent="0.25">
      <c r="D54" s="65">
        <f>N58 * (E54 - E52)^3 + O58 * (E54 - E52)^2 + P58 * (E54 - E52) + Q58</f>
        <v>23.85</v>
      </c>
      <c r="E54" s="63">
        <f>E52+2/4*(E56-E52)</f>
        <v>2.5</v>
      </c>
      <c r="F54" s="55">
        <v>23.85</v>
      </c>
      <c r="G54" s="15">
        <v>2.5</v>
      </c>
      <c r="H54" t="s">
        <v>357</v>
      </c>
      <c r="M54" s="39"/>
      <c r="U54" s="30"/>
    </row>
    <row r="55" spans="1:21" x14ac:dyDescent="0.25">
      <c r="D55" s="65">
        <f>N58 * (E55 - E52)^3 + O58 * (E55 - E52)^2 + P58 * (E55 - E52) + Q58</f>
        <v>27.90625</v>
      </c>
      <c r="E55" s="63">
        <f>E52+3/4*(E56-E52)</f>
        <v>2.75</v>
      </c>
      <c r="F55" s="55">
        <v>27.90625</v>
      </c>
      <c r="G55" s="15">
        <v>2.75</v>
      </c>
      <c r="H55" t="s">
        <v>358</v>
      </c>
      <c r="M55" s="32" t="s">
        <v>110</v>
      </c>
      <c r="N55" s="17" t="s">
        <v>133</v>
      </c>
      <c r="O55" s="17" t="s">
        <v>134</v>
      </c>
      <c r="P55" s="17" t="s">
        <v>135</v>
      </c>
      <c r="Q55" s="17" t="s">
        <v>136</v>
      </c>
      <c r="R55" s="40" t="s">
        <v>359</v>
      </c>
      <c r="S55" s="41"/>
      <c r="T55" s="41"/>
      <c r="U55" s="30"/>
    </row>
    <row r="56" spans="1:21" x14ac:dyDescent="0.25">
      <c r="D56" s="65">
        <f>O47</f>
        <v>32</v>
      </c>
      <c r="E56" s="63">
        <f>N47</f>
        <v>3</v>
      </c>
      <c r="F56" s="55">
        <v>32</v>
      </c>
      <c r="G56" s="15">
        <v>3</v>
      </c>
      <c r="H56" t="s">
        <v>44</v>
      </c>
      <c r="M56" s="34">
        <v>0</v>
      </c>
      <c r="N56" s="18">
        <f>(U51 - U50) / (3 * R44)</f>
        <v>2.4</v>
      </c>
      <c r="O56" s="18">
        <f>U50</f>
        <v>0</v>
      </c>
      <c r="P56" s="18">
        <f>U44 - R44 * (U51 + 2 * U50) / 3</f>
        <v>-0.39999999999999991</v>
      </c>
      <c r="Q56" s="18">
        <f>O44</f>
        <v>2</v>
      </c>
      <c r="R56" s="40"/>
      <c r="S56" s="41"/>
      <c r="T56" s="41"/>
      <c r="U56" s="30"/>
    </row>
    <row r="57" spans="1:21" x14ac:dyDescent="0.25">
      <c r="F57" s="55"/>
      <c r="M57" s="34">
        <v>1</v>
      </c>
      <c r="N57" s="18">
        <f>(U52 - U51) / (3 * R45)</f>
        <v>-2</v>
      </c>
      <c r="O57" s="18">
        <f>U51</f>
        <v>7.2</v>
      </c>
      <c r="P57" s="18">
        <f>U45 - R45 * (U52 + 2 * U51) / 3</f>
        <v>6.8</v>
      </c>
      <c r="Q57" s="18">
        <f>O45</f>
        <v>4</v>
      </c>
      <c r="R57" s="40"/>
      <c r="S57" s="41"/>
      <c r="T57" s="41"/>
      <c r="U57" s="30"/>
    </row>
    <row r="58" spans="1:21" customFormat="1" ht="15.75" customHeight="1" thickBot="1" x14ac:dyDescent="0.3">
      <c r="F58" s="55"/>
      <c r="G58" s="55"/>
      <c r="M58" s="42">
        <v>2</v>
      </c>
      <c r="N58" s="43">
        <f>(U53 - U52) / (3 * R46)</f>
        <v>-0.40000000000000008</v>
      </c>
      <c r="O58" s="43">
        <f>U52</f>
        <v>1.2000000000000002</v>
      </c>
      <c r="P58" s="43">
        <f>U46 - R46 * (U53 + 2 * U52) / 3</f>
        <v>15.2</v>
      </c>
      <c r="Q58" s="43">
        <f>O46</f>
        <v>16</v>
      </c>
      <c r="R58" s="44"/>
      <c r="S58" s="45"/>
      <c r="T58" s="45"/>
      <c r="U58" s="46"/>
    </row>
    <row r="59" spans="1:21" customFormat="1" ht="15.75" customHeight="1" thickBot="1" x14ac:dyDescent="0.3">
      <c r="A59" s="31" t="s">
        <v>165</v>
      </c>
      <c r="F59" s="55"/>
      <c r="G59" s="55"/>
    </row>
    <row r="60" spans="1:21" x14ac:dyDescent="0.25">
      <c r="A60" s="6" t="s">
        <v>115</v>
      </c>
      <c r="B60" s="6"/>
      <c r="C60" s="7"/>
      <c r="D60" s="6" t="s">
        <v>11</v>
      </c>
      <c r="E60" s="6"/>
      <c r="F60" s="55"/>
      <c r="G60" s="7"/>
      <c r="H60" s="6" t="s">
        <v>12</v>
      </c>
      <c r="I60" s="6"/>
      <c r="J60" s="7" t="s">
        <v>116</v>
      </c>
      <c r="K60" s="7" t="s">
        <v>117</v>
      </c>
      <c r="M60" s="26" t="s">
        <v>360</v>
      </c>
      <c r="N60" s="27"/>
      <c r="O60" s="27"/>
      <c r="P60" s="27"/>
      <c r="Q60" s="27"/>
      <c r="R60" s="27"/>
      <c r="S60" s="27"/>
      <c r="T60" s="27"/>
      <c r="U60" s="28"/>
    </row>
    <row r="61" spans="1:21" x14ac:dyDescent="0.25">
      <c r="A61" s="36" t="s">
        <v>8</v>
      </c>
      <c r="B61" s="36" t="s">
        <v>9</v>
      </c>
      <c r="D61" s="17" t="s">
        <v>9</v>
      </c>
      <c r="E61" s="17" t="s">
        <v>8</v>
      </c>
      <c r="F61" s="55"/>
      <c r="G61" s="36"/>
      <c r="H61" s="36" t="s">
        <v>12</v>
      </c>
      <c r="I61" s="69" t="s">
        <v>40</v>
      </c>
      <c r="J61" s="37">
        <v>43943.486111111102</v>
      </c>
      <c r="K61" s="50"/>
      <c r="M61" s="29" t="s">
        <v>108</v>
      </c>
      <c r="U61" s="30"/>
    </row>
    <row r="62" spans="1:21" x14ac:dyDescent="0.25">
      <c r="A62" s="15">
        <v>0</v>
      </c>
      <c r="B62" s="15">
        <f>EXP(A62)</f>
        <v>1</v>
      </c>
      <c r="C62" s="11" t="s">
        <v>119</v>
      </c>
      <c r="D62" s="65">
        <f>O63</f>
        <v>1</v>
      </c>
      <c r="E62" s="63">
        <f>N63</f>
        <v>0</v>
      </c>
      <c r="F62" s="55">
        <v>1</v>
      </c>
      <c r="G62" s="15">
        <v>0</v>
      </c>
      <c r="H62" t="s">
        <v>38</v>
      </c>
      <c r="K62" s="49"/>
      <c r="M62" s="32" t="s">
        <v>110</v>
      </c>
      <c r="N62" s="17" t="s">
        <v>8</v>
      </c>
      <c r="O62" s="17" t="s">
        <v>9</v>
      </c>
      <c r="Q62" s="17" t="s">
        <v>110</v>
      </c>
      <c r="R62" s="17" t="s">
        <v>111</v>
      </c>
      <c r="S62" s="17" t="s">
        <v>112</v>
      </c>
      <c r="T62" s="17" t="s">
        <v>113</v>
      </c>
      <c r="U62" s="33" t="s">
        <v>114</v>
      </c>
    </row>
    <row r="63" spans="1:21" x14ac:dyDescent="0.25">
      <c r="A63" s="15">
        <v>1</v>
      </c>
      <c r="B63" s="15">
        <f>EXP(A63)</f>
        <v>2.7182818284590451</v>
      </c>
      <c r="D63" s="65">
        <f>N75 * (E63 - E62)^3 + O75 * (E63 - E62)^2 + P75 * (E63 - E62) + Q75</f>
        <v>1.7238048392174861</v>
      </c>
      <c r="E63" s="63">
        <f>E62+1/4*(E66-E62)</f>
        <v>0.25</v>
      </c>
      <c r="F63" s="55">
        <v>1.7238048392174901</v>
      </c>
      <c r="G63" s="15">
        <v>0.25</v>
      </c>
      <c r="H63" t="s">
        <v>361</v>
      </c>
      <c r="K63" s="49"/>
      <c r="M63" s="34">
        <v>0</v>
      </c>
      <c r="N63" s="18">
        <f t="shared" ref="N63:O66" si="3">A62</f>
        <v>0</v>
      </c>
      <c r="O63" s="18">
        <f t="shared" si="3"/>
        <v>1</v>
      </c>
      <c r="Q63" s="18">
        <v>0</v>
      </c>
      <c r="R63" s="18">
        <f>N64 - N63</f>
        <v>1</v>
      </c>
      <c r="S63" s="18">
        <f>R63 + R64</f>
        <v>3</v>
      </c>
      <c r="T63" s="18">
        <f>O64 - O63</f>
        <v>1.7182818284590451</v>
      </c>
      <c r="U63" s="35">
        <f>T63 / R63</f>
        <v>1.7182818284590451</v>
      </c>
    </row>
    <row r="64" spans="1:21" x14ac:dyDescent="0.25">
      <c r="A64" s="15">
        <v>3</v>
      </c>
      <c r="B64" s="15">
        <f>EXP(A64)</f>
        <v>20.085536923187668</v>
      </c>
      <c r="D64" s="65">
        <f>N75 * (E64 - E62)^3 + O75 * (E64 - E62)^2 + P75 * (E64 - E62) + Q75</f>
        <v>2.3299159255938822</v>
      </c>
      <c r="E64" s="63">
        <f>E62+2/4*(E66-E62)</f>
        <v>0.5</v>
      </c>
      <c r="F64" s="55">
        <v>2.3299159255938799</v>
      </c>
      <c r="G64" s="15">
        <v>0.5</v>
      </c>
      <c r="H64" t="s">
        <v>362</v>
      </c>
      <c r="K64" s="49"/>
      <c r="M64" s="34">
        <v>1</v>
      </c>
      <c r="N64" s="18">
        <f t="shared" si="3"/>
        <v>1</v>
      </c>
      <c r="O64" s="18">
        <f t="shared" si="3"/>
        <v>2.7182818284590451</v>
      </c>
      <c r="Q64" s="18">
        <v>1</v>
      </c>
      <c r="R64" s="18">
        <f>N65 - N64</f>
        <v>2</v>
      </c>
      <c r="S64" s="18">
        <f>R64 + R65</f>
        <v>4</v>
      </c>
      <c r="T64" s="18">
        <f>O65 - O64</f>
        <v>17.367255094728623</v>
      </c>
      <c r="U64" s="35">
        <f>T64 / R64</f>
        <v>8.6836275473643116</v>
      </c>
    </row>
    <row r="65" spans="1:21" x14ac:dyDescent="0.25">
      <c r="A65" s="15">
        <v>5</v>
      </c>
      <c r="B65" s="15">
        <f>EXP(A65)</f>
        <v>148.4131591025766</v>
      </c>
      <c r="D65" s="65">
        <f>N75 * (E65 - E62)^3 + O75 * (E65 - E62)^2 + P75 * (E65 - E62) + Q75</f>
        <v>2.7006395062880983</v>
      </c>
      <c r="E65" s="63">
        <f>E62+3/4*(E66-E62)</f>
        <v>0.75</v>
      </c>
      <c r="F65" s="55">
        <v>2.7006395062881001</v>
      </c>
      <c r="G65" s="15">
        <v>0.75</v>
      </c>
      <c r="H65" t="s">
        <v>363</v>
      </c>
      <c r="M65" s="34">
        <v>2</v>
      </c>
      <c r="N65" s="18">
        <f t="shared" si="3"/>
        <v>3</v>
      </c>
      <c r="O65" s="18">
        <f t="shared" si="3"/>
        <v>20.085536923187668</v>
      </c>
      <c r="Q65" s="18">
        <v>2</v>
      </c>
      <c r="R65" s="18">
        <f>N66 - N65</f>
        <v>2</v>
      </c>
      <c r="S65" s="18"/>
      <c r="T65" s="18">
        <f>O66 - O65</f>
        <v>128.32762217938892</v>
      </c>
      <c r="U65" s="35">
        <f>T65 / R65</f>
        <v>64.163811089694462</v>
      </c>
    </row>
    <row r="66" spans="1:21" x14ac:dyDescent="0.25">
      <c r="D66" s="65">
        <f>O64</f>
        <v>2.7182818284590451</v>
      </c>
      <c r="E66" s="63">
        <f>N64</f>
        <v>1</v>
      </c>
      <c r="F66" s="55">
        <v>2.71828182845905</v>
      </c>
      <c r="G66" s="15">
        <v>1</v>
      </c>
      <c r="H66" t="s">
        <v>364</v>
      </c>
      <c r="M66" s="34">
        <v>3</v>
      </c>
      <c r="N66" s="18">
        <f t="shared" si="3"/>
        <v>5</v>
      </c>
      <c r="O66" s="18">
        <f t="shared" si="3"/>
        <v>148.4131591025766</v>
      </c>
      <c r="U66" s="30"/>
    </row>
    <row r="67" spans="1:21" x14ac:dyDescent="0.25">
      <c r="D67" s="65">
        <f>N76 * (E67 - E66)^3 + O76 * (E67 - E66)^2 + P76 * (E67 - E66) + Q76</f>
        <v>1.9119897509469208</v>
      </c>
      <c r="E67" s="63">
        <f>E66+1/4*(E70-E66)</f>
        <v>1.5</v>
      </c>
      <c r="F67" s="55">
        <v>1.9119897509469199</v>
      </c>
      <c r="G67" s="15">
        <v>1.5</v>
      </c>
      <c r="H67" t="s">
        <v>365</v>
      </c>
      <c r="M67" s="39"/>
      <c r="U67" s="30"/>
    </row>
    <row r="68" spans="1:21" x14ac:dyDescent="0.25">
      <c r="D68" s="65">
        <f>N76 * (E68 - E66)^3 + O76 * (E68 - E66)^2 + P76 * (E68 - E66) + Q76</f>
        <v>2.4116999957295335</v>
      </c>
      <c r="E68" s="63">
        <f>E66+2/4*(E70-E66)</f>
        <v>2</v>
      </c>
      <c r="F68" s="55">
        <v>2.41169999572953</v>
      </c>
      <c r="G68" s="15">
        <v>2</v>
      </c>
      <c r="H68" t="s">
        <v>366</v>
      </c>
      <c r="M68" s="39"/>
      <c r="N68" s="5" t="s">
        <v>124</v>
      </c>
      <c r="O68" s="4"/>
      <c r="P68" s="4"/>
      <c r="Q68" s="3"/>
      <c r="S68" s="17" t="s">
        <v>125</v>
      </c>
      <c r="U68" s="33" t="s">
        <v>126</v>
      </c>
    </row>
    <row r="69" spans="1:21" x14ac:dyDescent="0.25">
      <c r="D69" s="65">
        <f>N76 * (E69 - E66)^3 + O76 * (E69 - E66)^2 + P76 * (E69 - E66) + Q76</f>
        <v>7.4065149305590587</v>
      </c>
      <c r="E69" s="63">
        <f>E66+3/4*(E70-E66)</f>
        <v>2.5</v>
      </c>
      <c r="F69" s="55">
        <v>7.4065149305590596</v>
      </c>
      <c r="G69" s="15">
        <v>2.5</v>
      </c>
      <c r="H69" t="s">
        <v>367</v>
      </c>
      <c r="M69" s="39"/>
      <c r="N69" s="18">
        <v>2</v>
      </c>
      <c r="O69" s="18">
        <v>0</v>
      </c>
      <c r="P69" s="18">
        <v>0</v>
      </c>
      <c r="Q69" s="18">
        <v>0</v>
      </c>
      <c r="S69" s="18">
        <v>0</v>
      </c>
      <c r="U69" s="35">
        <f t="array" ref="U69:U72">MMULT( MINVERSE(N69:Q72), S69:S72 )</f>
        <v>0</v>
      </c>
    </row>
    <row r="70" spans="1:21" x14ac:dyDescent="0.25">
      <c r="D70" s="65">
        <f>O65</f>
        <v>20.085536923187668</v>
      </c>
      <c r="E70" s="63">
        <f>N65</f>
        <v>3</v>
      </c>
      <c r="F70" s="55">
        <v>20.0855369231877</v>
      </c>
      <c r="G70" s="15">
        <v>3</v>
      </c>
      <c r="H70" t="s">
        <v>368</v>
      </c>
      <c r="M70" s="39"/>
      <c r="N70" s="18">
        <f>R63 / S63</f>
        <v>0.33333333333333331</v>
      </c>
      <c r="O70" s="18">
        <v>2</v>
      </c>
      <c r="P70" s="18">
        <f>1 - N70</f>
        <v>0.66666666666666674</v>
      </c>
      <c r="Q70" s="18">
        <v>0</v>
      </c>
      <c r="S70" s="18">
        <f>3 * (U64 - U63) / S63</f>
        <v>6.9653457189052661</v>
      </c>
      <c r="U70" s="35">
        <v>-3.766200090914877</v>
      </c>
    </row>
    <row r="71" spans="1:21" x14ac:dyDescent="0.25">
      <c r="D71" s="65">
        <f>N77 * (E71 - E70)^3 + O77 * (E71 - E70)^2 + P77 * (E71 - E70) + Q77</f>
        <v>42.653296720677545</v>
      </c>
      <c r="E71" s="63">
        <f>E70+1/4*(E74-E70)</f>
        <v>3.5</v>
      </c>
      <c r="F71" s="55">
        <v>42.653296720677503</v>
      </c>
      <c r="G71" s="15">
        <v>3.5</v>
      </c>
      <c r="H71" t="s">
        <v>369</v>
      </c>
      <c r="M71" s="39"/>
      <c r="N71" s="18">
        <v>0</v>
      </c>
      <c r="O71" s="18">
        <f>R64 / S64</f>
        <v>0.5</v>
      </c>
      <c r="P71" s="18">
        <v>2</v>
      </c>
      <c r="Q71" s="18">
        <f>1 - O71</f>
        <v>0.5</v>
      </c>
      <c r="S71" s="18">
        <f>3 * (U65 - U64) / S64</f>
        <v>41.610137656747611</v>
      </c>
      <c r="U71" s="35">
        <v>21.746618851102525</v>
      </c>
    </row>
    <row r="72" spans="1:21" x14ac:dyDescent="0.25">
      <c r="D72" s="65">
        <f>N77 * (E72 - E70)^3 + O77 * (E72 - E70)^2 + P77 * (E72 - E70) + Q77</f>
        <v>73.376038587330868</v>
      </c>
      <c r="E72" s="63">
        <f>E70+2/4*(E74-E70)</f>
        <v>4</v>
      </c>
      <c r="F72" s="55">
        <v>73.376038587330896</v>
      </c>
      <c r="G72" s="15">
        <v>4</v>
      </c>
      <c r="H72" t="s">
        <v>370</v>
      </c>
      <c r="M72" s="39"/>
      <c r="N72" s="18">
        <v>0</v>
      </c>
      <c r="O72" s="18">
        <v>0</v>
      </c>
      <c r="P72" s="18">
        <v>0</v>
      </c>
      <c r="Q72" s="18">
        <v>2</v>
      </c>
      <c r="S72" s="18">
        <v>0</v>
      </c>
      <c r="U72" s="35">
        <v>0</v>
      </c>
    </row>
    <row r="73" spans="1:21" x14ac:dyDescent="0.25">
      <c r="D73" s="65">
        <f>N77 * (E73 - E70)^3 + O77 * (E73 - E70)^2 + P77 * (E73 - E70) + Q77</f>
        <v>109.53543516675981</v>
      </c>
      <c r="E73" s="63">
        <f>E70+3/4*(E74-E70)</f>
        <v>4.5</v>
      </c>
      <c r="F73" s="55">
        <v>109.53543516676</v>
      </c>
      <c r="G73" s="15">
        <v>4.5</v>
      </c>
      <c r="H73" t="s">
        <v>371</v>
      </c>
      <c r="M73" s="39"/>
      <c r="U73" s="30"/>
    </row>
    <row r="74" spans="1:21" x14ac:dyDescent="0.25">
      <c r="D74" s="65">
        <f>O66</f>
        <v>148.4131591025766</v>
      </c>
      <c r="E74" s="63">
        <f>N66</f>
        <v>5</v>
      </c>
      <c r="F74" s="55">
        <v>148.413159102577</v>
      </c>
      <c r="G74" s="15">
        <v>5</v>
      </c>
      <c r="H74" t="s">
        <v>44</v>
      </c>
      <c r="M74" s="32" t="s">
        <v>110</v>
      </c>
      <c r="N74" s="17" t="s">
        <v>133</v>
      </c>
      <c r="O74" s="17" t="s">
        <v>134</v>
      </c>
      <c r="P74" s="17" t="s">
        <v>135</v>
      </c>
      <c r="Q74" s="17" t="s">
        <v>136</v>
      </c>
      <c r="R74" s="40" t="s">
        <v>372</v>
      </c>
      <c r="S74" s="41"/>
      <c r="T74" s="41"/>
      <c r="U74" s="30"/>
    </row>
    <row r="75" spans="1:21" x14ac:dyDescent="0.25">
      <c r="F75" s="55"/>
      <c r="M75" s="34">
        <v>0</v>
      </c>
      <c r="N75" s="18">
        <f>(U70 - U69) / (3 * R63)</f>
        <v>-1.2554000303049591</v>
      </c>
      <c r="O75" s="18">
        <f>U69</f>
        <v>0</v>
      </c>
      <c r="P75" s="18">
        <f>U63 - R63 * (U70 + 2 * U69) / 3</f>
        <v>2.9736818587640039</v>
      </c>
      <c r="Q75" s="18">
        <f>O63</f>
        <v>1</v>
      </c>
      <c r="R75" s="40"/>
      <c r="S75" s="41"/>
      <c r="T75" s="41"/>
      <c r="U75" s="30"/>
    </row>
    <row r="76" spans="1:21" x14ac:dyDescent="0.25">
      <c r="F76" s="55"/>
      <c r="M76" s="34">
        <v>1</v>
      </c>
      <c r="N76" s="18">
        <f>(U71 - U70) / (3 * R64)</f>
        <v>4.252136490336234</v>
      </c>
      <c r="O76" s="18">
        <f>U70</f>
        <v>-3.766200090914877</v>
      </c>
      <c r="P76" s="18">
        <f>U64 - R64 * (U71 + 2 * U70) / 3</f>
        <v>-0.79251823215086858</v>
      </c>
      <c r="Q76" s="18">
        <f>O64</f>
        <v>2.7182818284590451</v>
      </c>
      <c r="R76" s="40"/>
      <c r="S76" s="41"/>
      <c r="T76" s="41"/>
      <c r="U76" s="30"/>
    </row>
    <row r="77" spans="1:21" customFormat="1" ht="15.75" customHeight="1" thickBot="1" x14ac:dyDescent="0.3">
      <c r="F77" s="55"/>
      <c r="G77" s="55"/>
      <c r="M77" s="42">
        <v>2</v>
      </c>
      <c r="N77" s="43">
        <f>(U72 - U71) / (3 * R65)</f>
        <v>-3.6244364751837543</v>
      </c>
      <c r="O77" s="43">
        <f>U71</f>
        <v>21.746618851102525</v>
      </c>
      <c r="P77" s="43">
        <f>U65 - R65 * (U72 + 2 * U71) / 3</f>
        <v>35.168319288224424</v>
      </c>
      <c r="Q77" s="43">
        <f>O65</f>
        <v>20.085536923187668</v>
      </c>
      <c r="R77" s="44"/>
      <c r="S77" s="45"/>
      <c r="T77" s="45"/>
      <c r="U77" s="46"/>
    </row>
    <row r="78" spans="1:21" x14ac:dyDescent="0.25">
      <c r="F78" s="55"/>
    </row>
    <row r="79" spans="1:21" customFormat="1" ht="15.75" customHeight="1" thickBot="1" x14ac:dyDescent="0.3">
      <c r="A79" s="31" t="s">
        <v>180</v>
      </c>
      <c r="F79" s="55"/>
      <c r="G79" s="55"/>
    </row>
    <row r="80" spans="1:21" x14ac:dyDescent="0.25">
      <c r="A80" s="6" t="s">
        <v>115</v>
      </c>
      <c r="B80" s="6"/>
      <c r="C80" s="7"/>
      <c r="D80" s="6" t="s">
        <v>11</v>
      </c>
      <c r="E80" s="6"/>
      <c r="F80" s="55"/>
      <c r="G80" s="7"/>
      <c r="H80" s="6" t="s">
        <v>12</v>
      </c>
      <c r="I80" s="6"/>
      <c r="J80" s="7" t="s">
        <v>116</v>
      </c>
      <c r="K80" s="7" t="s">
        <v>117</v>
      </c>
      <c r="M80" s="26" t="s">
        <v>373</v>
      </c>
      <c r="N80" s="27"/>
      <c r="O80" s="27"/>
      <c r="P80" s="27"/>
      <c r="Q80" s="27"/>
      <c r="R80" s="27"/>
      <c r="S80" s="27"/>
      <c r="T80" s="27"/>
      <c r="U80" s="28"/>
    </row>
    <row r="81" spans="1:21" x14ac:dyDescent="0.25">
      <c r="A81" s="36" t="s">
        <v>8</v>
      </c>
      <c r="B81" s="36" t="s">
        <v>9</v>
      </c>
      <c r="D81" s="17" t="s">
        <v>9</v>
      </c>
      <c r="E81" s="17" t="s">
        <v>8</v>
      </c>
      <c r="F81" s="55"/>
      <c r="G81" s="36"/>
      <c r="H81" s="36" t="s">
        <v>12</v>
      </c>
      <c r="I81" s="69" t="s">
        <v>40</v>
      </c>
      <c r="J81" s="37">
        <v>43943.486111111102</v>
      </c>
      <c r="K81" s="50"/>
      <c r="M81" s="29" t="s">
        <v>108</v>
      </c>
      <c r="U81" s="30"/>
    </row>
    <row r="82" spans="1:21" x14ac:dyDescent="0.25">
      <c r="A82" s="15">
        <v>0</v>
      </c>
      <c r="B82" s="15">
        <f>-1/5 * A82^3</f>
        <v>0</v>
      </c>
      <c r="C82" s="11" t="s">
        <v>119</v>
      </c>
      <c r="D82" s="65">
        <f>O83</f>
        <v>0</v>
      </c>
      <c r="E82" s="63">
        <f>N83</f>
        <v>0</v>
      </c>
      <c r="F82" s="55">
        <v>0</v>
      </c>
      <c r="G82" s="15">
        <v>0</v>
      </c>
      <c r="H82" t="s">
        <v>38</v>
      </c>
      <c r="K82" s="49"/>
      <c r="M82" s="32" t="s">
        <v>110</v>
      </c>
      <c r="N82" s="17" t="s">
        <v>8</v>
      </c>
      <c r="O82" s="17" t="s">
        <v>9</v>
      </c>
      <c r="Q82" s="17" t="s">
        <v>110</v>
      </c>
      <c r="R82" s="17" t="s">
        <v>111</v>
      </c>
      <c r="S82" s="17" t="s">
        <v>112</v>
      </c>
      <c r="T82" s="17" t="s">
        <v>113</v>
      </c>
      <c r="U82" s="33" t="s">
        <v>114</v>
      </c>
    </row>
    <row r="83" spans="1:21" x14ac:dyDescent="0.25">
      <c r="A83" s="15">
        <v>2</v>
      </c>
      <c r="B83" s="15">
        <f>-1/5 * A83^3</f>
        <v>-1.6</v>
      </c>
      <c r="D83" s="65">
        <f>N95 * (E83 - E82)^3 + O95 * (E83 - E82)^2 + P95 * (E83 - E82) + Q95</f>
        <v>-0.15543478260869564</v>
      </c>
      <c r="E83" s="63">
        <f>E82+1/4*(E86-E82)</f>
        <v>0.5</v>
      </c>
      <c r="F83" s="55">
        <v>-0.155434782608696</v>
      </c>
      <c r="G83" s="15">
        <v>0.5</v>
      </c>
      <c r="H83" t="s">
        <v>374</v>
      </c>
      <c r="K83" s="49"/>
      <c r="M83" s="34">
        <v>0</v>
      </c>
      <c r="N83" s="18">
        <f t="shared" ref="N83:O86" si="4">A82</f>
        <v>0</v>
      </c>
      <c r="O83" s="18">
        <f t="shared" si="4"/>
        <v>0</v>
      </c>
      <c r="Q83" s="18">
        <v>0</v>
      </c>
      <c r="R83" s="18">
        <f>N84 - N83</f>
        <v>2</v>
      </c>
      <c r="S83" s="18">
        <f>R83 + R84</f>
        <v>4</v>
      </c>
      <c r="T83" s="18">
        <f>O84 - O83</f>
        <v>-1.6</v>
      </c>
      <c r="U83" s="35">
        <f>T83 / R83</f>
        <v>-0.8</v>
      </c>
    </row>
    <row r="84" spans="1:21" x14ac:dyDescent="0.25">
      <c r="A84" s="15">
        <v>4</v>
      </c>
      <c r="B84" s="15">
        <f>-1/5 * A84^3</f>
        <v>-12.8</v>
      </c>
      <c r="D84" s="65">
        <f>N95 * (E84 - E82)^3 + O95 * (E84 - E82)^2 + P95 * (E84 - E82) + Q95</f>
        <v>-0.40869565217391302</v>
      </c>
      <c r="E84" s="63">
        <f>E82+2/4*(E86-E82)</f>
        <v>1</v>
      </c>
      <c r="F84" s="55">
        <v>-0.40869565217391302</v>
      </c>
      <c r="G84" s="15">
        <v>1</v>
      </c>
      <c r="H84" t="s">
        <v>375</v>
      </c>
      <c r="K84" s="49"/>
      <c r="M84" s="34">
        <v>1</v>
      </c>
      <c r="N84" s="18">
        <f t="shared" si="4"/>
        <v>2</v>
      </c>
      <c r="O84" s="18">
        <f t="shared" si="4"/>
        <v>-1.6</v>
      </c>
      <c r="Q84" s="18">
        <v>1</v>
      </c>
      <c r="R84" s="18">
        <f>N85 - N84</f>
        <v>2</v>
      </c>
      <c r="S84" s="18">
        <f>R84 + R85</f>
        <v>6</v>
      </c>
      <c r="T84" s="18">
        <f>O85 - O84</f>
        <v>-11.200000000000001</v>
      </c>
      <c r="U84" s="35">
        <f>T84 / R84</f>
        <v>-5.6000000000000005</v>
      </c>
    </row>
    <row r="85" spans="1:21" x14ac:dyDescent="0.25">
      <c r="A85" s="15">
        <v>8</v>
      </c>
      <c r="B85" s="15">
        <f>-1/5 * A85^3</f>
        <v>-102.4</v>
      </c>
      <c r="D85" s="65">
        <f>N95 * (E85 - E82)^3 + O95 * (E85 - E82)^2 + P95 * (E85 - E82) + Q95</f>
        <v>-0.8576086956521739</v>
      </c>
      <c r="E85" s="63">
        <f>E82+3/4*(E86-E82)</f>
        <v>1.5</v>
      </c>
      <c r="F85" s="55">
        <v>-0.85760869565217401</v>
      </c>
      <c r="G85" s="15">
        <v>1.5</v>
      </c>
      <c r="H85" t="s">
        <v>376</v>
      </c>
      <c r="M85" s="34">
        <v>2</v>
      </c>
      <c r="N85" s="18">
        <f t="shared" si="4"/>
        <v>4</v>
      </c>
      <c r="O85" s="18">
        <f t="shared" si="4"/>
        <v>-12.8</v>
      </c>
      <c r="Q85" s="18">
        <v>2</v>
      </c>
      <c r="R85" s="18">
        <f>N86 - N85</f>
        <v>4</v>
      </c>
      <c r="S85" s="18"/>
      <c r="T85" s="18">
        <f>O86 - O85</f>
        <v>-89.600000000000009</v>
      </c>
      <c r="U85" s="35">
        <f>T85 / R85</f>
        <v>-22.400000000000002</v>
      </c>
    </row>
    <row r="86" spans="1:21" x14ac:dyDescent="0.25">
      <c r="D86" s="65">
        <f>O84</f>
        <v>-1.6</v>
      </c>
      <c r="E86" s="63">
        <f>N84</f>
        <v>2</v>
      </c>
      <c r="F86" s="55">
        <v>-1.6</v>
      </c>
      <c r="G86" s="15">
        <v>2</v>
      </c>
      <c r="H86" t="s">
        <v>377</v>
      </c>
      <c r="M86" s="34">
        <v>3</v>
      </c>
      <c r="N86" s="18">
        <f t="shared" si="4"/>
        <v>8</v>
      </c>
      <c r="O86" s="18">
        <f t="shared" si="4"/>
        <v>-102.4</v>
      </c>
      <c r="U86" s="30"/>
    </row>
    <row r="87" spans="1:21" x14ac:dyDescent="0.25">
      <c r="D87" s="65">
        <f>N96 * (E87 - E86)^3 + O96 * (E87 - E86)^2 + P96 * (E87 - E86) + Q96</f>
        <v>-2.785869565217391</v>
      </c>
      <c r="E87" s="63">
        <f>E86+1/4*(E90-E86)</f>
        <v>2.5</v>
      </c>
      <c r="F87" s="55">
        <v>-2.7858695652173902</v>
      </c>
      <c r="G87" s="15">
        <v>2.5</v>
      </c>
      <c r="H87" t="s">
        <v>378</v>
      </c>
      <c r="M87" s="39"/>
      <c r="U87" s="30"/>
    </row>
    <row r="88" spans="1:21" x14ac:dyDescent="0.25">
      <c r="D88" s="65">
        <f>N96 * (E88 - E86)^3 + O96 * (E88 - E86)^2 + P96 * (E88 - E86) + Q96</f>
        <v>-4.7739130434782613</v>
      </c>
      <c r="E88" s="63">
        <f>E86+2/4*(E90-E86)</f>
        <v>3</v>
      </c>
      <c r="F88" s="55">
        <v>-4.7739130434782604</v>
      </c>
      <c r="G88" s="15">
        <v>3</v>
      </c>
      <c r="H88" t="s">
        <v>379</v>
      </c>
      <c r="M88" s="39"/>
      <c r="N88" s="5" t="s">
        <v>124</v>
      </c>
      <c r="O88" s="4"/>
      <c r="P88" s="4"/>
      <c r="Q88" s="3"/>
      <c r="S88" s="17" t="s">
        <v>125</v>
      </c>
      <c r="U88" s="33" t="s">
        <v>126</v>
      </c>
    </row>
    <row r="89" spans="1:21" x14ac:dyDescent="0.25">
      <c r="D89" s="65">
        <f>N96 * (E89 - E86)^3 + O96 * (E89 - E86)^2 + P96 * (E89 - E86) + Q96</f>
        <v>-7.9749999999999996</v>
      </c>
      <c r="E89" s="63">
        <f>E86+3/4*(E90-E86)</f>
        <v>3.5</v>
      </c>
      <c r="F89" s="55">
        <v>-7.9749999999999996</v>
      </c>
      <c r="G89" s="15">
        <v>3.5</v>
      </c>
      <c r="H89" t="s">
        <v>380</v>
      </c>
      <c r="M89" s="39"/>
      <c r="N89" s="18">
        <v>2</v>
      </c>
      <c r="O89" s="18">
        <v>0</v>
      </c>
      <c r="P89" s="18">
        <v>0</v>
      </c>
      <c r="Q89" s="18">
        <v>0</v>
      </c>
      <c r="S89" s="18">
        <v>0</v>
      </c>
      <c r="U89" s="35">
        <f t="array" ref="U89:U92">MMULT( MINVERSE(N89:Q92), S89:S92 )</f>
        <v>0</v>
      </c>
    </row>
    <row r="90" spans="1:21" x14ac:dyDescent="0.25">
      <c r="D90" s="65">
        <f>O85</f>
        <v>-12.8</v>
      </c>
      <c r="E90" s="63">
        <f>N85</f>
        <v>4</v>
      </c>
      <c r="F90" s="55">
        <v>-12.8</v>
      </c>
      <c r="G90" s="15">
        <v>4</v>
      </c>
      <c r="H90" t="s">
        <v>381</v>
      </c>
      <c r="M90" s="39"/>
      <c r="N90" s="18">
        <f>R83 / S83</f>
        <v>0.5</v>
      </c>
      <c r="O90" s="18">
        <v>2</v>
      </c>
      <c r="P90" s="18">
        <f>1 - N90</f>
        <v>0.5</v>
      </c>
      <c r="Q90" s="18">
        <v>0</v>
      </c>
      <c r="S90" s="18">
        <f>3 * (U84 - U83) / S83</f>
        <v>-3.6000000000000005</v>
      </c>
      <c r="U90" s="35">
        <v>-0.78260869565217406</v>
      </c>
    </row>
    <row r="91" spans="1:21" x14ac:dyDescent="0.25">
      <c r="D91" s="65">
        <f>N97 * (E91 - E90)^3 + O97 * (E91 - E90)^2 + P97 * (E91 - E90) + Q97</f>
        <v>-28.07826086956522</v>
      </c>
      <c r="E91" s="63">
        <f>E90+1/4*(E94-E90)</f>
        <v>5</v>
      </c>
      <c r="F91" s="55">
        <v>-28.078260869565199</v>
      </c>
      <c r="G91" s="15">
        <v>5</v>
      </c>
      <c r="H91" t="s">
        <v>382</v>
      </c>
      <c r="M91" s="39"/>
      <c r="N91" s="18">
        <v>0</v>
      </c>
      <c r="O91" s="18">
        <f>R84 / S84</f>
        <v>0.33333333333333331</v>
      </c>
      <c r="P91" s="18">
        <v>2</v>
      </c>
      <c r="Q91" s="18">
        <f>1 - O91</f>
        <v>0.66666666666666674</v>
      </c>
      <c r="S91" s="18">
        <f>3 * (U85 - U84) / S84</f>
        <v>-8.4</v>
      </c>
      <c r="U91" s="35">
        <v>-4.0695652173913048</v>
      </c>
    </row>
    <row r="92" spans="1:21" x14ac:dyDescent="0.25">
      <c r="D92" s="65">
        <f>N97 * (E92 - E90)^3 + O97 * (E92 - E90)^2 + P97 * (E92 - E90) + Q97</f>
        <v>-49.460869565217394</v>
      </c>
      <c r="E92" s="63">
        <f>E90+2/4*(E94-E90)</f>
        <v>6</v>
      </c>
      <c r="F92" s="55">
        <v>-49.460869565217401</v>
      </c>
      <c r="G92" s="15">
        <v>6</v>
      </c>
      <c r="H92" t="s">
        <v>383</v>
      </c>
      <c r="M92" s="39"/>
      <c r="N92" s="18">
        <v>0</v>
      </c>
      <c r="O92" s="18">
        <v>0</v>
      </c>
      <c r="P92" s="18">
        <v>0</v>
      </c>
      <c r="Q92" s="18">
        <v>2</v>
      </c>
      <c r="S92" s="18">
        <v>0</v>
      </c>
      <c r="U92" s="35">
        <v>0</v>
      </c>
    </row>
    <row r="93" spans="1:21" x14ac:dyDescent="0.25">
      <c r="D93" s="65">
        <f>N97 * (E93 - E90)^3 + O97 * (E93 - E90)^2 + P97 * (E93 - E90) + Q97</f>
        <v>-74.913043478260875</v>
      </c>
      <c r="E93" s="63">
        <f>E90+3/4*(E94-E90)</f>
        <v>7</v>
      </c>
      <c r="F93" s="55">
        <v>-74.913043478260903</v>
      </c>
      <c r="G93" s="15">
        <v>7</v>
      </c>
      <c r="H93" t="s">
        <v>384</v>
      </c>
      <c r="M93" s="39"/>
      <c r="U93" s="30"/>
    </row>
    <row r="94" spans="1:21" x14ac:dyDescent="0.25">
      <c r="D94" s="65">
        <f>O86</f>
        <v>-102.4</v>
      </c>
      <c r="E94" s="63">
        <f>N86</f>
        <v>8</v>
      </c>
      <c r="F94" s="55">
        <v>-102.4</v>
      </c>
      <c r="G94" s="15">
        <v>8</v>
      </c>
      <c r="H94" t="s">
        <v>385</v>
      </c>
      <c r="M94" s="32" t="s">
        <v>110</v>
      </c>
      <c r="N94" s="17" t="s">
        <v>133</v>
      </c>
      <c r="O94" s="17" t="s">
        <v>134</v>
      </c>
      <c r="P94" s="17" t="s">
        <v>135</v>
      </c>
      <c r="Q94" s="17" t="s">
        <v>136</v>
      </c>
      <c r="R94" s="40" t="s">
        <v>386</v>
      </c>
      <c r="S94" s="41"/>
      <c r="T94" s="41"/>
      <c r="U94" s="30"/>
    </row>
    <row r="95" spans="1:21" x14ac:dyDescent="0.25">
      <c r="F95" s="55"/>
      <c r="M95" s="34">
        <v>0</v>
      </c>
      <c r="N95" s="18">
        <f>(U90 - U89) / (3 * R83)</f>
        <v>-0.13043478260869568</v>
      </c>
      <c r="O95" s="18">
        <f>U89</f>
        <v>0</v>
      </c>
      <c r="P95" s="18">
        <f>U83 - R83 * (U90 + 2 * U89) / 3</f>
        <v>-0.27826086956521734</v>
      </c>
      <c r="Q95" s="18">
        <f>O83</f>
        <v>0</v>
      </c>
      <c r="R95" s="40"/>
      <c r="S95" s="41"/>
      <c r="T95" s="41"/>
      <c r="U95" s="30"/>
    </row>
    <row r="96" spans="1:21" x14ac:dyDescent="0.25">
      <c r="F96" s="55"/>
      <c r="M96" s="34">
        <v>1</v>
      </c>
      <c r="N96" s="18">
        <f>(U91 - U90) / (3 * R84)</f>
        <v>-0.5478260869565218</v>
      </c>
      <c r="O96" s="18">
        <f>U90</f>
        <v>-0.78260869565217406</v>
      </c>
      <c r="P96" s="18">
        <f>U84 - R84 * (U91 + 2 * U90) / 3</f>
        <v>-1.8434782608695648</v>
      </c>
      <c r="Q96" s="18">
        <f>O84</f>
        <v>-1.6</v>
      </c>
      <c r="R96" s="40"/>
      <c r="S96" s="41"/>
      <c r="T96" s="41"/>
      <c r="U96" s="30"/>
    </row>
    <row r="97" spans="1:21" customFormat="1" ht="15.75" customHeight="1" thickBot="1" x14ac:dyDescent="0.3">
      <c r="F97" s="55"/>
      <c r="G97" s="55"/>
      <c r="M97" s="42">
        <v>2</v>
      </c>
      <c r="N97" s="43">
        <f>(U92 - U91) / (3 * R85)</f>
        <v>0.33913043478260874</v>
      </c>
      <c r="O97" s="43">
        <f>U91</f>
        <v>-4.0695652173913048</v>
      </c>
      <c r="P97" s="43">
        <f>U85 - R85 * (U92 + 2 * U91) / 3</f>
        <v>-11.547826086956523</v>
      </c>
      <c r="Q97" s="43">
        <f>O85</f>
        <v>-12.8</v>
      </c>
      <c r="R97" s="44"/>
      <c r="S97" s="45"/>
      <c r="T97" s="45"/>
      <c r="U97" s="46"/>
    </row>
    <row r="98" spans="1:21" x14ac:dyDescent="0.25">
      <c r="F98" s="55"/>
    </row>
    <row r="99" spans="1:21" customFormat="1" ht="15.75" customHeight="1" thickBot="1" x14ac:dyDescent="0.3">
      <c r="A99" s="31" t="s">
        <v>195</v>
      </c>
      <c r="F99" s="55"/>
      <c r="G99" s="55"/>
    </row>
    <row r="100" spans="1:21" x14ac:dyDescent="0.25">
      <c r="A100" s="6" t="s">
        <v>115</v>
      </c>
      <c r="B100" s="6"/>
      <c r="C100" s="7"/>
      <c r="D100" s="6" t="s">
        <v>11</v>
      </c>
      <c r="E100" s="6"/>
      <c r="F100" s="55"/>
      <c r="G100" s="7"/>
      <c r="H100" s="6" t="s">
        <v>12</v>
      </c>
      <c r="I100" s="6"/>
      <c r="J100" s="7" t="s">
        <v>116</v>
      </c>
      <c r="K100" s="7" t="s">
        <v>117</v>
      </c>
      <c r="M100" s="26" t="s">
        <v>387</v>
      </c>
      <c r="N100" s="27"/>
      <c r="O100" s="27"/>
      <c r="P100" s="27"/>
      <c r="Q100" s="27"/>
      <c r="R100" s="27"/>
      <c r="S100" s="27"/>
      <c r="T100" s="27"/>
      <c r="U100" s="28"/>
    </row>
    <row r="101" spans="1:21" x14ac:dyDescent="0.25">
      <c r="A101" s="36" t="s">
        <v>8</v>
      </c>
      <c r="B101" s="36" t="s">
        <v>9</v>
      </c>
      <c r="D101" s="17" t="s">
        <v>9</v>
      </c>
      <c r="E101" s="17" t="s">
        <v>8</v>
      </c>
      <c r="F101" s="55"/>
      <c r="G101" s="36"/>
      <c r="H101" s="36" t="s">
        <v>12</v>
      </c>
      <c r="I101" s="69" t="s">
        <v>40</v>
      </c>
      <c r="J101" s="37">
        <v>43943.486111111102</v>
      </c>
      <c r="K101" s="50"/>
      <c r="M101" s="29" t="s">
        <v>108</v>
      </c>
      <c r="U101" s="30"/>
    </row>
    <row r="102" spans="1:21" x14ac:dyDescent="0.25">
      <c r="A102" s="15">
        <v>0</v>
      </c>
      <c r="B102" s="15">
        <f>10*A102 - 32</f>
        <v>-32</v>
      </c>
      <c r="C102" s="11" t="s">
        <v>119</v>
      </c>
      <c r="D102" s="65">
        <f>O103</f>
        <v>-32</v>
      </c>
      <c r="E102" s="63">
        <f>N103</f>
        <v>0</v>
      </c>
      <c r="F102" s="55">
        <v>-32</v>
      </c>
      <c r="G102" s="15">
        <v>0</v>
      </c>
      <c r="H102" t="s">
        <v>38</v>
      </c>
      <c r="K102" s="49"/>
      <c r="M102" s="32" t="s">
        <v>110</v>
      </c>
      <c r="N102" s="17" t="s">
        <v>8</v>
      </c>
      <c r="O102" s="17" t="s">
        <v>9</v>
      </c>
      <c r="Q102" s="17" t="s">
        <v>110</v>
      </c>
      <c r="R102" s="17" t="s">
        <v>111</v>
      </c>
      <c r="S102" s="17" t="s">
        <v>112</v>
      </c>
      <c r="T102" s="17" t="s">
        <v>113</v>
      </c>
      <c r="U102" s="33" t="s">
        <v>114</v>
      </c>
    </row>
    <row r="103" spans="1:21" x14ac:dyDescent="0.25">
      <c r="A103" s="15">
        <v>2</v>
      </c>
      <c r="B103" s="15">
        <f>10*A103 - 32</f>
        <v>-12</v>
      </c>
      <c r="D103" s="65">
        <f>N115 * (E103 - E102)^3 + O115 * (E103 - E102)^2 + P115 * (E103 - E102) + Q115</f>
        <v>-27</v>
      </c>
      <c r="E103" s="63">
        <f>E102+1/4*(E106-E102)</f>
        <v>0.5</v>
      </c>
      <c r="F103" s="55">
        <v>-27</v>
      </c>
      <c r="G103" s="15">
        <v>0.5</v>
      </c>
      <c r="H103" t="s">
        <v>388</v>
      </c>
      <c r="K103" s="49"/>
      <c r="M103" s="34">
        <v>0</v>
      </c>
      <c r="N103" s="18">
        <f t="shared" ref="N103:O106" si="5">A102</f>
        <v>0</v>
      </c>
      <c r="O103" s="18">
        <f t="shared" si="5"/>
        <v>-32</v>
      </c>
      <c r="Q103" s="18">
        <v>0</v>
      </c>
      <c r="R103" s="18">
        <f>N104 - N103</f>
        <v>2</v>
      </c>
      <c r="S103" s="18">
        <f>R103 + R104</f>
        <v>4</v>
      </c>
      <c r="T103" s="18">
        <f>O104 - O103</f>
        <v>20</v>
      </c>
      <c r="U103" s="35">
        <f>T103 / R103</f>
        <v>10</v>
      </c>
    </row>
    <row r="104" spans="1:21" x14ac:dyDescent="0.25">
      <c r="A104" s="15">
        <v>4</v>
      </c>
      <c r="B104" s="15">
        <f>10*A104 - 32</f>
        <v>8</v>
      </c>
      <c r="D104" s="65">
        <f>N115 * (E104 - E102)^3 + O115 * (E104 - E102)^2 + P115 * (E104 - E102) + Q115</f>
        <v>-22</v>
      </c>
      <c r="E104" s="63">
        <f>E102+2/4*(E106-E102)</f>
        <v>1</v>
      </c>
      <c r="F104" s="55">
        <v>-22</v>
      </c>
      <c r="G104" s="15">
        <v>1</v>
      </c>
      <c r="H104" t="s">
        <v>389</v>
      </c>
      <c r="K104" s="49"/>
      <c r="M104" s="34">
        <v>1</v>
      </c>
      <c r="N104" s="18">
        <f t="shared" si="5"/>
        <v>2</v>
      </c>
      <c r="O104" s="18">
        <f t="shared" si="5"/>
        <v>-12</v>
      </c>
      <c r="Q104" s="18">
        <v>1</v>
      </c>
      <c r="R104" s="18">
        <f>N105 - N104</f>
        <v>2</v>
      </c>
      <c r="S104" s="18">
        <f>R104 + R105</f>
        <v>4</v>
      </c>
      <c r="T104" s="18">
        <f>O105 - O104</f>
        <v>20</v>
      </c>
      <c r="U104" s="35">
        <f>T104 / R104</f>
        <v>10</v>
      </c>
    </row>
    <row r="105" spans="1:21" x14ac:dyDescent="0.25">
      <c r="A105" s="15">
        <v>6</v>
      </c>
      <c r="B105" s="15">
        <f>10*A105 - 32</f>
        <v>28</v>
      </c>
      <c r="D105" s="65">
        <f>N115 * (E105 - E102)^3 + O115 * (E105 - E102)^2 + P115 * (E105 - E102) + Q115</f>
        <v>-17</v>
      </c>
      <c r="E105" s="63">
        <f>E102+3/4*(E106-E102)</f>
        <v>1.5</v>
      </c>
      <c r="F105" s="55">
        <v>-17</v>
      </c>
      <c r="G105" s="15">
        <v>1.5</v>
      </c>
      <c r="H105" t="s">
        <v>390</v>
      </c>
      <c r="M105" s="34">
        <v>2</v>
      </c>
      <c r="N105" s="18">
        <f t="shared" si="5"/>
        <v>4</v>
      </c>
      <c r="O105" s="18">
        <f t="shared" si="5"/>
        <v>8</v>
      </c>
      <c r="Q105" s="18">
        <v>2</v>
      </c>
      <c r="R105" s="18">
        <f>N106 - N105</f>
        <v>2</v>
      </c>
      <c r="S105" s="18"/>
      <c r="T105" s="18">
        <f>O106 - O105</f>
        <v>20</v>
      </c>
      <c r="U105" s="35">
        <f>T105 / R105</f>
        <v>10</v>
      </c>
    </row>
    <row r="106" spans="1:21" x14ac:dyDescent="0.25">
      <c r="D106" s="65">
        <f>O104</f>
        <v>-12</v>
      </c>
      <c r="E106" s="63">
        <f>N104</f>
        <v>2</v>
      </c>
      <c r="F106" s="55">
        <v>-12</v>
      </c>
      <c r="G106" s="15">
        <v>2</v>
      </c>
      <c r="H106" t="s">
        <v>31</v>
      </c>
      <c r="M106" s="34">
        <v>3</v>
      </c>
      <c r="N106" s="18">
        <f t="shared" si="5"/>
        <v>6</v>
      </c>
      <c r="O106" s="18">
        <f t="shared" si="5"/>
        <v>28</v>
      </c>
      <c r="U106" s="30"/>
    </row>
    <row r="107" spans="1:21" x14ac:dyDescent="0.25">
      <c r="D107" s="65">
        <f>N116 * (E107 - E106)^3 + O116 * (E107 - E106)^2 + P116 * (E107 - E106) + Q116</f>
        <v>-7</v>
      </c>
      <c r="E107" s="63">
        <f>E106+1/4*(E110-E106)</f>
        <v>2.5</v>
      </c>
      <c r="F107" s="55">
        <v>-7</v>
      </c>
      <c r="G107" s="15">
        <v>2.5</v>
      </c>
      <c r="H107" t="s">
        <v>391</v>
      </c>
      <c r="M107" s="39"/>
      <c r="U107" s="30"/>
    </row>
    <row r="108" spans="1:21" x14ac:dyDescent="0.25">
      <c r="D108" s="65">
        <f>N116 * (E108 - E106)^3 + O116 * (E108 - E106)^2 + P116 * (E108 - E106) + Q116</f>
        <v>-2</v>
      </c>
      <c r="E108" s="63">
        <f>E106+2/4*(E110-E106)</f>
        <v>3</v>
      </c>
      <c r="F108" s="55">
        <v>-2</v>
      </c>
      <c r="G108" s="15">
        <v>3</v>
      </c>
      <c r="H108" t="s">
        <v>392</v>
      </c>
      <c r="M108" s="39"/>
      <c r="N108" s="5" t="s">
        <v>124</v>
      </c>
      <c r="O108" s="4"/>
      <c r="P108" s="4"/>
      <c r="Q108" s="3"/>
      <c r="S108" s="17" t="s">
        <v>125</v>
      </c>
      <c r="U108" s="33" t="s">
        <v>126</v>
      </c>
    </row>
    <row r="109" spans="1:21" x14ac:dyDescent="0.25">
      <c r="D109" s="65">
        <f>N116 * (E109 - E106)^3 + O116 * (E109 - E106)^2 + P116 * (E109 - E106) + Q116</f>
        <v>3</v>
      </c>
      <c r="E109" s="63">
        <f>E106+3/4*(E110-E106)</f>
        <v>3.5</v>
      </c>
      <c r="F109" s="55">
        <v>3</v>
      </c>
      <c r="G109" s="15">
        <v>3.5</v>
      </c>
      <c r="H109" t="s">
        <v>203</v>
      </c>
      <c r="M109" s="39"/>
      <c r="N109" s="18">
        <v>2</v>
      </c>
      <c r="O109" s="18">
        <v>0</v>
      </c>
      <c r="P109" s="18">
        <v>0</v>
      </c>
      <c r="Q109" s="18">
        <v>0</v>
      </c>
      <c r="S109" s="18">
        <v>0</v>
      </c>
      <c r="U109" s="35">
        <f t="array" ref="U109:U112">MMULT( MINVERSE(N109:Q112), S109:S112 )</f>
        <v>0</v>
      </c>
    </row>
    <row r="110" spans="1:21" x14ac:dyDescent="0.25">
      <c r="D110" s="65">
        <f>O105</f>
        <v>8</v>
      </c>
      <c r="E110" s="63">
        <f>N105</f>
        <v>4</v>
      </c>
      <c r="F110" s="55">
        <v>8</v>
      </c>
      <c r="G110" s="15">
        <v>4</v>
      </c>
      <c r="H110" t="s">
        <v>35</v>
      </c>
      <c r="M110" s="39"/>
      <c r="N110" s="18">
        <f>R103 / S103</f>
        <v>0.5</v>
      </c>
      <c r="O110" s="18">
        <v>2</v>
      </c>
      <c r="P110" s="18">
        <f>1 - N110</f>
        <v>0.5</v>
      </c>
      <c r="Q110" s="18">
        <v>0</v>
      </c>
      <c r="S110" s="18">
        <f>3 * (U104 - U103) / S103</f>
        <v>0</v>
      </c>
      <c r="U110" s="35">
        <v>0</v>
      </c>
    </row>
    <row r="111" spans="1:21" x14ac:dyDescent="0.25">
      <c r="D111" s="65">
        <f>N117 * (E111 - E110)^3 + O117 * (E111 - E110)^2 + P117 * (E111 - E110) + Q117</f>
        <v>13</v>
      </c>
      <c r="E111" s="63">
        <f>E110+1/4*(E114-E110)</f>
        <v>4.5</v>
      </c>
      <c r="F111" s="55">
        <v>13</v>
      </c>
      <c r="G111" s="15">
        <v>4.5</v>
      </c>
      <c r="H111" t="s">
        <v>43</v>
      </c>
      <c r="M111" s="39"/>
      <c r="N111" s="18">
        <v>0</v>
      </c>
      <c r="O111" s="18">
        <f>R104 / S104</f>
        <v>0.5</v>
      </c>
      <c r="P111" s="18">
        <v>2</v>
      </c>
      <c r="Q111" s="18">
        <f>1 - O111</f>
        <v>0.5</v>
      </c>
      <c r="S111" s="18">
        <f>3 * (U105 - U104) / S104</f>
        <v>0</v>
      </c>
      <c r="U111" s="35">
        <v>0</v>
      </c>
    </row>
    <row r="112" spans="1:21" x14ac:dyDescent="0.25">
      <c r="D112" s="65">
        <f>N117 * (E112 - E110)^3 + O117 * (E112 - E110)^2 + P117 * (E112 - E110) + Q117</f>
        <v>18</v>
      </c>
      <c r="E112" s="63">
        <f>E110+2/4*(E114-E110)</f>
        <v>5</v>
      </c>
      <c r="F112" s="55">
        <v>18</v>
      </c>
      <c r="G112" s="15">
        <v>5</v>
      </c>
      <c r="H112" t="s">
        <v>393</v>
      </c>
      <c r="M112" s="39"/>
      <c r="N112" s="18">
        <v>0</v>
      </c>
      <c r="O112" s="18">
        <v>0</v>
      </c>
      <c r="P112" s="18">
        <v>0</v>
      </c>
      <c r="Q112" s="18">
        <v>2</v>
      </c>
      <c r="S112" s="18">
        <v>0</v>
      </c>
      <c r="U112" s="35">
        <v>0</v>
      </c>
    </row>
    <row r="113" spans="1:21" x14ac:dyDescent="0.25">
      <c r="D113" s="65">
        <f>N117 * (E113 - E110)^3 + O117 * (E113 - E110)^2 + P117 * (E113 - E110) + Q117</f>
        <v>23</v>
      </c>
      <c r="E113" s="63">
        <f>E110+3/4*(E114-E110)</f>
        <v>5.5</v>
      </c>
      <c r="F113" s="55">
        <v>23</v>
      </c>
      <c r="G113" s="15">
        <v>5.5</v>
      </c>
      <c r="H113" t="s">
        <v>394</v>
      </c>
      <c r="M113" s="39"/>
      <c r="U113" s="30"/>
    </row>
    <row r="114" spans="1:21" x14ac:dyDescent="0.25">
      <c r="D114" s="65">
        <f>O106</f>
        <v>28</v>
      </c>
      <c r="E114" s="63">
        <f>N106</f>
        <v>6</v>
      </c>
      <c r="F114" s="55">
        <v>28</v>
      </c>
      <c r="G114" s="15">
        <v>6</v>
      </c>
      <c r="H114" t="s">
        <v>44</v>
      </c>
      <c r="M114" s="32" t="s">
        <v>110</v>
      </c>
      <c r="N114" s="17" t="s">
        <v>133</v>
      </c>
      <c r="O114" s="17" t="s">
        <v>134</v>
      </c>
      <c r="P114" s="17" t="s">
        <v>135</v>
      </c>
      <c r="Q114" s="17" t="s">
        <v>136</v>
      </c>
      <c r="R114" s="40" t="s">
        <v>395</v>
      </c>
      <c r="S114" s="41"/>
      <c r="T114" s="41"/>
      <c r="U114" s="30"/>
    </row>
    <row r="115" spans="1:21" x14ac:dyDescent="0.25">
      <c r="F115" s="55"/>
      <c r="M115" s="34">
        <v>0</v>
      </c>
      <c r="N115" s="18">
        <f>(U110 - U109) / (3 * R103)</f>
        <v>0</v>
      </c>
      <c r="O115" s="18">
        <f>U109</f>
        <v>0</v>
      </c>
      <c r="P115" s="18">
        <f>U103 - R103 * (U110 + 2 * U109) / 3</f>
        <v>10</v>
      </c>
      <c r="Q115" s="18">
        <f>O103</f>
        <v>-32</v>
      </c>
      <c r="R115" s="40"/>
      <c r="S115" s="41"/>
      <c r="T115" s="41"/>
      <c r="U115" s="30"/>
    </row>
    <row r="116" spans="1:21" x14ac:dyDescent="0.25">
      <c r="F116" s="55"/>
      <c r="M116" s="34">
        <v>1</v>
      </c>
      <c r="N116" s="18">
        <f>(U111 - U110) / (3 * R104)</f>
        <v>0</v>
      </c>
      <c r="O116" s="18">
        <f>U110</f>
        <v>0</v>
      </c>
      <c r="P116" s="18">
        <f>U104 - R104 * (U111 + 2 * U110) / 3</f>
        <v>10</v>
      </c>
      <c r="Q116" s="18">
        <f>O104</f>
        <v>-12</v>
      </c>
      <c r="R116" s="40"/>
      <c r="S116" s="41"/>
      <c r="T116" s="41"/>
      <c r="U116" s="30"/>
    </row>
    <row r="117" spans="1:21" customFormat="1" ht="15.75" customHeight="1" thickBot="1" x14ac:dyDescent="0.3">
      <c r="F117" s="55"/>
      <c r="G117" s="55"/>
      <c r="M117" s="42">
        <v>2</v>
      </c>
      <c r="N117" s="43">
        <f>(U112 - U111) / (3 * R105)</f>
        <v>0</v>
      </c>
      <c r="O117" s="43">
        <f>U111</f>
        <v>0</v>
      </c>
      <c r="P117" s="43">
        <f>U105 - R105 * (U112 + 2 * U111) / 3</f>
        <v>10</v>
      </c>
      <c r="Q117" s="43">
        <f>O105</f>
        <v>8</v>
      </c>
      <c r="R117" s="44"/>
      <c r="S117" s="45"/>
      <c r="T117" s="45"/>
      <c r="U117" s="46"/>
    </row>
    <row r="118" spans="1:21" x14ac:dyDescent="0.25">
      <c r="F118" s="55"/>
    </row>
    <row r="119" spans="1:21" customFormat="1" ht="15.75" customHeight="1" thickBot="1" x14ac:dyDescent="0.3">
      <c r="A119" s="31" t="s">
        <v>209</v>
      </c>
      <c r="F119" s="55"/>
      <c r="G119" s="55"/>
    </row>
    <row r="120" spans="1:21" x14ac:dyDescent="0.25">
      <c r="A120" s="6" t="s">
        <v>115</v>
      </c>
      <c r="B120" s="6"/>
      <c r="C120" s="7"/>
      <c r="D120" s="6" t="s">
        <v>11</v>
      </c>
      <c r="E120" s="6"/>
      <c r="F120" s="55"/>
      <c r="G120" s="7"/>
      <c r="H120" s="6" t="s">
        <v>12</v>
      </c>
      <c r="I120" s="6"/>
      <c r="J120" s="7" t="s">
        <v>116</v>
      </c>
      <c r="K120" s="7" t="s">
        <v>117</v>
      </c>
      <c r="M120" s="26" t="s">
        <v>396</v>
      </c>
      <c r="N120" s="27"/>
      <c r="O120" s="27"/>
      <c r="P120" s="27"/>
      <c r="Q120" s="27"/>
      <c r="R120" s="27"/>
      <c r="S120" s="27"/>
      <c r="T120" s="27"/>
      <c r="U120" s="28"/>
    </row>
    <row r="121" spans="1:21" x14ac:dyDescent="0.25">
      <c r="A121" s="36" t="s">
        <v>8</v>
      </c>
      <c r="B121" s="36" t="s">
        <v>9</v>
      </c>
      <c r="D121" s="17" t="s">
        <v>9</v>
      </c>
      <c r="E121" s="17" t="s">
        <v>8</v>
      </c>
      <c r="F121" s="55"/>
      <c r="G121" s="36"/>
      <c r="H121" s="36" t="s">
        <v>12</v>
      </c>
      <c r="I121" s="69" t="s">
        <v>40</v>
      </c>
      <c r="J121" s="37">
        <v>43943.486111111102</v>
      </c>
      <c r="K121" s="50"/>
      <c r="M121" s="29" t="s">
        <v>108</v>
      </c>
      <c r="U121" s="30"/>
    </row>
    <row r="122" spans="1:21" x14ac:dyDescent="0.25">
      <c r="A122" s="15">
        <v>-1</v>
      </c>
      <c r="B122" s="15">
        <v>5</v>
      </c>
      <c r="C122" s="11" t="s">
        <v>119</v>
      </c>
      <c r="D122" s="65">
        <f>O123</f>
        <v>5</v>
      </c>
      <c r="E122" s="63">
        <f>N123</f>
        <v>-1</v>
      </c>
      <c r="F122" s="55">
        <v>5</v>
      </c>
      <c r="G122" s="15">
        <v>-1</v>
      </c>
      <c r="H122" t="s">
        <v>397</v>
      </c>
      <c r="K122" s="49"/>
      <c r="M122" s="32" t="s">
        <v>110</v>
      </c>
      <c r="N122" s="17" t="s">
        <v>8</v>
      </c>
      <c r="O122" s="17" t="s">
        <v>9</v>
      </c>
      <c r="Q122" s="17" t="s">
        <v>110</v>
      </c>
      <c r="R122" s="17" t="s">
        <v>111</v>
      </c>
      <c r="S122" s="17" t="s">
        <v>112</v>
      </c>
      <c r="T122" s="17" t="s">
        <v>113</v>
      </c>
      <c r="U122" s="33" t="s">
        <v>114</v>
      </c>
    </row>
    <row r="123" spans="1:21" x14ac:dyDescent="0.25">
      <c r="A123" s="15">
        <v>4</v>
      </c>
      <c r="B123" s="15">
        <v>2</v>
      </c>
      <c r="D123" s="65">
        <f>N135 * (E123 - E122)^3 + O135 * (E123 - E122)^2 + P135 * (E123 - E122) + Q135</f>
        <v>3.9895833333333335</v>
      </c>
      <c r="E123" s="63">
        <f>E122+1/4*(E126-E122)</f>
        <v>0.25</v>
      </c>
      <c r="F123" s="55">
        <v>3.9895833333333299</v>
      </c>
      <c r="G123" s="15">
        <v>0.25</v>
      </c>
      <c r="H123" t="s">
        <v>398</v>
      </c>
      <c r="K123" s="49"/>
      <c r="M123" s="34">
        <v>0</v>
      </c>
      <c r="N123" s="18">
        <f t="shared" ref="N123:O126" si="6">A122</f>
        <v>-1</v>
      </c>
      <c r="O123" s="18">
        <f t="shared" si="6"/>
        <v>5</v>
      </c>
      <c r="Q123" s="18">
        <v>0</v>
      </c>
      <c r="R123" s="18">
        <f>N124 - N123</f>
        <v>5</v>
      </c>
      <c r="S123" s="18">
        <f>R123 + R124</f>
        <v>7</v>
      </c>
      <c r="T123" s="18">
        <f>O124 - O123</f>
        <v>-3</v>
      </c>
      <c r="U123" s="35">
        <f>T123 / R123</f>
        <v>-0.6</v>
      </c>
    </row>
    <row r="124" spans="1:21" x14ac:dyDescent="0.25">
      <c r="A124" s="15">
        <v>6</v>
      </c>
      <c r="B124" s="15">
        <v>3</v>
      </c>
      <c r="D124" s="65">
        <f>N135 * (E124 - E122)^3 + O135 * (E124 - E122)^2 + P135 * (E124 - E122) + Q135</f>
        <v>3.0833333333333335</v>
      </c>
      <c r="E124" s="63">
        <f>E122+2/4*(E126-E122)</f>
        <v>1.5</v>
      </c>
      <c r="F124" s="55">
        <v>3.0833333333333299</v>
      </c>
      <c r="G124" s="15">
        <v>1.5</v>
      </c>
      <c r="H124" t="s">
        <v>399</v>
      </c>
      <c r="K124" s="49"/>
      <c r="M124" s="34">
        <v>1</v>
      </c>
      <c r="N124" s="18">
        <f t="shared" si="6"/>
        <v>4</v>
      </c>
      <c r="O124" s="18">
        <f t="shared" si="6"/>
        <v>2</v>
      </c>
      <c r="Q124" s="18">
        <v>1</v>
      </c>
      <c r="R124" s="18">
        <f>N125 - N124</f>
        <v>2</v>
      </c>
      <c r="S124" s="18">
        <f>R124 + R125</f>
        <v>4</v>
      </c>
      <c r="T124" s="18">
        <f>O125 - O124</f>
        <v>1</v>
      </c>
      <c r="U124" s="35">
        <f>T124 / R124</f>
        <v>0.5</v>
      </c>
    </row>
    <row r="125" spans="1:21" x14ac:dyDescent="0.25">
      <c r="A125" s="15">
        <v>8</v>
      </c>
      <c r="B125" s="15">
        <v>8</v>
      </c>
      <c r="D125" s="65">
        <f>N135 * (E125 - E122)^3 + O135 * (E125 - E122)^2 + P135 * (E125 - E122) + Q135</f>
        <v>2.385416666666667</v>
      </c>
      <c r="E125" s="63">
        <f>E122+3/4*(E126-E122)</f>
        <v>2.75</v>
      </c>
      <c r="F125" s="55">
        <v>2.3854166666666701</v>
      </c>
      <c r="G125" s="15">
        <v>2.75</v>
      </c>
      <c r="H125" t="s">
        <v>400</v>
      </c>
      <c r="M125" s="34">
        <v>2</v>
      </c>
      <c r="N125" s="18">
        <f t="shared" si="6"/>
        <v>6</v>
      </c>
      <c r="O125" s="18">
        <f t="shared" si="6"/>
        <v>3</v>
      </c>
      <c r="Q125" s="18">
        <v>2</v>
      </c>
      <c r="R125" s="18">
        <f>N126 - N125</f>
        <v>2</v>
      </c>
      <c r="S125" s="18"/>
      <c r="T125" s="18">
        <f>O126 - O125</f>
        <v>5</v>
      </c>
      <c r="U125" s="35">
        <f>T125 / R125</f>
        <v>2.5</v>
      </c>
    </row>
    <row r="126" spans="1:21" x14ac:dyDescent="0.25">
      <c r="D126" s="65">
        <f>O124</f>
        <v>2</v>
      </c>
      <c r="E126" s="63">
        <f>N124</f>
        <v>4</v>
      </c>
      <c r="F126" s="55">
        <v>2</v>
      </c>
      <c r="G126" s="15">
        <v>4</v>
      </c>
      <c r="H126" t="s">
        <v>401</v>
      </c>
      <c r="M126" s="34">
        <v>3</v>
      </c>
      <c r="N126" s="18">
        <f t="shared" si="6"/>
        <v>8</v>
      </c>
      <c r="O126" s="18">
        <f t="shared" si="6"/>
        <v>8</v>
      </c>
      <c r="U126" s="30"/>
    </row>
    <row r="127" spans="1:21" x14ac:dyDescent="0.25">
      <c r="D127" s="65">
        <f>N136 * (E127 - E126)^3 + O136 * (E127 - E126)^2 + P136 * (E127 - E126) + Q136</f>
        <v>1.9677083333333334</v>
      </c>
      <c r="E127" s="63">
        <f>E126+1/4*(E130-E126)</f>
        <v>4.5</v>
      </c>
      <c r="F127" s="55">
        <v>1.9677083333333301</v>
      </c>
      <c r="G127" s="15">
        <v>4.5</v>
      </c>
      <c r="H127" t="s">
        <v>44</v>
      </c>
      <c r="M127" s="39"/>
      <c r="U127" s="30"/>
    </row>
    <row r="128" spans="1:21" x14ac:dyDescent="0.25">
      <c r="D128" s="65">
        <f>N136 * (E128 - E126)^3 + O136 * (E128 - E126)^2 + P136 * (E128 - E126) + Q136</f>
        <v>2.0750000000000002</v>
      </c>
      <c r="E128" s="63">
        <f>E126+2/4*(E130-E126)</f>
        <v>5</v>
      </c>
      <c r="F128" s="55">
        <v>2.0750000000000002</v>
      </c>
      <c r="G128" s="15">
        <v>5</v>
      </c>
      <c r="H128" t="s">
        <v>402</v>
      </c>
      <c r="M128" s="39"/>
      <c r="N128" s="5" t="s">
        <v>124</v>
      </c>
      <c r="O128" s="4"/>
      <c r="P128" s="4"/>
      <c r="Q128" s="3"/>
      <c r="S128" s="17" t="s">
        <v>125</v>
      </c>
      <c r="U128" s="33" t="s">
        <v>126</v>
      </c>
    </row>
    <row r="129" spans="1:25" x14ac:dyDescent="0.25">
      <c r="D129" s="65">
        <f>N136 * (E129 - E126)^3 + O136 * (E129 - E126)^2 + P136 * (E129 - E126) + Q136</f>
        <v>2.3947916666666669</v>
      </c>
      <c r="E129" s="63">
        <f>E126+3/4*(E130-E126)</f>
        <v>5.5</v>
      </c>
      <c r="F129" s="55">
        <v>2.39479166666667</v>
      </c>
      <c r="G129" s="15">
        <v>5.5</v>
      </c>
      <c r="H129" t="s">
        <v>403</v>
      </c>
      <c r="M129" s="39"/>
      <c r="N129" s="18">
        <v>2</v>
      </c>
      <c r="O129" s="18">
        <v>0</v>
      </c>
      <c r="P129" s="18">
        <v>0</v>
      </c>
      <c r="Q129" s="18">
        <v>0</v>
      </c>
      <c r="S129" s="18">
        <v>0</v>
      </c>
      <c r="U129" s="35">
        <f t="array" ref="U129:U132">MMULT( MINVERSE(N129:Q132), S129:S132 )</f>
        <v>0</v>
      </c>
    </row>
    <row r="130" spans="1:25" x14ac:dyDescent="0.25">
      <c r="D130" s="65">
        <f>O125</f>
        <v>3</v>
      </c>
      <c r="E130" s="63">
        <f>N125</f>
        <v>6</v>
      </c>
      <c r="F130" s="55">
        <v>3</v>
      </c>
      <c r="G130" s="15">
        <v>6</v>
      </c>
      <c r="H130" t="s">
        <v>404</v>
      </c>
      <c r="M130" s="39"/>
      <c r="N130" s="18">
        <f>R123 / S123</f>
        <v>0.7142857142857143</v>
      </c>
      <c r="O130" s="18">
        <v>2</v>
      </c>
      <c r="P130" s="18">
        <f>1 - N130</f>
        <v>0.2857142857142857</v>
      </c>
      <c r="Q130" s="18">
        <v>0</v>
      </c>
      <c r="S130" s="18">
        <f>3 * (U124 - U123) / S123</f>
        <v>0.47142857142857147</v>
      </c>
      <c r="U130" s="35">
        <v>0.13333333333333336</v>
      </c>
    </row>
    <row r="131" spans="1:25" x14ac:dyDescent="0.25">
      <c r="D131" s="65">
        <f>N137 * (E131 - E130)^3 + O137 * (E131 - E130)^2 + P137 * (E131 - E130) + Q137</f>
        <v>3.9364583333333334</v>
      </c>
      <c r="E131" s="63">
        <f>E130+1/4*(E134-E130)</f>
        <v>6.5</v>
      </c>
      <c r="F131" s="55">
        <v>3.9364583333333298</v>
      </c>
      <c r="G131" s="15">
        <v>6.5</v>
      </c>
      <c r="H131" t="s">
        <v>405</v>
      </c>
      <c r="M131" s="39"/>
      <c r="N131" s="18">
        <v>0</v>
      </c>
      <c r="O131" s="18">
        <f>R124 / S124</f>
        <v>0.5</v>
      </c>
      <c r="P131" s="18">
        <v>2</v>
      </c>
      <c r="Q131" s="18">
        <f>1 - O131</f>
        <v>0.5</v>
      </c>
      <c r="S131" s="18">
        <f>3 * (U125 - U124) / S124</f>
        <v>1.5</v>
      </c>
      <c r="U131" s="35">
        <v>0.71666666666666656</v>
      </c>
    </row>
    <row r="132" spans="1:25" x14ac:dyDescent="0.25">
      <c r="D132" s="65">
        <f>N137 * (E132 - E130)^3 + O137 * (E132 - E130)^2 + P137 * (E132 - E130) + Q137</f>
        <v>5.1416666666666666</v>
      </c>
      <c r="E132" s="63">
        <f>E130+2/4*(E134-E130)</f>
        <v>7</v>
      </c>
      <c r="F132" s="55">
        <v>5.1416666666666702</v>
      </c>
      <c r="G132" s="15">
        <v>7</v>
      </c>
      <c r="H132" t="s">
        <v>406</v>
      </c>
      <c r="M132" s="39"/>
      <c r="N132" s="18">
        <v>0</v>
      </c>
      <c r="O132" s="18">
        <v>0</v>
      </c>
      <c r="P132" s="18">
        <v>0</v>
      </c>
      <c r="Q132" s="18">
        <v>2</v>
      </c>
      <c r="S132" s="18">
        <v>0</v>
      </c>
      <c r="U132" s="35">
        <v>0</v>
      </c>
    </row>
    <row r="133" spans="1:25" x14ac:dyDescent="0.25">
      <c r="D133" s="65">
        <f>N137 * (E133 - E130)^3 + O137 * (E133 - E130)^2 + P137 * (E133 - E130) + Q137</f>
        <v>6.526041666666667</v>
      </c>
      <c r="E133" s="63">
        <f>E130+3/4*(E134-E130)</f>
        <v>7.5</v>
      </c>
      <c r="F133" s="55">
        <v>6.5260416666666696</v>
      </c>
      <c r="G133" s="15">
        <v>7.5</v>
      </c>
      <c r="H133" t="s">
        <v>407</v>
      </c>
      <c r="M133" s="39"/>
      <c r="U133" s="30"/>
    </row>
    <row r="134" spans="1:25" x14ac:dyDescent="0.25">
      <c r="D134" s="65">
        <f>O126</f>
        <v>8</v>
      </c>
      <c r="E134" s="63">
        <f>N126</f>
        <v>8</v>
      </c>
      <c r="F134" s="55">
        <v>8</v>
      </c>
      <c r="G134" s="15">
        <v>8</v>
      </c>
      <c r="H134" t="s">
        <v>44</v>
      </c>
      <c r="M134" s="32" t="s">
        <v>110</v>
      </c>
      <c r="N134" s="17" t="s">
        <v>133</v>
      </c>
      <c r="O134" s="17" t="s">
        <v>134</v>
      </c>
      <c r="P134" s="17" t="s">
        <v>135</v>
      </c>
      <c r="Q134" s="17" t="s">
        <v>136</v>
      </c>
      <c r="R134" s="40" t="s">
        <v>408</v>
      </c>
      <c r="S134" s="41"/>
      <c r="T134" s="41"/>
      <c r="U134" s="30"/>
    </row>
    <row r="135" spans="1:25" x14ac:dyDescent="0.25">
      <c r="F135" s="55"/>
      <c r="M135" s="34">
        <v>0</v>
      </c>
      <c r="N135" s="18">
        <f>(U130 - U129) / (3 * R123)</f>
        <v>8.8888888888888906E-3</v>
      </c>
      <c r="O135" s="18">
        <f>U129</f>
        <v>0</v>
      </c>
      <c r="P135" s="18">
        <f>U123 - R123 * (U130 + 2 * U129) / 3</f>
        <v>-0.82222222222222219</v>
      </c>
      <c r="Q135" s="18">
        <f>O123</f>
        <v>5</v>
      </c>
      <c r="R135" s="40"/>
      <c r="S135" s="41"/>
      <c r="T135" s="41"/>
      <c r="U135" s="30"/>
      <c r="Y135" s="16" t="s">
        <v>409</v>
      </c>
    </row>
    <row r="136" spans="1:25" x14ac:dyDescent="0.25">
      <c r="F136" s="55"/>
      <c r="M136" s="34">
        <v>1</v>
      </c>
      <c r="N136" s="18">
        <f>(U131 - U130) / (3 * R124)</f>
        <v>9.722222222222221E-2</v>
      </c>
      <c r="O136" s="18">
        <f>U130</f>
        <v>0.13333333333333336</v>
      </c>
      <c r="P136" s="18">
        <f>U124 - R124 * (U131 + 2 * U130) / 3</f>
        <v>-0.15555555555555556</v>
      </c>
      <c r="Q136" s="18">
        <f>O124</f>
        <v>2</v>
      </c>
      <c r="R136" s="40"/>
      <c r="S136" s="41"/>
      <c r="T136" s="41"/>
      <c r="U136" s="30"/>
    </row>
    <row r="137" spans="1:25" customFormat="1" ht="15.75" customHeight="1" thickBot="1" x14ac:dyDescent="0.3">
      <c r="F137" s="55"/>
      <c r="G137" s="55"/>
      <c r="M137" s="42">
        <v>2</v>
      </c>
      <c r="N137" s="43">
        <f>(U132 - U131) / (3 * R125)</f>
        <v>-0.11944444444444442</v>
      </c>
      <c r="O137" s="43">
        <f>U131</f>
        <v>0.71666666666666656</v>
      </c>
      <c r="P137" s="43">
        <f>U125 - R125 * (U132 + 2 * U131) / 3</f>
        <v>1.5444444444444447</v>
      </c>
      <c r="Q137" s="43">
        <f>O125</f>
        <v>3</v>
      </c>
      <c r="R137" s="44"/>
      <c r="S137" s="45"/>
      <c r="T137" s="45"/>
      <c r="U137" s="46"/>
    </row>
    <row r="138" spans="1:25" x14ac:dyDescent="0.25">
      <c r="F138" s="55"/>
    </row>
    <row r="139" spans="1:25" customFormat="1" ht="15.75" customHeight="1" thickBot="1" x14ac:dyDescent="0.3">
      <c r="A139" s="31" t="s">
        <v>222</v>
      </c>
      <c r="F139" s="55"/>
      <c r="G139" s="55"/>
    </row>
    <row r="140" spans="1:25" x14ac:dyDescent="0.25">
      <c r="A140" s="6" t="s">
        <v>115</v>
      </c>
      <c r="B140" s="6"/>
      <c r="C140" s="7"/>
      <c r="D140" s="6" t="s">
        <v>11</v>
      </c>
      <c r="E140" s="6"/>
      <c r="F140" s="55"/>
      <c r="G140" s="7"/>
      <c r="H140" s="6" t="s">
        <v>12</v>
      </c>
      <c r="I140" s="6"/>
      <c r="J140" s="7" t="s">
        <v>116</v>
      </c>
      <c r="K140" s="7" t="s">
        <v>117</v>
      </c>
      <c r="M140" s="26" t="s">
        <v>410</v>
      </c>
      <c r="N140" s="27"/>
      <c r="O140" s="27"/>
      <c r="P140" s="27"/>
      <c r="Q140" s="27"/>
      <c r="R140" s="27"/>
      <c r="S140" s="27"/>
      <c r="T140" s="27"/>
      <c r="U140" s="28"/>
    </row>
    <row r="141" spans="1:25" x14ac:dyDescent="0.25">
      <c r="A141" s="36" t="s">
        <v>8</v>
      </c>
      <c r="B141" s="36" t="s">
        <v>9</v>
      </c>
      <c r="D141" s="17" t="s">
        <v>9</v>
      </c>
      <c r="E141" s="17" t="s">
        <v>8</v>
      </c>
      <c r="F141" s="55"/>
      <c r="G141" s="36"/>
      <c r="H141" s="36" t="s">
        <v>224</v>
      </c>
      <c r="I141" s="36" t="s">
        <v>411</v>
      </c>
      <c r="J141" s="36"/>
      <c r="K141" s="50"/>
      <c r="M141" s="29" t="s">
        <v>108</v>
      </c>
      <c r="U141" s="30"/>
    </row>
    <row r="142" spans="1:25" x14ac:dyDescent="0.25">
      <c r="A142" s="15">
        <v>-2</v>
      </c>
      <c r="B142" s="15">
        <v>2</v>
      </c>
      <c r="C142" s="11" t="s">
        <v>119</v>
      </c>
      <c r="D142" s="65">
        <f>O143</f>
        <v>2</v>
      </c>
      <c r="E142" s="63">
        <f>N143</f>
        <v>-2</v>
      </c>
      <c r="F142" s="55">
        <v>2</v>
      </c>
      <c r="G142" s="15">
        <v>-2</v>
      </c>
      <c r="K142" s="49"/>
      <c r="M142" s="32" t="s">
        <v>110</v>
      </c>
      <c r="N142" s="17" t="s">
        <v>8</v>
      </c>
      <c r="O142" s="17" t="s">
        <v>9</v>
      </c>
      <c r="Q142" s="17" t="s">
        <v>110</v>
      </c>
      <c r="R142" s="17" t="s">
        <v>111</v>
      </c>
      <c r="S142" s="17" t="s">
        <v>112</v>
      </c>
      <c r="T142" s="17" t="s">
        <v>113</v>
      </c>
      <c r="U142" s="33" t="s">
        <v>114</v>
      </c>
    </row>
    <row r="143" spans="1:25" x14ac:dyDescent="0.25">
      <c r="A143" s="15">
        <v>4</v>
      </c>
      <c r="B143" s="15">
        <v>5</v>
      </c>
      <c r="D143" s="65">
        <f>N155 * (E143 - E142)^3 + O155 * (E143 - E142)^2 + P155 * (E143 - E142) + Q155</f>
        <v>5.471774193548387</v>
      </c>
      <c r="E143" s="63">
        <f>E142+1/4*(E146-E142)</f>
        <v>-0.5</v>
      </c>
      <c r="F143" s="55">
        <v>5.4717741935483897</v>
      </c>
      <c r="G143" s="15">
        <v>-0.5</v>
      </c>
      <c r="K143" s="49"/>
      <c r="M143" s="34">
        <v>0</v>
      </c>
      <c r="N143" s="18">
        <f t="shared" ref="N143:O146" si="7">A142</f>
        <v>-2</v>
      </c>
      <c r="O143" s="18">
        <f t="shared" si="7"/>
        <v>2</v>
      </c>
      <c r="Q143" s="18">
        <v>0</v>
      </c>
      <c r="R143" s="18">
        <f>N144 - N143</f>
        <v>6</v>
      </c>
      <c r="S143" s="18">
        <f>R143 + R144</f>
        <v>8</v>
      </c>
      <c r="T143" s="18">
        <f>O144 - O143</f>
        <v>3</v>
      </c>
      <c r="U143" s="35">
        <f>T143 / R143</f>
        <v>0.5</v>
      </c>
    </row>
    <row r="144" spans="1:25" x14ac:dyDescent="0.25">
      <c r="A144" s="15">
        <v>6</v>
      </c>
      <c r="B144" s="15">
        <v>-1</v>
      </c>
      <c r="D144" s="65">
        <f>N155 * (E144 - E142)^3 + O155 * (E144 - E142)^2 + P155 * (E144 - E142) + Q155</f>
        <v>7.8548387096774199</v>
      </c>
      <c r="E144" s="63">
        <f>E142+2/4*(E146-E142)</f>
        <v>1</v>
      </c>
      <c r="F144" s="55">
        <v>7.8548387096774199</v>
      </c>
      <c r="G144" s="15">
        <v>1</v>
      </c>
      <c r="K144" s="49"/>
      <c r="M144" s="34">
        <v>1</v>
      </c>
      <c r="N144" s="18">
        <f t="shared" si="7"/>
        <v>4</v>
      </c>
      <c r="O144" s="18">
        <f t="shared" si="7"/>
        <v>5</v>
      </c>
      <c r="Q144" s="18">
        <v>1</v>
      </c>
      <c r="R144" s="18">
        <f>N145 - N144</f>
        <v>2</v>
      </c>
      <c r="S144" s="18">
        <f>R144 + R145</f>
        <v>4</v>
      </c>
      <c r="T144" s="18">
        <f>O145 - O144</f>
        <v>-6</v>
      </c>
      <c r="U144" s="35">
        <f>T144 / R144</f>
        <v>-3</v>
      </c>
    </row>
    <row r="145" spans="1:25" x14ac:dyDescent="0.25">
      <c r="A145" s="15">
        <v>8</v>
      </c>
      <c r="B145" s="15">
        <v>5</v>
      </c>
      <c r="D145" s="65">
        <f>N155 * (E145 - E142)^3 + O155 * (E145 - E142)^2 + P155 * (E145 - E142) + Q155</f>
        <v>8.0604838709677438</v>
      </c>
      <c r="E145" s="63">
        <f>E142+3/4*(E146-E142)</f>
        <v>2.5</v>
      </c>
      <c r="F145" s="55">
        <v>8.0604838709677402</v>
      </c>
      <c r="G145" s="15">
        <v>2.5</v>
      </c>
      <c r="M145" s="34">
        <v>2</v>
      </c>
      <c r="N145" s="18">
        <f t="shared" si="7"/>
        <v>6</v>
      </c>
      <c r="O145" s="18">
        <f t="shared" si="7"/>
        <v>-1</v>
      </c>
      <c r="Q145" s="18">
        <v>2</v>
      </c>
      <c r="R145" s="18">
        <f>N146 - N145</f>
        <v>2</v>
      </c>
      <c r="S145" s="18"/>
      <c r="T145" s="18">
        <f>O146 - O145</f>
        <v>6</v>
      </c>
      <c r="U145" s="35">
        <f>T145 / R145</f>
        <v>3</v>
      </c>
    </row>
    <row r="146" spans="1:25" x14ac:dyDescent="0.25">
      <c r="D146" s="65">
        <f>O144</f>
        <v>5</v>
      </c>
      <c r="E146" s="63">
        <f>N144</f>
        <v>4</v>
      </c>
      <c r="F146" s="55">
        <v>5</v>
      </c>
      <c r="G146" s="15">
        <v>4</v>
      </c>
      <c r="M146" s="34">
        <v>3</v>
      </c>
      <c r="N146" s="18">
        <f t="shared" si="7"/>
        <v>8</v>
      </c>
      <c r="O146" s="18">
        <f t="shared" si="7"/>
        <v>5</v>
      </c>
      <c r="U146" s="30"/>
    </row>
    <row r="147" spans="1:25" x14ac:dyDescent="0.25">
      <c r="D147" s="65">
        <f>N156 * (E147 - E146)^3 + O156 * (E147 - E146)^2 + P156 * (E147 - E146) + Q156</f>
        <v>3.144657258064516</v>
      </c>
      <c r="E147" s="63">
        <f>E146+1/4*(E150-E146)</f>
        <v>4.5</v>
      </c>
      <c r="F147" s="55">
        <v>3.14465725806452</v>
      </c>
      <c r="G147" s="15">
        <v>4.5</v>
      </c>
      <c r="M147" s="39"/>
      <c r="U147" s="30"/>
    </row>
    <row r="148" spans="1:25" x14ac:dyDescent="0.25">
      <c r="D148" s="65">
        <f>N156 * (E148 - E146)^3 + O156 * (E148 - E146)^2 + P156 * (E148 - E146) + Q156</f>
        <v>1.2379032258064515</v>
      </c>
      <c r="E148" s="63">
        <f>E146+2/4*(E150-E146)</f>
        <v>5</v>
      </c>
      <c r="F148" s="55">
        <v>1.23790322580645</v>
      </c>
      <c r="G148" s="15">
        <v>5</v>
      </c>
      <c r="M148" s="39"/>
      <c r="N148" s="5" t="s">
        <v>124</v>
      </c>
      <c r="O148" s="4"/>
      <c r="P148" s="4"/>
      <c r="Q148" s="3"/>
      <c r="S148" s="17" t="s">
        <v>125</v>
      </c>
      <c r="U148" s="33" t="s">
        <v>126</v>
      </c>
    </row>
    <row r="149" spans="1:25" x14ac:dyDescent="0.25">
      <c r="D149" s="65">
        <f>N156 * (E149 - E146)^3 + O156 * (E149 - E146)^2 + P156 * (E149 - E146) + Q156</f>
        <v>-0.28780241935483897</v>
      </c>
      <c r="E149" s="63">
        <f>E146+3/4*(E150-E146)</f>
        <v>5.5</v>
      </c>
      <c r="F149" s="55">
        <v>-0.28780241935483902</v>
      </c>
      <c r="G149" s="15">
        <v>5.5</v>
      </c>
      <c r="M149" s="39"/>
      <c r="N149" s="18">
        <v>2</v>
      </c>
      <c r="O149" s="18">
        <v>0</v>
      </c>
      <c r="P149" s="18">
        <v>0</v>
      </c>
      <c r="Q149" s="18">
        <v>0</v>
      </c>
      <c r="S149" s="18">
        <v>0</v>
      </c>
      <c r="U149" s="35">
        <f t="array" ref="U149:U152">MMULT( MINVERSE(N149:Q152), S149:S152 )</f>
        <v>0</v>
      </c>
    </row>
    <row r="150" spans="1:25" x14ac:dyDescent="0.25">
      <c r="D150" s="65">
        <f>O145</f>
        <v>-1</v>
      </c>
      <c r="E150" s="63">
        <f>N145</f>
        <v>6</v>
      </c>
      <c r="F150" s="55">
        <v>-1</v>
      </c>
      <c r="G150" s="15">
        <v>6</v>
      </c>
      <c r="M150" s="39"/>
      <c r="N150" s="18">
        <f>R143 / S143</f>
        <v>0.75</v>
      </c>
      <c r="O150" s="18">
        <v>2</v>
      </c>
      <c r="P150" s="18">
        <f>1 - N150</f>
        <v>0.25</v>
      </c>
      <c r="Q150" s="18">
        <v>0</v>
      </c>
      <c r="S150" s="18">
        <f>3 * (U144 - U143) / S143</f>
        <v>-1.3125</v>
      </c>
      <c r="U150" s="35">
        <v>-0.96774193548387089</v>
      </c>
    </row>
    <row r="151" spans="1:25" x14ac:dyDescent="0.25">
      <c r="D151" s="65">
        <f>N157 * (E151 - E150)^3 + O157 * (E151 - E150)^2 + P157 * (E151 - E150) + Q157</f>
        <v>-0.59022177419354827</v>
      </c>
      <c r="E151" s="63">
        <f>E150+1/4*(E154-E150)</f>
        <v>6.5</v>
      </c>
      <c r="F151" s="55">
        <v>-0.59022177419354804</v>
      </c>
      <c r="G151" s="15">
        <v>6.5</v>
      </c>
      <c r="M151" s="39"/>
      <c r="N151" s="18">
        <v>0</v>
      </c>
      <c r="O151" s="18">
        <f>R144 / S144</f>
        <v>0.5</v>
      </c>
      <c r="P151" s="18">
        <v>2</v>
      </c>
      <c r="Q151" s="18">
        <f>1 - O151</f>
        <v>0.5</v>
      </c>
      <c r="S151" s="18">
        <f>3 * (U145 - U144) / S144</f>
        <v>4.5</v>
      </c>
      <c r="U151" s="35">
        <v>2.4919354838709675</v>
      </c>
    </row>
    <row r="152" spans="1:25" x14ac:dyDescent="0.25">
      <c r="D152" s="65">
        <f>N157 * (E152 - E150)^3 + O157 * (E152 - E150)^2 + P157 * (E152 - E150) + Q157</f>
        <v>0.75403225806451601</v>
      </c>
      <c r="E152" s="63">
        <f>E150+2/4*(E154-E150)</f>
        <v>7</v>
      </c>
      <c r="F152" s="55">
        <v>0.75403225806451601</v>
      </c>
      <c r="G152" s="15">
        <v>7</v>
      </c>
      <c r="M152" s="39"/>
      <c r="N152" s="18">
        <v>0</v>
      </c>
      <c r="O152" s="18">
        <v>0</v>
      </c>
      <c r="P152" s="18">
        <v>0</v>
      </c>
      <c r="Q152" s="18">
        <v>2</v>
      </c>
      <c r="S152" s="18">
        <v>0</v>
      </c>
      <c r="U152" s="35">
        <v>0</v>
      </c>
    </row>
    <row r="153" spans="1:25" x14ac:dyDescent="0.25">
      <c r="D153" s="65">
        <f>N157 * (E153 - E150)^3 + O157 * (E153 - E150)^2 + P157 * (E153 - E150) + Q157</f>
        <v>2.721270161290323</v>
      </c>
      <c r="E153" s="63">
        <f>E150+3/4*(E154-E150)</f>
        <v>7.5</v>
      </c>
      <c r="F153" s="55">
        <v>2.7212701612903198</v>
      </c>
      <c r="G153" s="15">
        <v>7.5</v>
      </c>
      <c r="M153" s="39"/>
      <c r="U153" s="30"/>
    </row>
    <row r="154" spans="1:25" x14ac:dyDescent="0.25">
      <c r="D154" s="65">
        <f>O146</f>
        <v>5</v>
      </c>
      <c r="E154" s="63">
        <f>N146</f>
        <v>8</v>
      </c>
      <c r="F154" s="55">
        <v>5</v>
      </c>
      <c r="G154" s="15">
        <v>8</v>
      </c>
      <c r="M154" s="32" t="s">
        <v>110</v>
      </c>
      <c r="N154" s="17" t="s">
        <v>133</v>
      </c>
      <c r="O154" s="17" t="s">
        <v>134</v>
      </c>
      <c r="P154" s="17" t="s">
        <v>135</v>
      </c>
      <c r="Q154" s="17" t="s">
        <v>136</v>
      </c>
      <c r="R154" s="40" t="s">
        <v>412</v>
      </c>
      <c r="S154" s="41"/>
      <c r="T154" s="41"/>
      <c r="U154" s="30"/>
    </row>
    <row r="155" spans="1:25" x14ac:dyDescent="0.25">
      <c r="F155" s="55"/>
      <c r="M155" s="34">
        <v>0</v>
      </c>
      <c r="N155" s="18">
        <f>(U150 - U149) / (3 * R143)</f>
        <v>-5.3763440860215048E-2</v>
      </c>
      <c r="O155" s="18">
        <f>U149</f>
        <v>0</v>
      </c>
      <c r="P155" s="18">
        <f>U143 - R143 * (U150 + 2 * U149) / 3</f>
        <v>2.435483870967742</v>
      </c>
      <c r="Q155" s="18">
        <f>O143</f>
        <v>2</v>
      </c>
      <c r="R155" s="40"/>
      <c r="S155" s="41"/>
      <c r="T155" s="41"/>
      <c r="U155" s="30"/>
    </row>
    <row r="156" spans="1:25" x14ac:dyDescent="0.25">
      <c r="F156" s="55"/>
      <c r="M156" s="34">
        <v>1</v>
      </c>
      <c r="N156" s="18">
        <f>(U151 - U150) / (3 * R144)</f>
        <v>0.57661290322580638</v>
      </c>
      <c r="O156" s="18">
        <f>U150</f>
        <v>-0.96774193548387089</v>
      </c>
      <c r="P156" s="18">
        <f>U144 - R144 * (U151 + 2 * U150) / 3</f>
        <v>-3.370967741935484</v>
      </c>
      <c r="Q156" s="18">
        <f>O144</f>
        <v>5</v>
      </c>
      <c r="R156" s="40"/>
      <c r="S156" s="41"/>
      <c r="T156" s="41"/>
      <c r="U156" s="30"/>
    </row>
    <row r="157" spans="1:25" customFormat="1" ht="15.75" customHeight="1" thickBot="1" x14ac:dyDescent="0.3">
      <c r="F157" s="55"/>
      <c r="G157" s="55"/>
      <c r="M157" s="42">
        <v>2</v>
      </c>
      <c r="N157" s="43">
        <f>(U152 - U151) / (3 * R145)</f>
        <v>-0.41532258064516125</v>
      </c>
      <c r="O157" s="43">
        <f>U151</f>
        <v>2.4919354838709675</v>
      </c>
      <c r="P157" s="43">
        <f>U145 - R145 * (U152 + 2 * U151) / 3</f>
        <v>-0.32258064516129004</v>
      </c>
      <c r="Q157" s="43">
        <f>O145</f>
        <v>-1</v>
      </c>
      <c r="R157" s="44"/>
      <c r="S157" s="45"/>
      <c r="T157" s="45"/>
      <c r="U157" s="46"/>
      <c r="Y157" s="16" t="s">
        <v>413</v>
      </c>
    </row>
    <row r="158" spans="1:25" x14ac:dyDescent="0.25">
      <c r="F158" s="55"/>
    </row>
    <row r="159" spans="1:25" customFormat="1" ht="15.75" customHeight="1" thickBot="1" x14ac:dyDescent="0.3">
      <c r="A159" s="31" t="s">
        <v>227</v>
      </c>
      <c r="F159" s="55"/>
      <c r="G159" s="55"/>
    </row>
    <row r="160" spans="1:25" x14ac:dyDescent="0.25">
      <c r="A160" s="6" t="s">
        <v>115</v>
      </c>
      <c r="B160" s="6"/>
      <c r="C160" s="7"/>
      <c r="D160" s="6" t="s">
        <v>11</v>
      </c>
      <c r="E160" s="6"/>
      <c r="F160" s="55"/>
      <c r="G160" s="7"/>
      <c r="H160" s="6" t="s">
        <v>12</v>
      </c>
      <c r="I160" s="6"/>
      <c r="J160" s="7" t="s">
        <v>116</v>
      </c>
      <c r="K160" s="7" t="s">
        <v>117</v>
      </c>
      <c r="M160" s="26" t="s">
        <v>414</v>
      </c>
      <c r="N160" s="27"/>
      <c r="O160" s="27"/>
      <c r="P160" s="27"/>
      <c r="Q160" s="27"/>
      <c r="R160" s="27"/>
      <c r="S160" s="27"/>
      <c r="T160" s="27"/>
      <c r="U160" s="28"/>
    </row>
    <row r="161" spans="1:21" x14ac:dyDescent="0.25">
      <c r="A161" s="36" t="s">
        <v>8</v>
      </c>
      <c r="B161" s="36" t="s">
        <v>9</v>
      </c>
      <c r="D161" s="17" t="s">
        <v>9</v>
      </c>
      <c r="E161" s="17" t="s">
        <v>8</v>
      </c>
      <c r="F161" s="55"/>
      <c r="G161" s="36"/>
      <c r="H161" s="36" t="s">
        <v>224</v>
      </c>
      <c r="I161" s="36" t="s">
        <v>411</v>
      </c>
      <c r="J161" s="36"/>
      <c r="K161" s="50"/>
      <c r="M161" s="29" t="s">
        <v>108</v>
      </c>
      <c r="U161" s="30"/>
    </row>
    <row r="162" spans="1:21" x14ac:dyDescent="0.25">
      <c r="A162" s="15">
        <v>0</v>
      </c>
      <c r="B162" s="15">
        <v>4</v>
      </c>
      <c r="C162" s="11" t="s">
        <v>119</v>
      </c>
      <c r="D162" s="65">
        <f>O163</f>
        <v>4</v>
      </c>
      <c r="E162" s="63">
        <f>N163</f>
        <v>0</v>
      </c>
      <c r="F162" s="55">
        <v>4</v>
      </c>
      <c r="G162" s="15">
        <v>0</v>
      </c>
      <c r="K162" s="49"/>
      <c r="M162" s="32" t="s">
        <v>110</v>
      </c>
      <c r="N162" s="17" t="s">
        <v>8</v>
      </c>
      <c r="O162" s="17" t="s">
        <v>9</v>
      </c>
      <c r="Q162" s="17" t="s">
        <v>110</v>
      </c>
      <c r="R162" s="17" t="s">
        <v>111</v>
      </c>
      <c r="S162" s="17" t="s">
        <v>112</v>
      </c>
      <c r="T162" s="17" t="s">
        <v>113</v>
      </c>
      <c r="U162" s="33" t="s">
        <v>114</v>
      </c>
    </row>
    <row r="163" spans="1:21" x14ac:dyDescent="0.25">
      <c r="A163" s="15">
        <v>3</v>
      </c>
      <c r="B163" s="15">
        <v>6</v>
      </c>
      <c r="D163" s="65">
        <f>N175 * (E163 - E162)^3 + O175 * (E163 - E162)^2 + P175 * (E163 - E162) + Q175</f>
        <v>4.9022381756756754</v>
      </c>
      <c r="E163" s="63">
        <f>E162+1/4*(E166-E162)</f>
        <v>0.75</v>
      </c>
      <c r="F163" s="55">
        <v>4.9022381756756799</v>
      </c>
      <c r="G163" s="15">
        <v>0.75</v>
      </c>
      <c r="K163" s="49"/>
      <c r="M163" s="34">
        <v>0</v>
      </c>
      <c r="N163" s="18">
        <f t="shared" ref="N163:O166" si="8">A162</f>
        <v>0</v>
      </c>
      <c r="O163" s="18">
        <f t="shared" si="8"/>
        <v>4</v>
      </c>
      <c r="Q163" s="18">
        <v>0</v>
      </c>
      <c r="R163" s="18">
        <f>N164 - N163</f>
        <v>3</v>
      </c>
      <c r="S163" s="18">
        <f>R163 + R164</f>
        <v>6</v>
      </c>
      <c r="T163" s="18">
        <f>O164 - O163</f>
        <v>2</v>
      </c>
      <c r="U163" s="35">
        <f>T163 / R163</f>
        <v>0.66666666666666663</v>
      </c>
    </row>
    <row r="164" spans="1:21" x14ac:dyDescent="0.25">
      <c r="A164" s="15">
        <v>6</v>
      </c>
      <c r="B164" s="15">
        <v>3</v>
      </c>
      <c r="D164" s="65">
        <f>N175 * (E164 - E162)^3 + O175 * (E164 - E162)^2 + P175 * (E164 - E162) + Q175</f>
        <v>5.6435810810810807</v>
      </c>
      <c r="E164" s="63">
        <f>E162+2/4*(E166-E162)</f>
        <v>1.5</v>
      </c>
      <c r="F164" s="55">
        <v>5.6435810810810798</v>
      </c>
      <c r="G164" s="15">
        <v>1.5</v>
      </c>
      <c r="K164" s="49"/>
      <c r="M164" s="34">
        <v>1</v>
      </c>
      <c r="N164" s="18">
        <f t="shared" si="8"/>
        <v>3</v>
      </c>
      <c r="O164" s="18">
        <f t="shared" si="8"/>
        <v>6</v>
      </c>
      <c r="Q164" s="18">
        <v>1</v>
      </c>
      <c r="R164" s="18">
        <f>N165 - N164</f>
        <v>3</v>
      </c>
      <c r="S164" s="18">
        <f>R164 + R165</f>
        <v>5</v>
      </c>
      <c r="T164" s="18">
        <f>O165 - O164</f>
        <v>-3</v>
      </c>
      <c r="U164" s="35">
        <f>T164 / R164</f>
        <v>-1</v>
      </c>
    </row>
    <row r="165" spans="1:21" x14ac:dyDescent="0.25">
      <c r="A165" s="15">
        <v>8</v>
      </c>
      <c r="B165" s="15">
        <v>4</v>
      </c>
      <c r="D165" s="65">
        <f>N175 * (E165 - E162)^3 + O175 * (E165 - E162)^2 + P175 * (E165 - E162) + Q175</f>
        <v>6.0631334459459456</v>
      </c>
      <c r="E165" s="63">
        <f>E162+3/4*(E166-E162)</f>
        <v>2.25</v>
      </c>
      <c r="F165" s="55">
        <v>6.0631334459459501</v>
      </c>
      <c r="G165" s="15">
        <v>2.25</v>
      </c>
      <c r="M165" s="34">
        <v>2</v>
      </c>
      <c r="N165" s="18">
        <f t="shared" si="8"/>
        <v>6</v>
      </c>
      <c r="O165" s="18">
        <f t="shared" si="8"/>
        <v>3</v>
      </c>
      <c r="Q165" s="18">
        <v>2</v>
      </c>
      <c r="R165" s="18">
        <f>N166 - N165</f>
        <v>2</v>
      </c>
      <c r="S165" s="18"/>
      <c r="T165" s="18">
        <f>O166 - O165</f>
        <v>1</v>
      </c>
      <c r="U165" s="35">
        <f>T165 / R165</f>
        <v>0.5</v>
      </c>
    </row>
    <row r="166" spans="1:21" x14ac:dyDescent="0.25">
      <c r="D166" s="65">
        <f>O164</f>
        <v>6</v>
      </c>
      <c r="E166" s="63">
        <f>N164</f>
        <v>3</v>
      </c>
      <c r="F166" s="55">
        <v>6</v>
      </c>
      <c r="G166" s="15">
        <v>3</v>
      </c>
      <c r="M166" s="34">
        <v>3</v>
      </c>
      <c r="N166" s="18">
        <f t="shared" si="8"/>
        <v>8</v>
      </c>
      <c r="O166" s="18">
        <f t="shared" si="8"/>
        <v>4</v>
      </c>
      <c r="U166" s="30"/>
    </row>
    <row r="167" spans="1:21" x14ac:dyDescent="0.25">
      <c r="D167" s="65">
        <f>N176 * (E167 - E166)^3 + O176 * (E167 - E166)^2 + P176 * (E167 - E166) + Q176</f>
        <v>5.3760557432432439</v>
      </c>
      <c r="E167" s="63">
        <f>E166+1/4*(E170-E166)</f>
        <v>3.75</v>
      </c>
      <c r="F167" s="55">
        <v>5.3760557432432403</v>
      </c>
      <c r="G167" s="15">
        <v>3.75</v>
      </c>
      <c r="M167" s="39"/>
      <c r="U167" s="30"/>
    </row>
    <row r="168" spans="1:21" x14ac:dyDescent="0.25">
      <c r="D168" s="65">
        <f>N176 * (E168 - E166)^3 + O176 * (E168 - E166)^2 + P176 * (E168 - E166) + Q176</f>
        <v>4.444256756756757</v>
      </c>
      <c r="E168" s="63">
        <f>E166+2/4*(E170-E166)</f>
        <v>4.5</v>
      </c>
      <c r="F168" s="55">
        <v>4.4442567567567597</v>
      </c>
      <c r="G168" s="15">
        <v>4.5</v>
      </c>
      <c r="M168" s="39"/>
      <c r="N168" s="5" t="s">
        <v>124</v>
      </c>
      <c r="O168" s="4"/>
      <c r="P168" s="4"/>
      <c r="Q168" s="3"/>
      <c r="S168" s="17" t="s">
        <v>125</v>
      </c>
      <c r="U168" s="33" t="s">
        <v>126</v>
      </c>
    </row>
    <row r="169" spans="1:21" x14ac:dyDescent="0.25">
      <c r="D169" s="65">
        <f>N176 * (E169 - E166)^3 + O176 * (E169 - E166)^2 + P176 * (E169 - E166) + Q176</f>
        <v>3.5403293918918921</v>
      </c>
      <c r="E169" s="63">
        <f>E166+3/4*(E170-E166)</f>
        <v>5.25</v>
      </c>
      <c r="F169" s="55">
        <v>3.5403293918918899</v>
      </c>
      <c r="G169" s="15">
        <v>5.25</v>
      </c>
      <c r="M169" s="39"/>
      <c r="N169" s="18">
        <v>2</v>
      </c>
      <c r="O169" s="18">
        <v>0</v>
      </c>
      <c r="P169" s="18">
        <v>0</v>
      </c>
      <c r="Q169" s="18">
        <v>0</v>
      </c>
      <c r="S169" s="18">
        <v>0</v>
      </c>
      <c r="U169" s="35">
        <f t="array" ref="U169:U172">MMULT( MINVERSE(N169:Q172), S169:S172 )</f>
        <v>0</v>
      </c>
    </row>
    <row r="170" spans="1:21" x14ac:dyDescent="0.25">
      <c r="D170" s="65">
        <f>O165</f>
        <v>3</v>
      </c>
      <c r="E170" s="63">
        <f>N165</f>
        <v>6</v>
      </c>
      <c r="F170" s="55">
        <v>3</v>
      </c>
      <c r="G170" s="15">
        <v>6</v>
      </c>
      <c r="M170" s="39"/>
      <c r="N170" s="18">
        <f>R163 / S163</f>
        <v>0.5</v>
      </c>
      <c r="O170" s="18">
        <v>2</v>
      </c>
      <c r="P170" s="18">
        <f>1 - N170</f>
        <v>0.5</v>
      </c>
      <c r="Q170" s="18">
        <v>0</v>
      </c>
      <c r="S170" s="18">
        <f>3 * (U164 - U163) / S163</f>
        <v>-0.83333333333333337</v>
      </c>
      <c r="U170" s="35">
        <v>-0.57207207207207211</v>
      </c>
    </row>
    <row r="171" spans="1:21" x14ac:dyDescent="0.25">
      <c r="D171" s="65">
        <f>N177 * (E171 - E170)^3 + O177 * (E171 - E170)^2 + P177 * (E171 - E170) + Q177</f>
        <v>2.9780405405405403</v>
      </c>
      <c r="E171" s="63">
        <f>E170+1/4*(E174-E170)</f>
        <v>6.5</v>
      </c>
      <c r="F171" s="55">
        <v>2.9780405405405399</v>
      </c>
      <c r="G171" s="15">
        <v>6.5</v>
      </c>
      <c r="M171" s="39"/>
      <c r="N171" s="18">
        <v>0</v>
      </c>
      <c r="O171" s="18">
        <f>R164 / S164</f>
        <v>0.6</v>
      </c>
      <c r="P171" s="18">
        <v>2</v>
      </c>
      <c r="Q171" s="18">
        <f>1 - O171</f>
        <v>0.4</v>
      </c>
      <c r="S171" s="18">
        <f>3 * (U165 - U164) / S164</f>
        <v>0.9</v>
      </c>
      <c r="U171" s="35">
        <v>0.62162162162162149</v>
      </c>
    </row>
    <row r="172" spans="1:21" x14ac:dyDescent="0.25">
      <c r="D172" s="65">
        <f>N177 * (E172 - E170)^3 + O177 * (E172 - E170)^2 + P177 * (E172 - E170) + Q177</f>
        <v>3.1891891891891895</v>
      </c>
      <c r="E172" s="63">
        <f>E170+2/4*(E174-E170)</f>
        <v>7</v>
      </c>
      <c r="F172" s="55">
        <v>3.1891891891891899</v>
      </c>
      <c r="G172" s="15">
        <v>7</v>
      </c>
      <c r="M172" s="39"/>
      <c r="N172" s="18">
        <v>0</v>
      </c>
      <c r="O172" s="18">
        <v>0</v>
      </c>
      <c r="P172" s="18">
        <v>0</v>
      </c>
      <c r="Q172" s="18">
        <v>2</v>
      </c>
      <c r="S172" s="18">
        <v>0</v>
      </c>
      <c r="U172" s="35">
        <v>0</v>
      </c>
    </row>
    <row r="173" spans="1:21" x14ac:dyDescent="0.25">
      <c r="D173" s="65">
        <f>N177 * (E173 - E170)^3 + O177 * (E173 - E170)^2 + P177 * (E173 - E170) + Q177</f>
        <v>3.555743243243243</v>
      </c>
      <c r="E173" s="63">
        <f>E170+3/4*(E174-E170)</f>
        <v>7.5</v>
      </c>
      <c r="F173" s="55">
        <v>3.5557432432432399</v>
      </c>
      <c r="G173" s="15">
        <v>7.5</v>
      </c>
      <c r="M173" s="39"/>
      <c r="U173" s="30"/>
    </row>
    <row r="174" spans="1:21" x14ac:dyDescent="0.25">
      <c r="D174" s="65">
        <f>O166</f>
        <v>4</v>
      </c>
      <c r="E174" s="63">
        <f>N166</f>
        <v>8</v>
      </c>
      <c r="F174" s="55">
        <v>4</v>
      </c>
      <c r="G174" s="15">
        <v>8</v>
      </c>
      <c r="M174" s="32" t="s">
        <v>110</v>
      </c>
      <c r="N174" s="17" t="s">
        <v>133</v>
      </c>
      <c r="O174" s="17" t="s">
        <v>134</v>
      </c>
      <c r="P174" s="17" t="s">
        <v>135</v>
      </c>
      <c r="Q174" s="17" t="s">
        <v>136</v>
      </c>
      <c r="R174" s="40" t="s">
        <v>415</v>
      </c>
      <c r="S174" s="41"/>
      <c r="T174" s="41"/>
      <c r="U174" s="30"/>
    </row>
    <row r="175" spans="1:21" x14ac:dyDescent="0.25">
      <c r="F175" s="55"/>
      <c r="M175" s="34">
        <v>0</v>
      </c>
      <c r="N175" s="18">
        <f>(U170 - U169) / (3 * R163)</f>
        <v>-6.3563563563563574E-2</v>
      </c>
      <c r="O175" s="18">
        <f>U169</f>
        <v>0</v>
      </c>
      <c r="P175" s="18">
        <f>U163 - R163 * (U170 + 2 * U169) / 3</f>
        <v>1.2387387387387387</v>
      </c>
      <c r="Q175" s="18">
        <f>O163</f>
        <v>4</v>
      </c>
      <c r="R175" s="40"/>
      <c r="S175" s="41"/>
      <c r="T175" s="41"/>
      <c r="U175" s="30"/>
    </row>
    <row r="176" spans="1:21" x14ac:dyDescent="0.25">
      <c r="F176" s="55"/>
      <c r="M176" s="34">
        <v>1</v>
      </c>
      <c r="N176" s="18">
        <f>(U171 - U170) / (3 * R164)</f>
        <v>0.13263263263263264</v>
      </c>
      <c r="O176" s="18">
        <f>U170</f>
        <v>-0.57207207207207211</v>
      </c>
      <c r="P176" s="18">
        <f>U164 - R164 * (U171 + 2 * U170) / 3</f>
        <v>-0.47747747747747726</v>
      </c>
      <c r="Q176" s="18">
        <f>O164</f>
        <v>6</v>
      </c>
      <c r="R176" s="40"/>
      <c r="S176" s="41"/>
      <c r="T176" s="41"/>
      <c r="U176" s="30"/>
    </row>
    <row r="177" spans="1:21" customFormat="1" ht="15.75" customHeight="1" thickBot="1" x14ac:dyDescent="0.3">
      <c r="F177" s="55"/>
      <c r="G177" s="55"/>
      <c r="M177" s="42">
        <v>2</v>
      </c>
      <c r="N177" s="43">
        <f>(U172 - U171) / (3 * R165)</f>
        <v>-0.10360360360360359</v>
      </c>
      <c r="O177" s="43">
        <f>U171</f>
        <v>0.62162162162162149</v>
      </c>
      <c r="P177" s="43">
        <f>U165 - R165 * (U172 + 2 * U171) / 3</f>
        <v>-0.32882882882882869</v>
      </c>
      <c r="Q177" s="43">
        <f>O165</f>
        <v>3</v>
      </c>
      <c r="R177" s="44"/>
      <c r="S177" s="45"/>
      <c r="T177" s="45"/>
      <c r="U177" s="46"/>
    </row>
    <row r="178" spans="1:21" x14ac:dyDescent="0.25">
      <c r="F178" s="55"/>
    </row>
    <row r="179" spans="1:21" customFormat="1" ht="15.75" customHeight="1" thickBot="1" x14ac:dyDescent="0.3">
      <c r="A179" s="31" t="s">
        <v>230</v>
      </c>
      <c r="F179" s="55"/>
      <c r="G179" s="55"/>
    </row>
    <row r="180" spans="1:21" x14ac:dyDescent="0.25">
      <c r="A180" s="6" t="s">
        <v>115</v>
      </c>
      <c r="B180" s="6"/>
      <c r="C180" s="7"/>
      <c r="D180" s="6" t="s">
        <v>11</v>
      </c>
      <c r="E180" s="6"/>
      <c r="F180" s="55"/>
      <c r="G180" s="7"/>
      <c r="H180" s="6" t="s">
        <v>12</v>
      </c>
      <c r="I180" s="6"/>
      <c r="J180" s="7" t="s">
        <v>116</v>
      </c>
      <c r="K180" s="7" t="s">
        <v>117</v>
      </c>
      <c r="M180" s="26" t="s">
        <v>416</v>
      </c>
      <c r="N180" s="27"/>
      <c r="O180" s="27"/>
      <c r="P180" s="27"/>
      <c r="Q180" s="27"/>
      <c r="R180" s="27"/>
      <c r="S180" s="27"/>
      <c r="T180" s="27"/>
      <c r="U180" s="28"/>
    </row>
    <row r="181" spans="1:21" x14ac:dyDescent="0.25">
      <c r="A181" s="36" t="s">
        <v>8</v>
      </c>
      <c r="B181" s="36" t="s">
        <v>9</v>
      </c>
      <c r="D181" s="17" t="s">
        <v>9</v>
      </c>
      <c r="E181" s="17" t="s">
        <v>8</v>
      </c>
      <c r="F181" s="55"/>
      <c r="G181" s="36"/>
      <c r="H181" s="36" t="s">
        <v>12</v>
      </c>
      <c r="I181" s="69" t="s">
        <v>40</v>
      </c>
      <c r="J181" s="37">
        <v>43943.486111111102</v>
      </c>
      <c r="K181" s="50"/>
      <c r="M181" s="29" t="s">
        <v>108</v>
      </c>
      <c r="U181" s="30"/>
    </row>
    <row r="182" spans="1:21" x14ac:dyDescent="0.25">
      <c r="A182" s="15">
        <v>0</v>
      </c>
      <c r="B182" s="15">
        <v>20</v>
      </c>
      <c r="C182" s="11" t="s">
        <v>119</v>
      </c>
      <c r="D182" s="65">
        <f>O183</f>
        <v>20</v>
      </c>
      <c r="E182" s="63">
        <f>N183</f>
        <v>0</v>
      </c>
      <c r="F182" s="55">
        <v>20</v>
      </c>
      <c r="G182" s="15">
        <v>0</v>
      </c>
      <c r="H182" t="s">
        <v>38</v>
      </c>
      <c r="K182" s="49"/>
      <c r="M182" s="32" t="s">
        <v>110</v>
      </c>
      <c r="N182" s="17" t="s">
        <v>8</v>
      </c>
      <c r="O182" s="17" t="s">
        <v>9</v>
      </c>
      <c r="Q182" s="17" t="s">
        <v>110</v>
      </c>
      <c r="R182" s="17" t="s">
        <v>111</v>
      </c>
      <c r="S182" s="17" t="s">
        <v>112</v>
      </c>
      <c r="T182" s="17" t="s">
        <v>113</v>
      </c>
      <c r="U182" s="33" t="s">
        <v>114</v>
      </c>
    </row>
    <row r="183" spans="1:21" x14ac:dyDescent="0.25">
      <c r="A183" s="15">
        <v>3</v>
      </c>
      <c r="B183" s="15">
        <v>6</v>
      </c>
      <c r="D183" s="65">
        <f>N195 * (E183 - E182)^3 + O195 * (E183 - E182)^2 + P195 * (E183 - E182) + Q195</f>
        <v>17.55785472972973</v>
      </c>
      <c r="E183" s="63">
        <f>E182+1/4*(E186-E182)</f>
        <v>0.75</v>
      </c>
      <c r="F183" s="55">
        <v>17.557854729729701</v>
      </c>
      <c r="G183" s="15">
        <v>0.75</v>
      </c>
      <c r="H183" t="s">
        <v>417</v>
      </c>
      <c r="K183" s="49"/>
      <c r="M183" s="34">
        <v>0</v>
      </c>
      <c r="N183" s="18">
        <f t="shared" ref="N183:O186" si="9">A182</f>
        <v>0</v>
      </c>
      <c r="O183" s="18">
        <f t="shared" si="9"/>
        <v>20</v>
      </c>
      <c r="Q183" s="18">
        <v>0</v>
      </c>
      <c r="R183" s="18">
        <f>N184 - N183</f>
        <v>3</v>
      </c>
      <c r="S183" s="18">
        <f>R183 + R184</f>
        <v>6</v>
      </c>
      <c r="T183" s="18">
        <f>O184 - O183</f>
        <v>-14</v>
      </c>
      <c r="U183" s="35">
        <f>T183 / R183</f>
        <v>-4.666666666666667</v>
      </c>
    </row>
    <row r="184" spans="1:21" x14ac:dyDescent="0.25">
      <c r="A184" s="15">
        <v>6</v>
      </c>
      <c r="B184" s="15">
        <v>-10</v>
      </c>
      <c r="D184" s="65">
        <f>N195 * (E184 - E182)^3 + O195 * (E184 - E182)^2 + P195 * (E184 - E182) + Q195</f>
        <v>14.692567567567565</v>
      </c>
      <c r="E184" s="63">
        <f>E182+2/4*(E186-E182)</f>
        <v>1.5</v>
      </c>
      <c r="F184" s="55">
        <v>14.6925675675676</v>
      </c>
      <c r="G184" s="15">
        <v>1.5</v>
      </c>
      <c r="H184" t="s">
        <v>418</v>
      </c>
      <c r="K184" s="49"/>
      <c r="M184" s="34">
        <v>1</v>
      </c>
      <c r="N184" s="18">
        <f t="shared" si="9"/>
        <v>3</v>
      </c>
      <c r="O184" s="18">
        <f t="shared" si="9"/>
        <v>6</v>
      </c>
      <c r="Q184" s="18">
        <v>1</v>
      </c>
      <c r="R184" s="18">
        <f>N185 - N184</f>
        <v>3</v>
      </c>
      <c r="S184" s="18">
        <f>R184 + R185</f>
        <v>5</v>
      </c>
      <c r="T184" s="18">
        <f>O185 - O184</f>
        <v>-16</v>
      </c>
      <c r="U184" s="35">
        <f>T184 / R184</f>
        <v>-5.333333333333333</v>
      </c>
    </row>
    <row r="185" spans="1:21" x14ac:dyDescent="0.25">
      <c r="A185" s="15">
        <v>8</v>
      </c>
      <c r="B185" s="15">
        <v>12</v>
      </c>
      <c r="D185" s="65">
        <f>N195 * (E185 - E182)^3 + O195 * (E185 - E182)^2 + P195 * (E185 - E182) + Q195</f>
        <v>10.980996621621619</v>
      </c>
      <c r="E185" s="63">
        <f>E182+3/4*(E186-E182)</f>
        <v>2.25</v>
      </c>
      <c r="F185" s="55">
        <v>10.9809966216216</v>
      </c>
      <c r="G185" s="15">
        <v>2.25</v>
      </c>
      <c r="H185" t="s">
        <v>419</v>
      </c>
      <c r="M185" s="34">
        <v>2</v>
      </c>
      <c r="N185" s="18">
        <f t="shared" si="9"/>
        <v>6</v>
      </c>
      <c r="O185" s="18">
        <f t="shared" si="9"/>
        <v>-10</v>
      </c>
      <c r="Q185" s="18">
        <v>2</v>
      </c>
      <c r="R185" s="18">
        <f>N186 - N185</f>
        <v>2</v>
      </c>
      <c r="S185" s="18"/>
      <c r="T185" s="18">
        <f>O186 - O185</f>
        <v>22</v>
      </c>
      <c r="U185" s="35">
        <f>T185 / R185</f>
        <v>11</v>
      </c>
    </row>
    <row r="186" spans="1:21" x14ac:dyDescent="0.25">
      <c r="D186" s="65">
        <f>O184</f>
        <v>6</v>
      </c>
      <c r="E186" s="63">
        <f>N184</f>
        <v>3</v>
      </c>
      <c r="F186" s="55">
        <v>6</v>
      </c>
      <c r="G186" s="15">
        <v>3</v>
      </c>
      <c r="H186" t="s">
        <v>239</v>
      </c>
      <c r="M186" s="34">
        <v>3</v>
      </c>
      <c r="N186" s="18">
        <f t="shared" si="9"/>
        <v>8</v>
      </c>
      <c r="O186" s="18">
        <f t="shared" si="9"/>
        <v>12</v>
      </c>
      <c r="U186" s="30"/>
    </row>
    <row r="187" spans="1:21" x14ac:dyDescent="0.25">
      <c r="D187" s="65">
        <f>N196 * (E187 - E186)^3 + O196 * (E187 - E186)^2 + P196 * (E187 - E186) + Q196</f>
        <v>-0.28167229729729648</v>
      </c>
      <c r="E187" s="63">
        <f>E186+1/4*(E190-E186)</f>
        <v>3.75</v>
      </c>
      <c r="F187" s="55">
        <v>-0.28167229729729598</v>
      </c>
      <c r="G187" s="15">
        <v>3.75</v>
      </c>
      <c r="H187" t="s">
        <v>420</v>
      </c>
      <c r="M187" s="39"/>
      <c r="U187" s="30"/>
    </row>
    <row r="188" spans="1:21" x14ac:dyDescent="0.25">
      <c r="D188" s="65">
        <f>N196 * (E188 - E186)^3 + O196 * (E188 - E186)^2 + P196 * (E188 - E186) + Q196</f>
        <v>-6.3277027027027017</v>
      </c>
      <c r="E188" s="63">
        <f>E186+2/4*(E190-E186)</f>
        <v>4.5</v>
      </c>
      <c r="F188" s="55">
        <v>-6.3277027027027</v>
      </c>
      <c r="G188" s="15">
        <v>4.5</v>
      </c>
      <c r="H188" t="s">
        <v>421</v>
      </c>
      <c r="M188" s="39"/>
      <c r="N188" s="5" t="s">
        <v>124</v>
      </c>
      <c r="O188" s="4"/>
      <c r="P188" s="4"/>
      <c r="Q188" s="3"/>
      <c r="S188" s="17" t="s">
        <v>125</v>
      </c>
      <c r="U188" s="33" t="s">
        <v>126</v>
      </c>
    </row>
    <row r="189" spans="1:21" x14ac:dyDescent="0.25">
      <c r="D189" s="65">
        <f>N196 * (E189 - E186)^3 + O196 * (E189 - E186)^2 + P196 * (E189 - E186) + Q196</f>
        <v>-10.209881756756758</v>
      </c>
      <c r="E189" s="63">
        <f>E186+3/4*(E190-E186)</f>
        <v>5.25</v>
      </c>
      <c r="F189" s="55">
        <v>-10.209881756756801</v>
      </c>
      <c r="G189" s="15">
        <v>5.25</v>
      </c>
      <c r="H189" t="s">
        <v>44</v>
      </c>
      <c r="M189" s="39"/>
      <c r="N189" s="18">
        <v>2</v>
      </c>
      <c r="O189" s="18">
        <v>0</v>
      </c>
      <c r="P189" s="18">
        <v>0</v>
      </c>
      <c r="Q189" s="18">
        <v>0</v>
      </c>
      <c r="S189" s="18">
        <v>0</v>
      </c>
      <c r="U189" s="35">
        <f t="array" ref="U189:U192">MMULT( MINVERSE(N189:Q192), S189:S192 )</f>
        <v>0</v>
      </c>
    </row>
    <row r="190" spans="1:21" x14ac:dyDescent="0.25">
      <c r="D190" s="65">
        <f>O185</f>
        <v>-10</v>
      </c>
      <c r="E190" s="63">
        <f>N185</f>
        <v>6</v>
      </c>
      <c r="F190" s="55">
        <v>-10</v>
      </c>
      <c r="G190" s="15">
        <v>6</v>
      </c>
      <c r="H190" t="s">
        <v>422</v>
      </c>
      <c r="M190" s="39"/>
      <c r="N190" s="18">
        <f>R183 / S183</f>
        <v>0.5</v>
      </c>
      <c r="O190" s="18">
        <v>2</v>
      </c>
      <c r="P190" s="18">
        <f>1 - N190</f>
        <v>0.5</v>
      </c>
      <c r="Q190" s="18">
        <v>0</v>
      </c>
      <c r="S190" s="18">
        <f>3 * (U184 - U183) / S183</f>
        <v>-0.33333333333333304</v>
      </c>
      <c r="U190" s="35">
        <v>-1.5045045045045042</v>
      </c>
    </row>
    <row r="191" spans="1:21" x14ac:dyDescent="0.25">
      <c r="D191" s="65">
        <f>N197 * (E191 - E190)^3 + O197 * (E191 - E190)^2 + P197 * (E191 - E190) + Q197</f>
        <v>-6.8412162162162158</v>
      </c>
      <c r="E191" s="63">
        <f>E190+1/4*(E194-E190)</f>
        <v>6.5</v>
      </c>
      <c r="F191" s="55">
        <v>-6.8412162162162202</v>
      </c>
      <c r="G191" s="15">
        <v>6.5</v>
      </c>
      <c r="H191" t="s">
        <v>423</v>
      </c>
      <c r="M191" s="39"/>
      <c r="N191" s="18">
        <v>0</v>
      </c>
      <c r="O191" s="18">
        <f>R184 / S184</f>
        <v>0.6</v>
      </c>
      <c r="P191" s="18">
        <v>2</v>
      </c>
      <c r="Q191" s="18">
        <f>1 - O191</f>
        <v>0.4</v>
      </c>
      <c r="S191" s="18">
        <f>3 * (U185 - U184) / S184</f>
        <v>9.8000000000000007</v>
      </c>
      <c r="U191" s="35">
        <v>5.3513513513513509</v>
      </c>
    </row>
    <row r="192" spans="1:21" x14ac:dyDescent="0.25">
      <c r="D192" s="65">
        <f>N197 * (E192 - E190)^3 + O197 * (E192 - E190)^2 + P197 * (E192 - E190) + Q197</f>
        <v>-1.6756756756756754</v>
      </c>
      <c r="E192" s="63">
        <f>E190+2/4*(E194-E190)</f>
        <v>7</v>
      </c>
      <c r="F192" s="55">
        <v>-1.6756756756756801</v>
      </c>
      <c r="G192" s="15">
        <v>7</v>
      </c>
      <c r="H192" t="s">
        <v>424</v>
      </c>
      <c r="M192" s="39"/>
      <c r="N192" s="18">
        <v>0</v>
      </c>
      <c r="O192" s="18">
        <v>0</v>
      </c>
      <c r="P192" s="18">
        <v>0</v>
      </c>
      <c r="Q192" s="18">
        <v>2</v>
      </c>
      <c r="S192" s="18">
        <v>0</v>
      </c>
      <c r="U192" s="35">
        <v>0</v>
      </c>
    </row>
    <row r="193" spans="1:21" x14ac:dyDescent="0.25">
      <c r="D193" s="65">
        <f>N197 * (E193 - E190)^3 + O197 * (E193 - E190)^2 + P197 * (E193 - E190) + Q197</f>
        <v>4.8277027027027035</v>
      </c>
      <c r="E193" s="63">
        <f>E190+3/4*(E194-E190)</f>
        <v>7.5</v>
      </c>
      <c r="F193" s="55">
        <v>4.8277027027027</v>
      </c>
      <c r="G193" s="15">
        <v>7.5</v>
      </c>
      <c r="H193" t="s">
        <v>425</v>
      </c>
      <c r="M193" s="39"/>
      <c r="U193" s="30"/>
    </row>
    <row r="194" spans="1:21" x14ac:dyDescent="0.25">
      <c r="D194" s="65">
        <f>O186</f>
        <v>12</v>
      </c>
      <c r="E194" s="63">
        <f>N186</f>
        <v>8</v>
      </c>
      <c r="F194" s="55">
        <v>12</v>
      </c>
      <c r="G194" s="15">
        <v>8</v>
      </c>
      <c r="H194" t="s">
        <v>426</v>
      </c>
      <c r="M194" s="32" t="s">
        <v>110</v>
      </c>
      <c r="N194" s="17" t="s">
        <v>133</v>
      </c>
      <c r="O194" s="17" t="s">
        <v>134</v>
      </c>
      <c r="P194" s="17" t="s">
        <v>135</v>
      </c>
      <c r="Q194" s="17" t="s">
        <v>136</v>
      </c>
      <c r="R194" s="40" t="s">
        <v>427</v>
      </c>
      <c r="S194" s="41"/>
      <c r="T194" s="41"/>
      <c r="U194" s="30"/>
    </row>
    <row r="195" spans="1:21" x14ac:dyDescent="0.25">
      <c r="F195" s="55"/>
      <c r="M195" s="34">
        <v>0</v>
      </c>
      <c r="N195" s="18">
        <f>(U190 - U189) / (3 * R183)</f>
        <v>-0.16716716716716715</v>
      </c>
      <c r="O195" s="18">
        <f>U189</f>
        <v>0</v>
      </c>
      <c r="P195" s="18">
        <f>U183 - R183 * (U190 + 2 * U189) / 3</f>
        <v>-3.1621621621621632</v>
      </c>
      <c r="Q195" s="18">
        <f>O183</f>
        <v>20</v>
      </c>
      <c r="R195" s="40"/>
      <c r="S195" s="41"/>
      <c r="T195" s="41"/>
      <c r="U195" s="30"/>
    </row>
    <row r="196" spans="1:21" x14ac:dyDescent="0.25">
      <c r="F196" s="55"/>
      <c r="M196" s="34">
        <v>1</v>
      </c>
      <c r="N196" s="18">
        <f>(U191 - U190) / (3 * R184)</f>
        <v>0.76176176176176169</v>
      </c>
      <c r="O196" s="18">
        <f>U190</f>
        <v>-1.5045045045045042</v>
      </c>
      <c r="P196" s="18">
        <f>U184 - R184 * (U191 + 2 * U190) / 3</f>
        <v>-7.6756756756756754</v>
      </c>
      <c r="Q196" s="18">
        <f>O184</f>
        <v>6</v>
      </c>
      <c r="R196" s="40"/>
      <c r="S196" s="41"/>
      <c r="T196" s="41"/>
      <c r="U196" s="30"/>
    </row>
    <row r="197" spans="1:21" customFormat="1" ht="15.75" customHeight="1" thickBot="1" x14ac:dyDescent="0.3">
      <c r="F197" s="55"/>
      <c r="G197" s="55"/>
      <c r="M197" s="42">
        <v>2</v>
      </c>
      <c r="N197" s="43">
        <f>(U192 - U191) / (3 * R185)</f>
        <v>-0.89189189189189177</v>
      </c>
      <c r="O197" s="43">
        <f>U191</f>
        <v>5.3513513513513509</v>
      </c>
      <c r="P197" s="43">
        <f>U185 - R185 * (U192 + 2 * U191) / 3</f>
        <v>3.8648648648648658</v>
      </c>
      <c r="Q197" s="43">
        <f>O185</f>
        <v>-10</v>
      </c>
      <c r="R197" s="44"/>
      <c r="S197" s="45"/>
      <c r="T197" s="45"/>
      <c r="U197" s="46"/>
    </row>
    <row r="198" spans="1:21" x14ac:dyDescent="0.25">
      <c r="F198" s="55"/>
    </row>
    <row r="199" spans="1:21" customFormat="1" ht="15.75" customHeight="1" thickBot="1" x14ac:dyDescent="0.3">
      <c r="A199" s="31" t="s">
        <v>245</v>
      </c>
      <c r="F199" s="55"/>
      <c r="G199" s="55"/>
    </row>
    <row r="200" spans="1:21" x14ac:dyDescent="0.25">
      <c r="A200" s="6" t="s">
        <v>115</v>
      </c>
      <c r="B200" s="6"/>
      <c r="C200" s="7"/>
      <c r="D200" s="6" t="s">
        <v>11</v>
      </c>
      <c r="E200" s="6"/>
      <c r="F200" s="55"/>
      <c r="G200" s="7"/>
      <c r="H200" s="6" t="s">
        <v>12</v>
      </c>
      <c r="I200" s="6"/>
      <c r="J200" s="7" t="s">
        <v>116</v>
      </c>
      <c r="K200" s="7" t="s">
        <v>117</v>
      </c>
      <c r="M200" s="26" t="s">
        <v>428</v>
      </c>
      <c r="N200" s="27"/>
      <c r="O200" s="27"/>
      <c r="P200" s="27"/>
      <c r="Q200" s="27"/>
      <c r="R200" s="27"/>
      <c r="S200" s="27"/>
      <c r="T200" s="27"/>
      <c r="U200" s="28"/>
    </row>
    <row r="201" spans="1:21" x14ac:dyDescent="0.25">
      <c r="A201" s="36" t="s">
        <v>8</v>
      </c>
      <c r="B201" s="36" t="s">
        <v>9</v>
      </c>
      <c r="D201" s="17" t="s">
        <v>9</v>
      </c>
      <c r="E201" s="17" t="s">
        <v>8</v>
      </c>
      <c r="F201" s="55"/>
      <c r="G201" s="36"/>
      <c r="H201" s="36" t="s">
        <v>12</v>
      </c>
      <c r="I201" s="69" t="s">
        <v>40</v>
      </c>
      <c r="J201" s="37">
        <v>43943.486111111102</v>
      </c>
      <c r="K201" s="50"/>
      <c r="M201" s="29" t="s">
        <v>108</v>
      </c>
      <c r="U201" s="30"/>
    </row>
    <row r="202" spans="1:21" x14ac:dyDescent="0.25">
      <c r="A202" s="15">
        <v>0</v>
      </c>
      <c r="B202" s="15">
        <f>2*A202^3 - 3*A202^2 + A202/2 - 5</f>
        <v>-5</v>
      </c>
      <c r="C202" s="11" t="s">
        <v>119</v>
      </c>
      <c r="D202" s="65">
        <f>O203</f>
        <v>-5</v>
      </c>
      <c r="E202" s="63">
        <f>N203</f>
        <v>0</v>
      </c>
      <c r="F202" s="55">
        <v>-5</v>
      </c>
      <c r="G202" s="15">
        <v>0</v>
      </c>
      <c r="H202" t="s">
        <v>38</v>
      </c>
      <c r="K202" s="49"/>
      <c r="M202" s="32" t="s">
        <v>110</v>
      </c>
      <c r="N202" s="17" t="s">
        <v>8</v>
      </c>
      <c r="O202" s="17" t="s">
        <v>9</v>
      </c>
      <c r="Q202" s="17" t="s">
        <v>110</v>
      </c>
      <c r="R202" s="17" t="s">
        <v>111</v>
      </c>
      <c r="S202" s="17" t="s">
        <v>112</v>
      </c>
      <c r="T202" s="17" t="s">
        <v>113</v>
      </c>
      <c r="U202" s="33" t="s">
        <v>114</v>
      </c>
    </row>
    <row r="203" spans="1:21" x14ac:dyDescent="0.25">
      <c r="A203" s="15">
        <v>3</v>
      </c>
      <c r="B203" s="15">
        <f>2*A203^3 - 3*A203^2 + A203/2 - 5</f>
        <v>23.5</v>
      </c>
      <c r="D203" s="65">
        <f>N215 * (E203 - E202)^3 + O215 * (E203 - E202)^2 + P215 * (E203 - E202) + Q215</f>
        <v>-6.1414695945945992</v>
      </c>
      <c r="E203" s="63">
        <f>E202+1/4*(E206-E202)</f>
        <v>0.75</v>
      </c>
      <c r="F203" s="55">
        <v>-6.1414695945946001</v>
      </c>
      <c r="G203" s="15">
        <v>0.75</v>
      </c>
      <c r="H203" t="s">
        <v>44</v>
      </c>
      <c r="K203" s="49"/>
      <c r="M203" s="34">
        <v>0</v>
      </c>
      <c r="N203" s="18">
        <f t="shared" ref="N203:O206" si="10">A202</f>
        <v>0</v>
      </c>
      <c r="O203" s="18">
        <f t="shared" si="10"/>
        <v>-5</v>
      </c>
      <c r="Q203" s="18">
        <v>0</v>
      </c>
      <c r="R203" s="18">
        <f>N204 - N203</f>
        <v>3</v>
      </c>
      <c r="S203" s="18">
        <f>R203 + R204</f>
        <v>6</v>
      </c>
      <c r="T203" s="18">
        <f>O204 - O203</f>
        <v>28.5</v>
      </c>
      <c r="U203" s="35">
        <f>T203 / R203</f>
        <v>9.5</v>
      </c>
    </row>
    <row r="204" spans="1:21" x14ac:dyDescent="0.25">
      <c r="A204" s="15">
        <v>6</v>
      </c>
      <c r="B204" s="15">
        <f>2*A204^3 - 3*A204^2 + A204/2 - 5</f>
        <v>322</v>
      </c>
      <c r="D204" s="65">
        <f>N215 * (E204 - E202)^3 + O215 * (E204 - E202)^2 + P215 * (E204 - E202) + Q215</f>
        <v>-3.9763513513513598</v>
      </c>
      <c r="E204" s="63">
        <f>E202+2/4*(E206-E202)</f>
        <v>1.5</v>
      </c>
      <c r="F204" s="55">
        <v>-3.9763513513513602</v>
      </c>
      <c r="G204" s="15">
        <v>1.5</v>
      </c>
      <c r="H204" t="s">
        <v>429</v>
      </c>
      <c r="K204" s="49"/>
      <c r="M204" s="34">
        <v>1</v>
      </c>
      <c r="N204" s="18">
        <f t="shared" si="10"/>
        <v>3</v>
      </c>
      <c r="O204" s="18">
        <f t="shared" si="10"/>
        <v>23.5</v>
      </c>
      <c r="Q204" s="18">
        <v>1</v>
      </c>
      <c r="R204" s="18">
        <f>N205 - N204</f>
        <v>3</v>
      </c>
      <c r="S204" s="18">
        <f>R204 + R205</f>
        <v>5</v>
      </c>
      <c r="T204" s="18">
        <f>O205 - O204</f>
        <v>298.5</v>
      </c>
      <c r="U204" s="35">
        <f>T204 / R204</f>
        <v>99.5</v>
      </c>
    </row>
    <row r="205" spans="1:21" x14ac:dyDescent="0.25">
      <c r="A205" s="15">
        <v>8</v>
      </c>
      <c r="B205" s="15">
        <f>2*A205^3 - 3*A205^2 + A205/2 - 5</f>
        <v>831</v>
      </c>
      <c r="D205" s="65">
        <f>N215 * (E205 - E202)^3 + O215 * (E205 - E202)^2 + P215 * (E205 - E202) + Q215</f>
        <v>4.8019425675675578</v>
      </c>
      <c r="E205" s="63">
        <f>E202+3/4*(E206-E202)</f>
        <v>2.25</v>
      </c>
      <c r="F205" s="55">
        <v>4.8019425675675604</v>
      </c>
      <c r="G205" s="15">
        <v>2.25</v>
      </c>
      <c r="H205" t="s">
        <v>430</v>
      </c>
      <c r="M205" s="34">
        <v>2</v>
      </c>
      <c r="N205" s="18">
        <f t="shared" si="10"/>
        <v>6</v>
      </c>
      <c r="O205" s="18">
        <f t="shared" si="10"/>
        <v>322</v>
      </c>
      <c r="Q205" s="18">
        <v>2</v>
      </c>
      <c r="R205" s="18">
        <f>N206 - N205</f>
        <v>2</v>
      </c>
      <c r="S205" s="18"/>
      <c r="T205" s="18">
        <f>O206 - O205</f>
        <v>509</v>
      </c>
      <c r="U205" s="35">
        <f>T205 / R205</f>
        <v>254.5</v>
      </c>
    </row>
    <row r="206" spans="1:21" x14ac:dyDescent="0.25">
      <c r="D206" s="65">
        <f>O204</f>
        <v>23.5</v>
      </c>
      <c r="E206" s="63">
        <f>N204</f>
        <v>3</v>
      </c>
      <c r="F206" s="55">
        <v>23.5</v>
      </c>
      <c r="G206" s="15">
        <v>3</v>
      </c>
      <c r="H206" t="s">
        <v>33</v>
      </c>
      <c r="M206" s="34">
        <v>3</v>
      </c>
      <c r="N206" s="18">
        <f t="shared" si="10"/>
        <v>8</v>
      </c>
      <c r="O206" s="18">
        <f t="shared" si="10"/>
        <v>831</v>
      </c>
      <c r="U206" s="30"/>
    </row>
    <row r="207" spans="1:21" x14ac:dyDescent="0.25">
      <c r="D207" s="65">
        <f>N216 * (E207 - E206)^3 + O216 * (E207 - E206)^2 + P216 * (E207 - E206) + Q216</f>
        <v>56.336570945945951</v>
      </c>
      <c r="E207" s="63">
        <f>E206+1/4*(E210-E206)</f>
        <v>3.75</v>
      </c>
      <c r="F207" s="55">
        <v>56.336570945946001</v>
      </c>
      <c r="G207" s="15">
        <v>3.75</v>
      </c>
      <c r="H207" t="s">
        <v>431</v>
      </c>
      <c r="M207" s="39"/>
      <c r="U207" s="30"/>
    </row>
    <row r="208" spans="1:21" x14ac:dyDescent="0.25">
      <c r="D208" s="65">
        <f>N216 * (E208 - E206)^3 + O216 * (E208 - E206)^2 + P216 * (E208 - E206) + Q216</f>
        <v>111.17905405405406</v>
      </c>
      <c r="E208" s="63">
        <f>E206+2/4*(E210-E206)</f>
        <v>4.5</v>
      </c>
      <c r="F208" s="55">
        <v>111.17905405405401</v>
      </c>
      <c r="G208" s="15">
        <v>4.5</v>
      </c>
      <c r="H208" t="s">
        <v>432</v>
      </c>
      <c r="M208" s="39"/>
      <c r="N208" s="5" t="s">
        <v>124</v>
      </c>
      <c r="O208" s="4"/>
      <c r="P208" s="4"/>
      <c r="Q208" s="3"/>
      <c r="S208" s="17" t="s">
        <v>125</v>
      </c>
      <c r="U208" s="33" t="s">
        <v>126</v>
      </c>
    </row>
    <row r="209" spans="1:21" x14ac:dyDescent="0.25">
      <c r="D209" s="65">
        <f>N216 * (E209 - E206)^3 + O216 * (E209 - E206)^2 + P216 * (E209 - E206) + Q216</f>
        <v>196.80701013513516</v>
      </c>
      <c r="E209" s="63">
        <f>E206+3/4*(E210-E206)</f>
        <v>5.25</v>
      </c>
      <c r="F209" s="55">
        <v>196.80701013513499</v>
      </c>
      <c r="G209" s="15">
        <v>5.25</v>
      </c>
      <c r="H209" t="s">
        <v>433</v>
      </c>
      <c r="M209" s="39"/>
      <c r="N209" s="18">
        <v>2</v>
      </c>
      <c r="O209" s="18">
        <v>0</v>
      </c>
      <c r="P209" s="18">
        <v>0</v>
      </c>
      <c r="Q209" s="18">
        <v>0</v>
      </c>
      <c r="S209" s="18">
        <v>0</v>
      </c>
      <c r="U209" s="35">
        <f t="array" ref="U209:U212">MMULT( MINVERSE(N209:Q212), S209:S212 )</f>
        <v>0</v>
      </c>
    </row>
    <row r="210" spans="1:21" x14ac:dyDescent="0.25">
      <c r="D210" s="65">
        <f>O205</f>
        <v>322</v>
      </c>
      <c r="E210" s="63">
        <f>N205</f>
        <v>6</v>
      </c>
      <c r="F210" s="55">
        <v>322</v>
      </c>
      <c r="G210" s="15">
        <v>6</v>
      </c>
      <c r="H210" t="s">
        <v>235</v>
      </c>
      <c r="M210" s="39"/>
      <c r="N210" s="18">
        <f>R203 / S203</f>
        <v>0.5</v>
      </c>
      <c r="O210" s="18">
        <v>2</v>
      </c>
      <c r="P210" s="18">
        <f>1 - N210</f>
        <v>0.5</v>
      </c>
      <c r="Q210" s="18">
        <v>0</v>
      </c>
      <c r="S210" s="18">
        <f>3 * (U204 - U203) / S203</f>
        <v>45</v>
      </c>
      <c r="U210" s="35">
        <v>11.756756756756761</v>
      </c>
    </row>
    <row r="211" spans="1:21" x14ac:dyDescent="0.25">
      <c r="D211" s="65">
        <f>N217 * (E211 - E210)^3 + O217 * (E211 - E210)^2 + P217 * (E211 - E210) + Q217</f>
        <v>430.44932432432432</v>
      </c>
      <c r="E211" s="63">
        <f>E210+1/4*(E214-E210)</f>
        <v>6.5</v>
      </c>
      <c r="F211" s="55">
        <v>430.44932432432398</v>
      </c>
      <c r="G211" s="15">
        <v>6.5</v>
      </c>
      <c r="H211" t="s">
        <v>434</v>
      </c>
      <c r="M211" s="39"/>
      <c r="N211" s="18">
        <v>0</v>
      </c>
      <c r="O211" s="18">
        <f>R204 / S204</f>
        <v>0.6</v>
      </c>
      <c r="P211" s="18">
        <v>2</v>
      </c>
      <c r="Q211" s="18">
        <f>1 - O211</f>
        <v>0.4</v>
      </c>
      <c r="S211" s="18">
        <f>3 * (U205 - U204) / S204</f>
        <v>93</v>
      </c>
      <c r="U211" s="35">
        <v>42.972972972972961</v>
      </c>
    </row>
    <row r="212" spans="1:21" x14ac:dyDescent="0.25">
      <c r="D212" s="65">
        <f>N217 * (E212 - E210)^3 + O217 * (E212 - E210)^2 + P217 * (E212 - E210) + Q217</f>
        <v>555.01351351351354</v>
      </c>
      <c r="E212" s="63">
        <f>E210+2/4*(E214-E210)</f>
        <v>7</v>
      </c>
      <c r="F212" s="55">
        <v>555.013513513514</v>
      </c>
      <c r="G212" s="15">
        <v>7</v>
      </c>
      <c r="H212" t="s">
        <v>435</v>
      </c>
      <c r="M212" s="39"/>
      <c r="N212" s="18">
        <v>0</v>
      </c>
      <c r="O212" s="18">
        <v>0</v>
      </c>
      <c r="P212" s="18">
        <v>0</v>
      </c>
      <c r="Q212" s="18">
        <v>2</v>
      </c>
      <c r="S212" s="18">
        <v>0</v>
      </c>
      <c r="U212" s="35">
        <v>0</v>
      </c>
    </row>
    <row r="213" spans="1:21" x14ac:dyDescent="0.25">
      <c r="D213" s="65">
        <f>N217 * (E213 - E210)^3 + O217 * (E213 - E210)^2 + P217 * (E213 - E210) + Q217</f>
        <v>690.32094594594594</v>
      </c>
      <c r="E213" s="63">
        <f>E210+3/4*(E214-E210)</f>
        <v>7.5</v>
      </c>
      <c r="F213" s="55">
        <v>690.32094594594605</v>
      </c>
      <c r="G213" s="15">
        <v>7.5</v>
      </c>
      <c r="H213" t="s">
        <v>436</v>
      </c>
      <c r="M213" s="39"/>
      <c r="U213" s="30"/>
    </row>
    <row r="214" spans="1:21" x14ac:dyDescent="0.25">
      <c r="D214" s="65">
        <f>O206</f>
        <v>831</v>
      </c>
      <c r="E214" s="63">
        <f>N206</f>
        <v>8</v>
      </c>
      <c r="F214" s="55">
        <v>831</v>
      </c>
      <c r="G214" s="15">
        <v>8</v>
      </c>
      <c r="H214" t="s">
        <v>44</v>
      </c>
      <c r="M214" s="32" t="s">
        <v>110</v>
      </c>
      <c r="N214" s="17" t="s">
        <v>133</v>
      </c>
      <c r="O214" s="17" t="s">
        <v>134</v>
      </c>
      <c r="P214" s="17" t="s">
        <v>135</v>
      </c>
      <c r="Q214" s="17" t="s">
        <v>136</v>
      </c>
      <c r="R214" s="40" t="s">
        <v>437</v>
      </c>
      <c r="S214" s="41"/>
      <c r="T214" s="41"/>
      <c r="U214" s="30"/>
    </row>
    <row r="215" spans="1:21" x14ac:dyDescent="0.25">
      <c r="F215" s="55"/>
      <c r="M215" s="34">
        <v>0</v>
      </c>
      <c r="N215" s="18">
        <f>(U210 - U209) / (3 * R203)</f>
        <v>1.3063063063063067</v>
      </c>
      <c r="O215" s="18">
        <f>U209</f>
        <v>0</v>
      </c>
      <c r="P215" s="18">
        <f>U203 - R203 * (U210 + 2 * U209) / 3</f>
        <v>-2.2567567567567632</v>
      </c>
      <c r="Q215" s="18">
        <f>O203</f>
        <v>-5</v>
      </c>
      <c r="R215" s="40"/>
      <c r="S215" s="41"/>
      <c r="T215" s="41"/>
      <c r="U215" s="30"/>
    </row>
    <row r="216" spans="1:21" x14ac:dyDescent="0.25">
      <c r="F216" s="55"/>
      <c r="M216" s="34">
        <v>1</v>
      </c>
      <c r="N216" s="18">
        <f>(U211 - U210) / (3 * R204)</f>
        <v>3.4684684684684668</v>
      </c>
      <c r="O216" s="18">
        <f>U210</f>
        <v>11.756756756756761</v>
      </c>
      <c r="P216" s="18">
        <f>U204 - R204 * (U211 + 2 * U210) / 3</f>
        <v>33.013513513513516</v>
      </c>
      <c r="Q216" s="18">
        <f>O204</f>
        <v>23.5</v>
      </c>
      <c r="R216" s="40"/>
      <c r="S216" s="41"/>
      <c r="T216" s="41"/>
      <c r="U216" s="30"/>
    </row>
    <row r="217" spans="1:21" customFormat="1" ht="15.75" customHeight="1" thickBot="1" x14ac:dyDescent="0.3">
      <c r="F217" s="55"/>
      <c r="G217" s="55"/>
      <c r="M217" s="42">
        <v>2</v>
      </c>
      <c r="N217" s="43">
        <f>(U212 - U211) / (3 * R205)</f>
        <v>-7.1621621621621605</v>
      </c>
      <c r="O217" s="43">
        <f>U211</f>
        <v>42.972972972972961</v>
      </c>
      <c r="P217" s="43">
        <f>U205 - R205 * (U212 + 2 * U211) / 3</f>
        <v>197.20270270270271</v>
      </c>
      <c r="Q217" s="43">
        <f>O205</f>
        <v>322</v>
      </c>
      <c r="R217" s="44"/>
      <c r="S217" s="45"/>
      <c r="T217" s="45"/>
      <c r="U217" s="46"/>
    </row>
    <row r="218" spans="1:21" x14ac:dyDescent="0.25">
      <c r="F218" s="55"/>
    </row>
    <row r="219" spans="1:21" customFormat="1" ht="15.75" customHeight="1" thickBot="1" x14ac:dyDescent="0.3">
      <c r="A219" s="31" t="s">
        <v>261</v>
      </c>
      <c r="F219" s="55"/>
      <c r="G219" s="55"/>
    </row>
    <row r="220" spans="1:21" x14ac:dyDescent="0.25">
      <c r="A220" s="6" t="s">
        <v>115</v>
      </c>
      <c r="B220" s="6"/>
      <c r="C220" s="7"/>
      <c r="D220" s="6" t="s">
        <v>11</v>
      </c>
      <c r="E220" s="6"/>
      <c r="F220" s="55"/>
      <c r="G220" s="7"/>
      <c r="H220" s="6" t="s">
        <v>12</v>
      </c>
      <c r="I220" s="6"/>
      <c r="J220" s="7" t="s">
        <v>116</v>
      </c>
      <c r="K220" s="7" t="s">
        <v>117</v>
      </c>
      <c r="M220" s="26" t="s">
        <v>438</v>
      </c>
      <c r="N220" s="27"/>
      <c r="O220" s="27"/>
      <c r="P220" s="27"/>
      <c r="Q220" s="27"/>
      <c r="R220" s="27"/>
      <c r="S220" s="27"/>
      <c r="T220" s="27"/>
      <c r="U220" s="28"/>
    </row>
    <row r="221" spans="1:21" x14ac:dyDescent="0.25">
      <c r="A221" s="36" t="s">
        <v>8</v>
      </c>
      <c r="B221" s="36" t="s">
        <v>9</v>
      </c>
      <c r="D221" s="17" t="s">
        <v>9</v>
      </c>
      <c r="E221" s="17" t="s">
        <v>8</v>
      </c>
      <c r="F221" s="55"/>
      <c r="G221" s="36"/>
      <c r="H221" s="36" t="s">
        <v>12</v>
      </c>
      <c r="I221" s="69" t="s">
        <v>40</v>
      </c>
      <c r="J221" s="37">
        <v>43943.486111111102</v>
      </c>
      <c r="K221" s="50"/>
      <c r="M221" s="29" t="s">
        <v>108</v>
      </c>
      <c r="U221" s="30"/>
    </row>
    <row r="222" spans="1:21" x14ac:dyDescent="0.25">
      <c r="A222" s="15">
        <v>2</v>
      </c>
      <c r="B222" s="15">
        <f>LOG(A222,10)</f>
        <v>0.30102999566398114</v>
      </c>
      <c r="C222" s="11" t="s">
        <v>119</v>
      </c>
      <c r="D222" s="65">
        <f>O223</f>
        <v>0.30102999566398114</v>
      </c>
      <c r="E222" s="63">
        <f>N223</f>
        <v>2</v>
      </c>
      <c r="F222" s="55">
        <v>0.30102999566398098</v>
      </c>
      <c r="G222" s="15">
        <v>2</v>
      </c>
      <c r="H222" t="s">
        <v>44</v>
      </c>
      <c r="K222" s="49"/>
      <c r="M222" s="32" t="s">
        <v>110</v>
      </c>
      <c r="N222" s="17" t="s">
        <v>8</v>
      </c>
      <c r="O222" s="17" t="s">
        <v>9</v>
      </c>
      <c r="Q222" s="17" t="s">
        <v>110</v>
      </c>
      <c r="R222" s="17" t="s">
        <v>111</v>
      </c>
      <c r="S222" s="17" t="s">
        <v>112</v>
      </c>
      <c r="T222" s="17" t="s">
        <v>113</v>
      </c>
      <c r="U222" s="33" t="s">
        <v>114</v>
      </c>
    </row>
    <row r="223" spans="1:21" x14ac:dyDescent="0.25">
      <c r="A223" s="15">
        <v>10</v>
      </c>
      <c r="B223" s="15">
        <f>LOG(A223,10)</f>
        <v>1</v>
      </c>
      <c r="D223" s="65">
        <f>N235 * (E223 - E222)^3 + O235 * (E223 - E222)^2 + P235 * (E223 - E222) + Q235</f>
        <v>0.49298066794259343</v>
      </c>
      <c r="E223" s="63">
        <f>E222+1/4*(E226-E222)</f>
        <v>4</v>
      </c>
      <c r="F223" s="55">
        <v>0.49298066794259299</v>
      </c>
      <c r="G223" s="15">
        <v>4</v>
      </c>
      <c r="H223" t="s">
        <v>439</v>
      </c>
      <c r="K223" s="49"/>
      <c r="M223" s="34">
        <v>0</v>
      </c>
      <c r="N223" s="18">
        <f t="shared" ref="N223:O226" si="11">A222</f>
        <v>2</v>
      </c>
      <c r="O223" s="18">
        <f t="shared" si="11"/>
        <v>0.30102999566398114</v>
      </c>
      <c r="Q223" s="18">
        <v>0</v>
      </c>
      <c r="R223" s="18">
        <f>N224 - N223</f>
        <v>8</v>
      </c>
      <c r="S223" s="18">
        <f>R223 + R224</f>
        <v>28</v>
      </c>
      <c r="T223" s="18">
        <f>O224 - O223</f>
        <v>0.69897000433601886</v>
      </c>
      <c r="U223" s="35">
        <f>T223 / R223</f>
        <v>8.7371250542002357E-2</v>
      </c>
    </row>
    <row r="224" spans="1:21" x14ac:dyDescent="0.25">
      <c r="A224" s="15">
        <v>30</v>
      </c>
      <c r="B224" s="15">
        <f>LOG(A224,10)</f>
        <v>1.4771212547196624</v>
      </c>
      <c r="D224" s="65">
        <f>N235 * (E224 - E222)^3 + O235 * (E224 - E222)^2 + P235 * (E224 - E222) + Q235</f>
        <v>0.67804807174336268</v>
      </c>
      <c r="E224" s="63">
        <f>E222+2/4*(E226-E222)</f>
        <v>6</v>
      </c>
      <c r="F224" s="55">
        <v>0.67804807174336301</v>
      </c>
      <c r="G224" s="15">
        <v>6</v>
      </c>
      <c r="H224" t="s">
        <v>440</v>
      </c>
      <c r="K224" s="49"/>
      <c r="M224" s="34">
        <v>1</v>
      </c>
      <c r="N224" s="18">
        <f t="shared" si="11"/>
        <v>10</v>
      </c>
      <c r="O224" s="18">
        <f t="shared" si="11"/>
        <v>1</v>
      </c>
      <c r="Q224" s="18">
        <v>1</v>
      </c>
      <c r="R224" s="18">
        <f>N225 - N224</f>
        <v>20</v>
      </c>
      <c r="S224" s="18">
        <f>R224 + R225</f>
        <v>90</v>
      </c>
      <c r="T224" s="18">
        <f>O225 - O224</f>
        <v>0.47712125471966238</v>
      </c>
      <c r="U224" s="35">
        <f>T224 / R224</f>
        <v>2.3856062735983119E-2</v>
      </c>
    </row>
    <row r="225" spans="1:21" x14ac:dyDescent="0.25">
      <c r="A225" s="15">
        <v>100</v>
      </c>
      <c r="B225" s="15">
        <f>LOG(A225,10)</f>
        <v>2</v>
      </c>
      <c r="D225" s="65">
        <f>N235 * (E225 - E222)^3 + O235 * (E225 - E222)^2 + P235 * (E225 - E222) + Q235</f>
        <v>0.84934893858844585</v>
      </c>
      <c r="E225" s="63">
        <f>E222+3/4*(E226-E222)</f>
        <v>8</v>
      </c>
      <c r="F225" s="55">
        <v>0.84934893858844596</v>
      </c>
      <c r="G225" s="15">
        <v>8</v>
      </c>
      <c r="H225" t="s">
        <v>441</v>
      </c>
      <c r="M225" s="34">
        <v>2</v>
      </c>
      <c r="N225" s="18">
        <f t="shared" si="11"/>
        <v>30</v>
      </c>
      <c r="O225" s="18">
        <f t="shared" si="11"/>
        <v>1.4771212547196624</v>
      </c>
      <c r="Q225" s="18">
        <v>2</v>
      </c>
      <c r="R225" s="18">
        <f>N226 - N225</f>
        <v>70</v>
      </c>
      <c r="S225" s="18"/>
      <c r="T225" s="18">
        <f>O226 - O225</f>
        <v>0.52287874528033762</v>
      </c>
      <c r="U225" s="35">
        <f>T225 / R225</f>
        <v>7.46969636114768E-3</v>
      </c>
    </row>
    <row r="226" spans="1:21" x14ac:dyDescent="0.25">
      <c r="D226" s="65">
        <f>O224</f>
        <v>1</v>
      </c>
      <c r="E226" s="63">
        <f>N224</f>
        <v>10</v>
      </c>
      <c r="F226" s="55">
        <v>1</v>
      </c>
      <c r="G226" s="15">
        <v>10</v>
      </c>
      <c r="H226" t="s">
        <v>311</v>
      </c>
      <c r="M226" s="34">
        <v>3</v>
      </c>
      <c r="N226" s="18">
        <f t="shared" si="11"/>
        <v>100</v>
      </c>
      <c r="O226" s="18">
        <f t="shared" si="11"/>
        <v>2</v>
      </c>
      <c r="U226" s="30"/>
    </row>
    <row r="227" spans="1:21" x14ac:dyDescent="0.25">
      <c r="D227" s="65">
        <f>N236 * (E227 - E226)^3 + O236 * (E227 - E226)^2 + P236 * (E227 - E226) + Q236</f>
        <v>1.2664362585678144</v>
      </c>
      <c r="E227" s="63">
        <f>E226+1/4*(E230-E226)</f>
        <v>15</v>
      </c>
      <c r="F227" s="55">
        <v>1.2664362585678099</v>
      </c>
      <c r="G227" s="15">
        <v>15</v>
      </c>
      <c r="H227" t="s">
        <v>442</v>
      </c>
      <c r="M227" s="39"/>
      <c r="U227" s="30"/>
    </row>
    <row r="228" spans="1:21" x14ac:dyDescent="0.25">
      <c r="D228" s="65">
        <f>N236 * (E228 - E226)^3 + O236 * (E228 - E226)^2 + P236 * (E228 - E226) + Q236</f>
        <v>1.405177454402039</v>
      </c>
      <c r="E228" s="63">
        <f>E226+2/4*(E230-E226)</f>
        <v>20</v>
      </c>
      <c r="F228" s="55">
        <v>1.4051774544020399</v>
      </c>
      <c r="G228" s="15">
        <v>20</v>
      </c>
      <c r="H228" t="s">
        <v>443</v>
      </c>
      <c r="M228" s="39"/>
      <c r="N228" s="5" t="s">
        <v>124</v>
      </c>
      <c r="O228" s="4"/>
      <c r="P228" s="4"/>
      <c r="Q228" s="3"/>
      <c r="S228" s="17" t="s">
        <v>125</v>
      </c>
      <c r="U228" s="33" t="s">
        <v>126</v>
      </c>
    </row>
    <row r="229" spans="1:21" x14ac:dyDescent="0.25">
      <c r="D229" s="65">
        <f>N236 * (E229 - E226)^3 + O236 * (E229 - E226)^2 + P236 * (E229 - E226) + Q236</f>
        <v>1.4606102367151594</v>
      </c>
      <c r="E229" s="63">
        <f>E226+3/4*(E230-E226)</f>
        <v>25</v>
      </c>
      <c r="F229" s="55">
        <v>1.4606102367151601</v>
      </c>
      <c r="G229" s="15">
        <v>25</v>
      </c>
      <c r="H229" t="s">
        <v>444</v>
      </c>
      <c r="M229" s="39"/>
      <c r="N229" s="18">
        <v>2</v>
      </c>
      <c r="O229" s="18">
        <v>0</v>
      </c>
      <c r="P229" s="18">
        <v>0</v>
      </c>
      <c r="Q229" s="18">
        <v>0</v>
      </c>
      <c r="S229" s="18">
        <v>0</v>
      </c>
      <c r="U229" s="35">
        <f t="array" ref="U229:U232">MMULT( MINVERSE(N229:Q232), S229:S232 )</f>
        <v>0</v>
      </c>
    </row>
    <row r="230" spans="1:21" x14ac:dyDescent="0.25">
      <c r="D230" s="65">
        <f>O225</f>
        <v>1.4771212547196624</v>
      </c>
      <c r="E230" s="63">
        <f>N225</f>
        <v>30</v>
      </c>
      <c r="F230" s="55">
        <v>1.4771212547196599</v>
      </c>
      <c r="G230" s="15">
        <v>30</v>
      </c>
      <c r="H230" t="s">
        <v>445</v>
      </c>
      <c r="M230" s="39"/>
      <c r="N230" s="18">
        <f>R223 / S223</f>
        <v>0.2857142857142857</v>
      </c>
      <c r="O230" s="18">
        <v>2</v>
      </c>
      <c r="P230" s="18">
        <f>1 - N230</f>
        <v>0.7142857142857143</v>
      </c>
      <c r="Q230" s="18">
        <v>0</v>
      </c>
      <c r="S230" s="18">
        <f>3 * (U224 - U223) / S223</f>
        <v>-6.8051986935020615E-3</v>
      </c>
      <c r="U230" s="35">
        <v>-3.4416342389215148E-3</v>
      </c>
    </row>
    <row r="231" spans="1:21" x14ac:dyDescent="0.25">
      <c r="D231" s="65">
        <f>N237 * (E231 - E230)^3 + O237 * (E231 - E230)^2 + P237 * (E231 - E230) + Q237</f>
        <v>1.5492642059764141</v>
      </c>
      <c r="E231" s="63">
        <f>E230+1/4*(E234-E230)</f>
        <v>47.5</v>
      </c>
      <c r="F231" s="55">
        <v>1.5492642059764099</v>
      </c>
      <c r="G231" s="15">
        <v>47.5</v>
      </c>
      <c r="H231" t="s">
        <v>446</v>
      </c>
      <c r="M231" s="39"/>
      <c r="N231" s="18">
        <v>0</v>
      </c>
      <c r="O231" s="18">
        <f>R224 / S224</f>
        <v>0.22222222222222221</v>
      </c>
      <c r="P231" s="18">
        <v>2</v>
      </c>
      <c r="Q231" s="18">
        <f>1 - O231</f>
        <v>0.77777777777777779</v>
      </c>
      <c r="S231" s="18">
        <f>3 * (U225 - U224) / S224</f>
        <v>-5.4621221249451463E-4</v>
      </c>
      <c r="U231" s="35">
        <v>1.0929769807735542E-4</v>
      </c>
    </row>
    <row r="232" spans="1:21" x14ac:dyDescent="0.25">
      <c r="D232" s="65">
        <f>N237 * (E232 - E230)^3 + O237 * (E232 - E230)^2 + P237 * (E232 - E230) + Q237</f>
        <v>1.6716157872874509</v>
      </c>
      <c r="E232" s="63">
        <f>E230+2/4*(E234-E230)</f>
        <v>65</v>
      </c>
      <c r="F232" s="55">
        <v>1.67161578728745</v>
      </c>
      <c r="G232" s="15">
        <v>65</v>
      </c>
      <c r="H232" t="s">
        <v>447</v>
      </c>
      <c r="M232" s="39"/>
      <c r="N232" s="18">
        <v>0</v>
      </c>
      <c r="O232" s="18">
        <v>0</v>
      </c>
      <c r="P232" s="18">
        <v>0</v>
      </c>
      <c r="Q232" s="18">
        <v>2</v>
      </c>
      <c r="S232" s="18">
        <v>0</v>
      </c>
      <c r="U232" s="35">
        <v>0</v>
      </c>
    </row>
    <row r="233" spans="1:21" x14ac:dyDescent="0.25">
      <c r="D233" s="65">
        <f>N237 * (E233 - E230)^3 + O237 * (E233 - E230)^2 + P237 * (E233 - E230) + Q237</f>
        <v>1.827439788634678</v>
      </c>
      <c r="E233" s="63">
        <f>E230+3/4*(E234-E230)</f>
        <v>82.5</v>
      </c>
      <c r="F233" s="55">
        <v>1.82743978863468</v>
      </c>
      <c r="G233" s="15">
        <v>82.5</v>
      </c>
      <c r="H233" t="s">
        <v>448</v>
      </c>
      <c r="M233" s="39"/>
      <c r="U233" s="30"/>
    </row>
    <row r="234" spans="1:21" x14ac:dyDescent="0.25">
      <c r="D234" s="65">
        <f>O226</f>
        <v>2</v>
      </c>
      <c r="E234" s="63">
        <f>N226</f>
        <v>100</v>
      </c>
      <c r="F234" s="55">
        <v>2</v>
      </c>
      <c r="G234" s="15">
        <v>100</v>
      </c>
      <c r="H234" t="s">
        <v>44</v>
      </c>
      <c r="M234" s="32" t="s">
        <v>110</v>
      </c>
      <c r="N234" s="17" t="s">
        <v>133</v>
      </c>
      <c r="O234" s="17" t="s">
        <v>134</v>
      </c>
      <c r="P234" s="17" t="s">
        <v>135</v>
      </c>
      <c r="Q234" s="17" t="s">
        <v>136</v>
      </c>
      <c r="R234" s="40" t="s">
        <v>449</v>
      </c>
      <c r="S234" s="41"/>
      <c r="T234" s="41"/>
      <c r="U234" s="30"/>
    </row>
    <row r="235" spans="1:21" x14ac:dyDescent="0.25">
      <c r="F235" s="55"/>
      <c r="M235" s="34">
        <v>0</v>
      </c>
      <c r="N235" s="18">
        <f>(U230 - U229) / (3 * R223)</f>
        <v>-1.4340142662172978E-4</v>
      </c>
      <c r="O235" s="18">
        <f>U229</f>
        <v>0</v>
      </c>
      <c r="P235" s="18">
        <f>U223 - R223 * (U230 + 2 * U229) / 3</f>
        <v>9.654894184579306E-2</v>
      </c>
      <c r="Q235" s="18">
        <f>O223</f>
        <v>0.30102999566398114</v>
      </c>
      <c r="R235" s="40"/>
      <c r="S235" s="41"/>
      <c r="T235" s="41"/>
      <c r="U235" s="30"/>
    </row>
    <row r="236" spans="1:21" x14ac:dyDescent="0.25">
      <c r="F236" s="55"/>
      <c r="M236" s="34">
        <v>1</v>
      </c>
      <c r="N236" s="18">
        <f>(U231 - U230) / (3 * R224)</f>
        <v>5.9182198949981168E-5</v>
      </c>
      <c r="O236" s="18">
        <f>U230</f>
        <v>-3.4416342389215148E-3</v>
      </c>
      <c r="P236" s="18">
        <f>U224 - R224 * (U231 + 2 * U230) / 3</f>
        <v>6.9015867934420938E-2</v>
      </c>
      <c r="Q236" s="18">
        <f>O224</f>
        <v>1</v>
      </c>
      <c r="R236" s="40"/>
      <c r="S236" s="41"/>
      <c r="T236" s="41"/>
      <c r="U236" s="30"/>
    </row>
    <row r="237" spans="1:21" customFormat="1" ht="15.75" customHeight="1" thickBot="1" x14ac:dyDescent="0.3">
      <c r="F237" s="55"/>
      <c r="G237" s="55"/>
      <c r="M237" s="42">
        <v>2</v>
      </c>
      <c r="N237" s="43">
        <f>(U232 - U231) / (3 * R225)</f>
        <v>-5.2046522893978772E-7</v>
      </c>
      <c r="O237" s="43">
        <f>U231</f>
        <v>1.0929769807735542E-4</v>
      </c>
      <c r="P237" s="43">
        <f>U225 - R225 * (U232 + 2 * U231) / 3</f>
        <v>2.3691371175377602E-3</v>
      </c>
      <c r="Q237" s="43">
        <f>O225</f>
        <v>1.4771212547196624</v>
      </c>
      <c r="R237" s="44"/>
      <c r="S237" s="45"/>
      <c r="T237" s="45"/>
      <c r="U237" s="46"/>
    </row>
    <row r="238" spans="1:21" x14ac:dyDescent="0.25">
      <c r="F238" s="55"/>
    </row>
    <row r="239" spans="1:21" customFormat="1" ht="15.75" customHeight="1" thickBot="1" x14ac:dyDescent="0.3">
      <c r="A239" s="31" t="s">
        <v>275</v>
      </c>
      <c r="F239" s="55"/>
      <c r="G239" s="55"/>
    </row>
    <row r="240" spans="1:21" x14ac:dyDescent="0.25">
      <c r="A240" s="6" t="s">
        <v>115</v>
      </c>
      <c r="B240" s="6"/>
      <c r="C240" s="7"/>
      <c r="D240" s="6" t="s">
        <v>11</v>
      </c>
      <c r="E240" s="6"/>
      <c r="F240" s="55"/>
      <c r="G240" s="7"/>
      <c r="H240" s="6" t="s">
        <v>12</v>
      </c>
      <c r="I240" s="6"/>
      <c r="J240" s="7" t="s">
        <v>116</v>
      </c>
      <c r="K240" s="7" t="s">
        <v>117</v>
      </c>
      <c r="M240" s="26" t="s">
        <v>450</v>
      </c>
      <c r="N240" s="27"/>
      <c r="O240" s="27"/>
      <c r="P240" s="27"/>
      <c r="Q240" s="27"/>
      <c r="R240" s="27"/>
      <c r="S240" s="27"/>
      <c r="T240" s="27"/>
      <c r="U240" s="28"/>
    </row>
    <row r="241" spans="1:21" x14ac:dyDescent="0.25">
      <c r="A241" s="36" t="s">
        <v>8</v>
      </c>
      <c r="B241" s="36" t="s">
        <v>9</v>
      </c>
      <c r="D241" s="17" t="s">
        <v>9</v>
      </c>
      <c r="E241" s="17" t="s">
        <v>8</v>
      </c>
      <c r="F241" s="55"/>
      <c r="G241" s="36"/>
      <c r="H241" s="36" t="s">
        <v>12</v>
      </c>
      <c r="I241" s="69" t="s">
        <v>40</v>
      </c>
      <c r="J241" s="37">
        <v>43943.486111111102</v>
      </c>
      <c r="K241" s="50"/>
      <c r="M241" s="29" t="s">
        <v>108</v>
      </c>
      <c r="U241" s="30"/>
    </row>
    <row r="242" spans="1:21" x14ac:dyDescent="0.25">
      <c r="A242" s="15">
        <v>2</v>
      </c>
      <c r="B242" s="15">
        <f>LOG(A242,5)</f>
        <v>0.43067655807339306</v>
      </c>
      <c r="C242" s="11" t="s">
        <v>119</v>
      </c>
      <c r="D242" s="65">
        <f>O243</f>
        <v>0.43067655807339306</v>
      </c>
      <c r="E242" s="63">
        <f>N243</f>
        <v>2</v>
      </c>
      <c r="F242" s="55">
        <v>0.430676558073393</v>
      </c>
      <c r="G242" s="15">
        <v>2</v>
      </c>
      <c r="H242" t="s">
        <v>44</v>
      </c>
      <c r="K242" s="49"/>
      <c r="M242" s="32" t="s">
        <v>110</v>
      </c>
      <c r="N242" s="17" t="s">
        <v>8</v>
      </c>
      <c r="O242" s="17" t="s">
        <v>9</v>
      </c>
      <c r="Q242" s="17" t="s">
        <v>110</v>
      </c>
      <c r="R242" s="17" t="s">
        <v>111</v>
      </c>
      <c r="S242" s="17" t="s">
        <v>112</v>
      </c>
      <c r="T242" s="17" t="s">
        <v>113</v>
      </c>
      <c r="U242" s="33" t="s">
        <v>114</v>
      </c>
    </row>
    <row r="243" spans="1:21" x14ac:dyDescent="0.25">
      <c r="A243" s="15">
        <v>10</v>
      </c>
      <c r="B243" s="15">
        <f>LOG(A243,5)</f>
        <v>1.4306765580733933</v>
      </c>
      <c r="D243" s="65">
        <f>N255 * (E243 - E242)^3 + O255 * (E243 - E242)^2 + P255 * (E243 - E242) + Q255</f>
        <v>0.70529588520883202</v>
      </c>
      <c r="E243" s="63">
        <f>E242+1/4*(E246-E242)</f>
        <v>4</v>
      </c>
      <c r="F243" s="55">
        <v>0.70529588520883202</v>
      </c>
      <c r="G243" s="15">
        <v>4</v>
      </c>
      <c r="H243" t="s">
        <v>451</v>
      </c>
      <c r="K243" s="49"/>
      <c r="M243" s="34">
        <v>0</v>
      </c>
      <c r="N243" s="18">
        <f t="shared" ref="N243:O246" si="12">A242</f>
        <v>2</v>
      </c>
      <c r="O243" s="18">
        <f t="shared" si="12"/>
        <v>0.43067655807339306</v>
      </c>
      <c r="Q243" s="18">
        <v>0</v>
      </c>
      <c r="R243" s="18">
        <f>N244 - N243</f>
        <v>8</v>
      </c>
      <c r="S243" s="18">
        <f>R243 + R244</f>
        <v>28</v>
      </c>
      <c r="T243" s="18">
        <f>O244 - O243</f>
        <v>1.0000000000000002</v>
      </c>
      <c r="U243" s="35">
        <f>T243 / R243</f>
        <v>0.12500000000000003</v>
      </c>
    </row>
    <row r="244" spans="1:21" x14ac:dyDescent="0.25">
      <c r="A244" s="15">
        <v>30</v>
      </c>
      <c r="B244" s="15">
        <f>LOG(A244,5)</f>
        <v>2.1132827525593787</v>
      </c>
      <c r="D244" s="65">
        <f>N255 * (E244 - E242)^3 + O255 * (E244 - E242)^2 + P255 * (E244 - E242) + Q255</f>
        <v>0.97006748149009536</v>
      </c>
      <c r="E244" s="63">
        <f>E242+2/4*(E246-E242)</f>
        <v>6</v>
      </c>
      <c r="F244" s="55">
        <v>0.97006748149009503</v>
      </c>
      <c r="G244" s="15">
        <v>6</v>
      </c>
      <c r="H244" t="s">
        <v>452</v>
      </c>
      <c r="K244" s="49"/>
      <c r="M244" s="34">
        <v>1</v>
      </c>
      <c r="N244" s="18">
        <f t="shared" si="12"/>
        <v>10</v>
      </c>
      <c r="O244" s="18">
        <f t="shared" si="12"/>
        <v>1.4306765580733933</v>
      </c>
      <c r="Q244" s="18">
        <v>1</v>
      </c>
      <c r="R244" s="18">
        <f>N245 - N244</f>
        <v>20</v>
      </c>
      <c r="S244" s="18">
        <f>R244 + R245</f>
        <v>90</v>
      </c>
      <c r="T244" s="18">
        <f>O245 - O244</f>
        <v>0.68260619448598536</v>
      </c>
      <c r="U244" s="35">
        <f>T244 / R244</f>
        <v>3.4130309724299271E-2</v>
      </c>
    </row>
    <row r="245" spans="1:21" x14ac:dyDescent="0.25">
      <c r="A245" s="15">
        <v>100</v>
      </c>
      <c r="B245" s="15">
        <f>LOG(A245,5)</f>
        <v>2.8613531161467867</v>
      </c>
      <c r="D245" s="65">
        <f>N255 * (E245 - E242)^3 + O255 * (E245 - E242)^2 + P255 * (E245 - E242) + Q255</f>
        <v>1.2151436160630076</v>
      </c>
      <c r="E245" s="63">
        <f>E242+3/4*(E246-E242)</f>
        <v>8</v>
      </c>
      <c r="F245" s="55">
        <v>1.21514361606301</v>
      </c>
      <c r="G245" s="15">
        <v>8</v>
      </c>
      <c r="H245" t="s">
        <v>453</v>
      </c>
      <c r="M245" s="34">
        <v>2</v>
      </c>
      <c r="N245" s="18">
        <f t="shared" si="12"/>
        <v>30</v>
      </c>
      <c r="O245" s="18">
        <f t="shared" si="12"/>
        <v>2.1132827525593787</v>
      </c>
      <c r="Q245" s="18">
        <v>2</v>
      </c>
      <c r="R245" s="18">
        <f>N246 - N245</f>
        <v>70</v>
      </c>
      <c r="S245" s="18"/>
      <c r="T245" s="18">
        <f>O246 - O245</f>
        <v>0.74807036358740797</v>
      </c>
      <c r="U245" s="35">
        <f>T245 / R245</f>
        <v>1.0686719479820113E-2</v>
      </c>
    </row>
    <row r="246" spans="1:21" x14ac:dyDescent="0.25">
      <c r="D246" s="65">
        <f>O244</f>
        <v>1.4306765580733933</v>
      </c>
      <c r="E246" s="63">
        <f>N244</f>
        <v>10</v>
      </c>
      <c r="F246" s="55">
        <v>1.43067655807339</v>
      </c>
      <c r="G246" s="15">
        <v>10</v>
      </c>
      <c r="H246" t="s">
        <v>454</v>
      </c>
      <c r="M246" s="34">
        <v>3</v>
      </c>
      <c r="N246" s="18">
        <f t="shared" si="12"/>
        <v>100</v>
      </c>
      <c r="O246" s="18">
        <f t="shared" si="12"/>
        <v>2.8613531161467867</v>
      </c>
      <c r="U246" s="30"/>
    </row>
    <row r="247" spans="1:21" x14ac:dyDescent="0.25">
      <c r="D247" s="65">
        <f>N256 * (E247 - E246)^3 + O256 * (E247 - E246)^2 + P256 * (E247 - E246) + Q256</f>
        <v>1.8118606674271467</v>
      </c>
      <c r="E247" s="63">
        <f>E246+1/4*(E250-E246)</f>
        <v>15</v>
      </c>
      <c r="F247" s="55">
        <v>1.81186066742715</v>
      </c>
      <c r="G247" s="15">
        <v>15</v>
      </c>
      <c r="H247" t="s">
        <v>455</v>
      </c>
      <c r="M247" s="39"/>
      <c r="U247" s="30"/>
    </row>
    <row r="248" spans="1:21" x14ac:dyDescent="0.25">
      <c r="D248" s="65">
        <f>N256 * (E248 - E246)^3 + O256 * (E248 - E246)^2 + P256 * (E248 - E246) + Q256</f>
        <v>2.010354443946242</v>
      </c>
      <c r="E248" s="63">
        <f>E246+2/4*(E250-E246)</f>
        <v>20</v>
      </c>
      <c r="F248" s="55">
        <v>2.0103544439462402</v>
      </c>
      <c r="G248" s="15">
        <v>20</v>
      </c>
      <c r="H248" t="s">
        <v>456</v>
      </c>
      <c r="M248" s="39"/>
      <c r="N248" s="5" t="s">
        <v>124</v>
      </c>
      <c r="O248" s="4"/>
      <c r="P248" s="4"/>
      <c r="Q248" s="3"/>
      <c r="S248" s="17" t="s">
        <v>125</v>
      </c>
      <c r="U248" s="33" t="s">
        <v>126</v>
      </c>
    </row>
    <row r="249" spans="1:21" x14ac:dyDescent="0.25">
      <c r="D249" s="65">
        <f>N256 * (E249 - E246)^3 + O256 * (E249 - E246)^2 + P256 * (E249 - E246) + Q256</f>
        <v>2.0896608261504088</v>
      </c>
      <c r="E249" s="63">
        <f>E246+3/4*(E250-E246)</f>
        <v>25</v>
      </c>
      <c r="F249" s="55">
        <v>2.0896608261504102</v>
      </c>
      <c r="G249" s="15">
        <v>25</v>
      </c>
      <c r="H249" t="s">
        <v>457</v>
      </c>
      <c r="M249" s="39"/>
      <c r="N249" s="18">
        <v>2</v>
      </c>
      <c r="O249" s="18">
        <v>0</v>
      </c>
      <c r="P249" s="18">
        <v>0</v>
      </c>
      <c r="Q249" s="18">
        <v>0</v>
      </c>
      <c r="S249" s="18">
        <v>0</v>
      </c>
      <c r="U249" s="35">
        <f t="array" ref="U249:U252">MMULT( MINVERSE(N249:Q252), S249:S252 )</f>
        <v>0</v>
      </c>
    </row>
    <row r="250" spans="1:21" x14ac:dyDescent="0.25">
      <c r="D250" s="65">
        <f>O245</f>
        <v>2.1132827525593787</v>
      </c>
      <c r="E250" s="63">
        <f>N245</f>
        <v>30</v>
      </c>
      <c r="F250" s="55">
        <v>2.11328275255938</v>
      </c>
      <c r="G250" s="15">
        <v>30</v>
      </c>
      <c r="H250" t="s">
        <v>458</v>
      </c>
      <c r="M250" s="39"/>
      <c r="N250" s="18">
        <f>R243 / S243</f>
        <v>0.2857142857142857</v>
      </c>
      <c r="O250" s="18">
        <v>2</v>
      </c>
      <c r="P250" s="18">
        <f>1 - N250</f>
        <v>0.7142857142857143</v>
      </c>
      <c r="Q250" s="18">
        <v>0</v>
      </c>
      <c r="S250" s="18">
        <f>3 * (U244 - U243) / S243</f>
        <v>-9.7360382438250823E-3</v>
      </c>
      <c r="U250" s="35">
        <v>-4.9238654270877752E-3</v>
      </c>
    </row>
    <row r="251" spans="1:21" x14ac:dyDescent="0.25">
      <c r="D251" s="65">
        <f>N257 * (E251 - E250)^3 + O257 * (E251 - E250)^2 + P257 * (E251 - E250) + Q257</f>
        <v>2.2164959817526451</v>
      </c>
      <c r="E251" s="63">
        <f>E250+1/4*(E254-E250)</f>
        <v>47.5</v>
      </c>
      <c r="F251" s="55">
        <v>2.2164959817526499</v>
      </c>
      <c r="G251" s="15">
        <v>47.5</v>
      </c>
      <c r="H251" t="s">
        <v>459</v>
      </c>
      <c r="M251" s="39"/>
      <c r="N251" s="18">
        <v>0</v>
      </c>
      <c r="O251" s="18">
        <f>R244 / S244</f>
        <v>0.22222222222222221</v>
      </c>
      <c r="P251" s="18">
        <v>2</v>
      </c>
      <c r="Q251" s="18">
        <f>1 - O251</f>
        <v>0.77777777777777779</v>
      </c>
      <c r="S251" s="18">
        <f>3 * (U245 - U244) / S244</f>
        <v>-7.8145300814930533E-4</v>
      </c>
      <c r="U251" s="35">
        <v>1.5636965449065574E-4</v>
      </c>
    </row>
    <row r="252" spans="1:21" x14ac:dyDescent="0.25">
      <c r="D252" s="65">
        <f>N257 * (E252 - E250)^3 + O257 * (E252 - E250)^2 + P257 * (E252 - E250) + Q257</f>
        <v>2.3915415209775559</v>
      </c>
      <c r="E252" s="63">
        <f>E250+2/4*(E254-E250)</f>
        <v>65</v>
      </c>
      <c r="F252" s="55">
        <v>2.3915415209775599</v>
      </c>
      <c r="G252" s="15">
        <v>65</v>
      </c>
      <c r="H252" t="s">
        <v>460</v>
      </c>
      <c r="M252" s="39"/>
      <c r="N252" s="18">
        <v>0</v>
      </c>
      <c r="O252" s="18">
        <v>0</v>
      </c>
      <c r="P252" s="18">
        <v>0</v>
      </c>
      <c r="Q252" s="18">
        <v>2</v>
      </c>
      <c r="S252" s="18">
        <v>0</v>
      </c>
      <c r="U252" s="35">
        <v>0</v>
      </c>
    </row>
    <row r="253" spans="1:21" x14ac:dyDescent="0.25">
      <c r="D253" s="65">
        <f>N257 * (E253 - E250)^3 + O257 * (E253 - E250)^2 + P257 * (E253 - E250) + Q257</f>
        <v>2.6144752668902305</v>
      </c>
      <c r="E253" s="63">
        <f>E250+3/4*(E254-E250)</f>
        <v>82.5</v>
      </c>
      <c r="F253" s="55">
        <v>2.61447526689023</v>
      </c>
      <c r="G253" s="15">
        <v>82.5</v>
      </c>
      <c r="H253" t="s">
        <v>461</v>
      </c>
      <c r="M253" s="39"/>
      <c r="U253" s="30"/>
    </row>
    <row r="254" spans="1:21" x14ac:dyDescent="0.25">
      <c r="D254" s="65">
        <f>O246</f>
        <v>2.8613531161467867</v>
      </c>
      <c r="E254" s="63">
        <f>N246</f>
        <v>100</v>
      </c>
      <c r="F254" s="55">
        <v>2.8613531161467902</v>
      </c>
      <c r="G254" s="15">
        <v>100</v>
      </c>
      <c r="H254" t="s">
        <v>44</v>
      </c>
      <c r="M254" s="32" t="s">
        <v>110</v>
      </c>
      <c r="N254" s="17" t="s">
        <v>133</v>
      </c>
      <c r="O254" s="17" t="s">
        <v>134</v>
      </c>
      <c r="P254" s="17" t="s">
        <v>135</v>
      </c>
      <c r="Q254" s="17" t="s">
        <v>136</v>
      </c>
      <c r="R254" s="40" t="s">
        <v>462</v>
      </c>
      <c r="S254" s="41"/>
      <c r="T254" s="41"/>
      <c r="U254" s="30"/>
    </row>
    <row r="255" spans="1:21" x14ac:dyDescent="0.25">
      <c r="F255" s="55"/>
      <c r="M255" s="34">
        <v>0</v>
      </c>
      <c r="N255" s="18">
        <f>(U250 - U249) / (3 * R243)</f>
        <v>-2.0516105946199063E-4</v>
      </c>
      <c r="O255" s="18">
        <f>U249</f>
        <v>0</v>
      </c>
      <c r="P255" s="18">
        <f>U243 - R243 * (U250 + 2 * U249) / 3</f>
        <v>0.13813030780556743</v>
      </c>
      <c r="Q255" s="18">
        <f>O243</f>
        <v>0.43067655807339306</v>
      </c>
      <c r="R255" s="40"/>
      <c r="S255" s="41"/>
      <c r="T255" s="41"/>
      <c r="U255" s="30"/>
    </row>
    <row r="256" spans="1:21" x14ac:dyDescent="0.25">
      <c r="F256" s="55"/>
      <c r="M256" s="34">
        <v>1</v>
      </c>
      <c r="N256" s="18">
        <f>(U251 - U250) / (3 * R244)</f>
        <v>8.4670584692973861E-5</v>
      </c>
      <c r="O256" s="18">
        <f>U250</f>
        <v>-4.9238654270877752E-3</v>
      </c>
      <c r="P256" s="18">
        <f>U244 - R244 * (U251 + 2 * U250) / 3</f>
        <v>9.8739384388865231E-2</v>
      </c>
      <c r="Q256" s="18">
        <f>O244</f>
        <v>1.4306765580733933</v>
      </c>
      <c r="R256" s="40"/>
      <c r="S256" s="41"/>
      <c r="T256" s="41"/>
      <c r="U256" s="30"/>
    </row>
    <row r="257" spans="1:21" customFormat="1" ht="15.75" customHeight="1" thickBot="1" x14ac:dyDescent="0.3">
      <c r="F257" s="55"/>
      <c r="G257" s="55"/>
      <c r="M257" s="42">
        <v>2</v>
      </c>
      <c r="N257" s="43">
        <f>(U252 - U251) / (3 * R245)</f>
        <v>-7.4461740233645594E-7</v>
      </c>
      <c r="O257" s="43">
        <f>U251</f>
        <v>1.5636965449065574E-4</v>
      </c>
      <c r="P257" s="43">
        <f>U245 - R245 * (U252 + 2 * U251) / 3</f>
        <v>3.3894689369228454E-3</v>
      </c>
      <c r="Q257" s="43">
        <f>O245</f>
        <v>2.1132827525593787</v>
      </c>
      <c r="R257" s="44"/>
      <c r="S257" s="45"/>
      <c r="T257" s="45"/>
      <c r="U257" s="46"/>
    </row>
    <row r="258" spans="1:21" x14ac:dyDescent="0.25">
      <c r="F258" s="55"/>
    </row>
    <row r="259" spans="1:21" customFormat="1" ht="15.75" customHeight="1" thickBot="1" x14ac:dyDescent="0.3">
      <c r="A259" s="31" t="s">
        <v>291</v>
      </c>
      <c r="F259" s="55"/>
      <c r="G259" s="55"/>
    </row>
    <row r="260" spans="1:21" x14ac:dyDescent="0.25">
      <c r="A260" s="6" t="s">
        <v>115</v>
      </c>
      <c r="B260" s="6"/>
      <c r="C260" s="7"/>
      <c r="D260" s="6" t="s">
        <v>11</v>
      </c>
      <c r="E260" s="6"/>
      <c r="F260" s="55"/>
      <c r="G260" s="7"/>
      <c r="H260" s="6" t="s">
        <v>12</v>
      </c>
      <c r="I260" s="6"/>
      <c r="J260" s="7" t="s">
        <v>116</v>
      </c>
      <c r="K260" s="7" t="s">
        <v>117</v>
      </c>
      <c r="M260" s="26" t="s">
        <v>463</v>
      </c>
      <c r="N260" s="27"/>
      <c r="O260" s="27"/>
      <c r="P260" s="27"/>
      <c r="Q260" s="27"/>
      <c r="R260" s="27"/>
      <c r="S260" s="27"/>
      <c r="T260" s="27"/>
      <c r="U260" s="28"/>
    </row>
    <row r="261" spans="1:21" x14ac:dyDescent="0.25">
      <c r="A261" s="36" t="s">
        <v>8</v>
      </c>
      <c r="B261" s="36" t="s">
        <v>9</v>
      </c>
      <c r="D261" s="17" t="s">
        <v>9</v>
      </c>
      <c r="E261" s="17" t="s">
        <v>8</v>
      </c>
      <c r="F261" s="55"/>
      <c r="G261" s="36"/>
      <c r="H261" s="36" t="s">
        <v>12</v>
      </c>
      <c r="I261" s="69" t="s">
        <v>40</v>
      </c>
      <c r="J261" s="37">
        <v>43943.486111111102</v>
      </c>
      <c r="K261" s="50"/>
      <c r="M261" s="29" t="s">
        <v>108</v>
      </c>
      <c r="U261" s="30"/>
    </row>
    <row r="262" spans="1:21" x14ac:dyDescent="0.25">
      <c r="A262" s="15">
        <v>2</v>
      </c>
      <c r="B262" s="15">
        <f>(COS(A262))^2 + 1/3 * SIN(A262) - 2 * (SIN(A262))^2</f>
        <v>-1.1773662890201908</v>
      </c>
      <c r="C262" s="11" t="s">
        <v>119</v>
      </c>
      <c r="D262" s="65">
        <f>O263</f>
        <v>-1.1773662890201908</v>
      </c>
      <c r="E262" s="63">
        <f>N263</f>
        <v>2</v>
      </c>
      <c r="F262" s="55">
        <v>-1.1773662890201899</v>
      </c>
      <c r="G262" s="55">
        <v>2</v>
      </c>
      <c r="H262" t="s">
        <v>464</v>
      </c>
      <c r="K262" s="49"/>
      <c r="M262" s="32" t="s">
        <v>110</v>
      </c>
      <c r="N262" s="17" t="s">
        <v>8</v>
      </c>
      <c r="O262" s="17" t="s">
        <v>9</v>
      </c>
      <c r="Q262" s="17" t="s">
        <v>110</v>
      </c>
      <c r="R262" s="17" t="s">
        <v>111</v>
      </c>
      <c r="S262" s="17" t="s">
        <v>112</v>
      </c>
      <c r="T262" s="17" t="s">
        <v>113</v>
      </c>
      <c r="U262" s="33" t="s">
        <v>114</v>
      </c>
    </row>
    <row r="263" spans="1:21" x14ac:dyDescent="0.25">
      <c r="A263" s="15">
        <v>10</v>
      </c>
      <c r="B263" s="15">
        <f>(COS(A263))^2 + 1/3 * SIN(A263) - 2 * (SIN(A263))^2</f>
        <v>-6.921727757636853E-2</v>
      </c>
      <c r="D263" s="65">
        <f>N275 * (E263 - E262)^3 + O275 * (E263 - E262)^2 + P275 * (E263 - E262) + Q275</f>
        <v>-0.82674898745806868</v>
      </c>
      <c r="E263" s="63">
        <f>E262+1/4*(E266-E262)</f>
        <v>4</v>
      </c>
      <c r="F263" s="55">
        <v>-0.82674898745806902</v>
      </c>
      <c r="G263" s="55">
        <v>4</v>
      </c>
      <c r="H263" t="s">
        <v>465</v>
      </c>
      <c r="K263" s="49"/>
      <c r="M263" s="34">
        <v>0</v>
      </c>
      <c r="N263" s="18">
        <f t="shared" ref="N263:O266" si="13">A262</f>
        <v>2</v>
      </c>
      <c r="O263" s="18">
        <f t="shared" si="13"/>
        <v>-1.1773662890201908</v>
      </c>
      <c r="Q263" s="18">
        <v>0</v>
      </c>
      <c r="R263" s="18">
        <f>N264 - N263</f>
        <v>8</v>
      </c>
      <c r="S263" s="18">
        <f>R263 + R264</f>
        <v>28</v>
      </c>
      <c r="T263" s="18">
        <f>O264 - O263</f>
        <v>1.1081490114438224</v>
      </c>
      <c r="U263" s="35">
        <f>T263 / R263</f>
        <v>0.1385186264304778</v>
      </c>
    </row>
    <row r="264" spans="1:21" x14ac:dyDescent="0.25">
      <c r="A264" s="15">
        <v>30</v>
      </c>
      <c r="B264" s="15">
        <f>(COS(A264))^2 + 1/3 * SIN(A264) - 2 * (SIN(A264))^2</f>
        <v>-2.2579633453203551</v>
      </c>
      <c r="D264" s="65">
        <f>N275 * (E264 - E262)^3 + O275 * (E264 - E262)^2 + P275 * (E264 - E262) + Q275</f>
        <v>-0.50556370537641315</v>
      </c>
      <c r="E264" s="63">
        <f>E262+2/4*(E266-E262)</f>
        <v>6</v>
      </c>
      <c r="F264" s="55">
        <v>-0.50556370537641304</v>
      </c>
      <c r="G264" s="55">
        <v>6</v>
      </c>
      <c r="H264" t="s">
        <v>466</v>
      </c>
      <c r="K264" s="49"/>
      <c r="M264" s="34">
        <v>1</v>
      </c>
      <c r="N264" s="18">
        <f t="shared" si="13"/>
        <v>10</v>
      </c>
      <c r="O264" s="18">
        <f t="shared" si="13"/>
        <v>-6.921727757636853E-2</v>
      </c>
      <c r="Q264" s="18">
        <v>1</v>
      </c>
      <c r="R264" s="18">
        <f>N265 - N264</f>
        <v>20</v>
      </c>
      <c r="S264" s="18">
        <f>R264 + R265</f>
        <v>90</v>
      </c>
      <c r="T264" s="18">
        <f>O265 - O264</f>
        <v>-2.1887460677439865</v>
      </c>
      <c r="U264" s="35">
        <f>T264 / R264</f>
        <v>-0.10943730338719933</v>
      </c>
    </row>
    <row r="265" spans="1:21" x14ac:dyDescent="0.25">
      <c r="A265" s="15">
        <v>100</v>
      </c>
      <c r="B265" s="15">
        <f>(COS(A265))^2 + 1/3 * SIN(A265) - 2 * (SIN(A265))^2</f>
        <v>6.1992965473922412E-2</v>
      </c>
      <c r="D265" s="65">
        <f>N275 * (E265 - E262)^3 + O275 * (E265 - E262)^2 + P275 * (E265 - E262) + Q275</f>
        <v>-0.24324246225569079</v>
      </c>
      <c r="E265" s="63">
        <f>E262+3/4*(E266-E262)</f>
        <v>8</v>
      </c>
      <c r="F265" s="55">
        <v>-0.24324246225569099</v>
      </c>
      <c r="G265" s="55">
        <v>8</v>
      </c>
      <c r="H265" t="s">
        <v>467</v>
      </c>
      <c r="M265" s="34">
        <v>2</v>
      </c>
      <c r="N265" s="18">
        <f t="shared" si="13"/>
        <v>30</v>
      </c>
      <c r="O265" s="18">
        <f t="shared" si="13"/>
        <v>-2.2579633453203551</v>
      </c>
      <c r="Q265" s="18">
        <v>2</v>
      </c>
      <c r="R265" s="18">
        <f>N266 - N265</f>
        <v>70</v>
      </c>
      <c r="S265" s="18"/>
      <c r="T265" s="18">
        <f>O266 - O265</f>
        <v>2.3199563107942778</v>
      </c>
      <c r="U265" s="35">
        <f>T265 / R265</f>
        <v>3.3142233011346826E-2</v>
      </c>
    </row>
    <row r="266" spans="1:21" x14ac:dyDescent="0.25">
      <c r="D266" s="65">
        <f>O264</f>
        <v>-6.921727757636853E-2</v>
      </c>
      <c r="E266" s="63">
        <f>N264</f>
        <v>10</v>
      </c>
      <c r="F266" s="55">
        <v>-6.9217277576368502E-2</v>
      </c>
      <c r="G266" s="55">
        <v>10</v>
      </c>
      <c r="H266" t="s">
        <v>468</v>
      </c>
      <c r="M266" s="34">
        <v>3</v>
      </c>
      <c r="N266" s="18">
        <f t="shared" si="13"/>
        <v>100</v>
      </c>
      <c r="O266" s="18">
        <f t="shared" si="13"/>
        <v>6.1992965473922412E-2</v>
      </c>
      <c r="U266" s="30"/>
    </row>
    <row r="267" spans="1:21" x14ac:dyDescent="0.25">
      <c r="D267" s="65">
        <f>N276 * (E267 - E266)^3 + O276 * (E267 - E266)^2 + P276 * (E267 - E266) + Q276</f>
        <v>-9.7935799627210773E-2</v>
      </c>
      <c r="E267" s="63">
        <f>E266+1/4*(E270-E266)</f>
        <v>15</v>
      </c>
      <c r="F267" s="55">
        <v>-9.7935799627210801E-2</v>
      </c>
      <c r="G267" s="55">
        <v>15</v>
      </c>
      <c r="H267" t="s">
        <v>469</v>
      </c>
      <c r="M267" s="39"/>
      <c r="U267" s="30"/>
    </row>
    <row r="268" spans="1:21" x14ac:dyDescent="0.25">
      <c r="D268" s="65">
        <f>N276 * (E268 - E266)^3 + O276 * (E268 - E266)^2 + P276 * (E268 - E266) + Q276</f>
        <v>-0.6283617144367809</v>
      </c>
      <c r="E268" s="63">
        <f>E266+2/4*(E270-E266)</f>
        <v>20</v>
      </c>
      <c r="F268" s="55">
        <v>-0.62836171443678102</v>
      </c>
      <c r="G268" s="55">
        <v>20</v>
      </c>
      <c r="H268" t="s">
        <v>470</v>
      </c>
      <c r="M268" s="39"/>
      <c r="N268" s="5" t="s">
        <v>124</v>
      </c>
      <c r="O268" s="4"/>
      <c r="P268" s="4"/>
      <c r="Q268" s="3"/>
      <c r="S268" s="17" t="s">
        <v>125</v>
      </c>
      <c r="U268" s="33" t="s">
        <v>126</v>
      </c>
    </row>
    <row r="269" spans="1:21" x14ac:dyDescent="0.25">
      <c r="D269" s="65">
        <f>N276 * (E269 - E266)^3 + O276 * (E269 - E266)^2 + P276 * (E269 - E266) + Q276</f>
        <v>-1.4264019277521416</v>
      </c>
      <c r="E269" s="63">
        <f>E266+3/4*(E270-E266)</f>
        <v>25</v>
      </c>
      <c r="F269" s="55">
        <v>-1.42640192775214</v>
      </c>
      <c r="G269" s="55">
        <v>25</v>
      </c>
      <c r="H269" t="s">
        <v>471</v>
      </c>
      <c r="M269" s="39"/>
      <c r="N269" s="18">
        <v>2</v>
      </c>
      <c r="O269" s="18">
        <v>0</v>
      </c>
      <c r="P269" s="18">
        <v>0</v>
      </c>
      <c r="Q269" s="18">
        <v>0</v>
      </c>
      <c r="S269" s="18">
        <v>0</v>
      </c>
      <c r="U269" s="35">
        <f t="array" ref="U269:U272">MMULT( MINVERSE(N269:Q272), S269:S272 )</f>
        <v>0</v>
      </c>
    </row>
    <row r="270" spans="1:21" x14ac:dyDescent="0.25">
      <c r="D270" s="65">
        <f>O265</f>
        <v>-2.2579633453203551</v>
      </c>
      <c r="E270" s="63">
        <f>N265</f>
        <v>30</v>
      </c>
      <c r="F270" s="55">
        <v>-2.25796334532036</v>
      </c>
      <c r="G270" s="55">
        <v>30</v>
      </c>
      <c r="H270" t="s">
        <v>44</v>
      </c>
      <c r="M270" s="39"/>
      <c r="N270" s="18">
        <f>R263 / S263</f>
        <v>0.2857142857142857</v>
      </c>
      <c r="O270" s="18">
        <v>2</v>
      </c>
      <c r="P270" s="18">
        <f>1 - N270</f>
        <v>0.7142857142857143</v>
      </c>
      <c r="Q270" s="18">
        <v>0</v>
      </c>
      <c r="S270" s="18">
        <f>3 * (U264 - U263) / S263</f>
        <v>-2.6566706766179692E-2</v>
      </c>
      <c r="U270" s="35">
        <v>-1.4716009740233309E-2</v>
      </c>
    </row>
    <row r="271" spans="1:21" x14ac:dyDescent="0.25">
      <c r="D271" s="65">
        <f>N277 * (E271 - E270)^3 + O277 * (E271 - E270)^2 + P277 * (E271 - E270) + Q277</f>
        <v>-3.8278542135601921</v>
      </c>
      <c r="E271" s="63">
        <f>E270+1/4*(E274-E270)</f>
        <v>47.5</v>
      </c>
      <c r="F271" s="55">
        <v>-3.8278542135601898</v>
      </c>
      <c r="G271" s="55">
        <v>47.5</v>
      </c>
      <c r="H271" t="s">
        <v>44</v>
      </c>
      <c r="M271" s="39"/>
      <c r="N271" s="18">
        <v>0</v>
      </c>
      <c r="O271" s="18">
        <f>R264 / S264</f>
        <v>0.22222222222222221</v>
      </c>
      <c r="P271" s="18">
        <v>2</v>
      </c>
      <c r="Q271" s="18">
        <f>1 - O271</f>
        <v>0.77777777777777779</v>
      </c>
      <c r="S271" s="18">
        <f>3 * (U265 - U264) / S264</f>
        <v>4.7526512132848716E-3</v>
      </c>
      <c r="U271" s="35">
        <v>4.0114378000016913E-3</v>
      </c>
    </row>
    <row r="272" spans="1:21" x14ac:dyDescent="0.25">
      <c r="D272" s="65">
        <f>N277 * (E272 - E270)^3 + O277 * (E272 - E270)^2 + P277 * (E272 - E270) + Q277</f>
        <v>-3.5549908424242518</v>
      </c>
      <c r="E272" s="63">
        <f>E270+2/4*(E274-E270)</f>
        <v>65</v>
      </c>
      <c r="F272" s="55">
        <v>-3.55499084242425</v>
      </c>
      <c r="G272" s="55">
        <v>65</v>
      </c>
      <c r="H272" t="s">
        <v>44</v>
      </c>
      <c r="M272" s="39"/>
      <c r="N272" s="18">
        <v>0</v>
      </c>
      <c r="O272" s="18">
        <v>0</v>
      </c>
      <c r="P272" s="18">
        <v>0</v>
      </c>
      <c r="Q272" s="18">
        <v>2</v>
      </c>
      <c r="S272" s="18">
        <v>0</v>
      </c>
      <c r="U272" s="35">
        <v>0</v>
      </c>
    </row>
    <row r="273" spans="4:23" x14ac:dyDescent="0.25">
      <c r="D273" s="65">
        <f>N277 * (E273 - E270)^3 + O277 * (E273 - E270)^2 + P277 * (E273 - E270) + Q277</f>
        <v>-2.0536246450377944</v>
      </c>
      <c r="E273" s="63">
        <f>E270+3/4*(E274-E270)</f>
        <v>82.5</v>
      </c>
      <c r="F273" s="55">
        <v>-2.05362464503779</v>
      </c>
      <c r="G273" s="55">
        <v>82.5</v>
      </c>
      <c r="H273" t="s">
        <v>472</v>
      </c>
      <c r="M273" s="39"/>
      <c r="U273" s="30"/>
    </row>
    <row r="274" spans="4:23" x14ac:dyDescent="0.25">
      <c r="D274" s="65">
        <f>O266</f>
        <v>6.1992965473922412E-2</v>
      </c>
      <c r="E274" s="63">
        <f>N266</f>
        <v>100</v>
      </c>
      <c r="F274" s="55">
        <v>6.1992965473922398E-2</v>
      </c>
      <c r="G274" s="55">
        <v>100</v>
      </c>
      <c r="H274" t="s">
        <v>44</v>
      </c>
      <c r="M274" s="32" t="s">
        <v>110</v>
      </c>
      <c r="N274" s="17" t="s">
        <v>133</v>
      </c>
      <c r="O274" s="17" t="s">
        <v>134</v>
      </c>
      <c r="P274" s="17" t="s">
        <v>135</v>
      </c>
      <c r="Q274" s="17" t="s">
        <v>136</v>
      </c>
      <c r="R274" s="40" t="s">
        <v>473</v>
      </c>
      <c r="S274" s="41"/>
      <c r="T274" s="41"/>
      <c r="U274" s="30"/>
    </row>
    <row r="275" spans="4:23" x14ac:dyDescent="0.25">
      <c r="M275" s="34">
        <v>0</v>
      </c>
      <c r="N275" s="18">
        <f>(U270 - U269) / (3 * R263)</f>
        <v>-6.1316707250972117E-4</v>
      </c>
      <c r="O275" s="18">
        <f>U269</f>
        <v>0</v>
      </c>
      <c r="P275" s="18">
        <f>U263 - R263 * (U270 + 2 * U269) / 3</f>
        <v>0.17776131907109996</v>
      </c>
      <c r="Q275" s="18">
        <f>O263</f>
        <v>-1.1773662890201908</v>
      </c>
      <c r="R275" s="40"/>
      <c r="S275" s="41"/>
      <c r="T275" s="41"/>
      <c r="U275" s="30"/>
    </row>
    <row r="276" spans="4:23" x14ac:dyDescent="0.25">
      <c r="M276" s="34">
        <v>1</v>
      </c>
      <c r="N276" s="18">
        <f>(U271 - U270) / (3 * R264)</f>
        <v>3.1212412567058336E-4</v>
      </c>
      <c r="O276" s="18">
        <f>U270</f>
        <v>-1.4716009740233309E-2</v>
      </c>
      <c r="P276" s="18">
        <f>U264 - R264 * (U271 + 2 * U270) / 3</f>
        <v>6.0033241149233516E-2</v>
      </c>
      <c r="Q276" s="18">
        <f>O264</f>
        <v>-6.921727757636853E-2</v>
      </c>
      <c r="R276" s="40"/>
      <c r="S276" s="41"/>
      <c r="T276" s="41"/>
      <c r="U276" s="30"/>
    </row>
    <row r="277" spans="4:23" customFormat="1" ht="15.75" customHeight="1" thickBot="1" x14ac:dyDescent="0.3">
      <c r="G277" s="55"/>
      <c r="M277" s="42">
        <v>2</v>
      </c>
      <c r="N277" s="43">
        <f>(U272 - U271) / (3 * R265)</f>
        <v>-1.9102084761912815E-5</v>
      </c>
      <c r="O277" s="43">
        <f>U271</f>
        <v>4.0114378000016913E-3</v>
      </c>
      <c r="P277" s="43">
        <f>U265 - R265 * (U272 + 2 * U271) / 3</f>
        <v>-0.15405819765539877</v>
      </c>
      <c r="Q277" s="43">
        <f>O265</f>
        <v>-2.2579633453203551</v>
      </c>
      <c r="R277" s="44"/>
      <c r="S277" s="45"/>
      <c r="T277" s="45"/>
      <c r="U277" s="46"/>
      <c r="W277" s="66"/>
    </row>
  </sheetData>
  <mergeCells count="58">
    <mergeCell ref="N268:Q268"/>
    <mergeCell ref="A260:B260"/>
    <mergeCell ref="D260:E260"/>
    <mergeCell ref="H260:I260"/>
    <mergeCell ref="N248:Q248"/>
    <mergeCell ref="N228:Q228"/>
    <mergeCell ref="A240:B240"/>
    <mergeCell ref="D240:E240"/>
    <mergeCell ref="H240:I240"/>
    <mergeCell ref="N208:Q208"/>
    <mergeCell ref="A200:B200"/>
    <mergeCell ref="D200:E200"/>
    <mergeCell ref="H200:I200"/>
    <mergeCell ref="A220:B220"/>
    <mergeCell ref="D220:E220"/>
    <mergeCell ref="H220:I220"/>
    <mergeCell ref="N188:Q188"/>
    <mergeCell ref="N168:Q168"/>
    <mergeCell ref="A180:B180"/>
    <mergeCell ref="D180:E180"/>
    <mergeCell ref="H180:I180"/>
    <mergeCell ref="N148:Q148"/>
    <mergeCell ref="A140:B140"/>
    <mergeCell ref="D140:E140"/>
    <mergeCell ref="H140:I140"/>
    <mergeCell ref="A160:B160"/>
    <mergeCell ref="D160:E160"/>
    <mergeCell ref="H160:I160"/>
    <mergeCell ref="N128:Q128"/>
    <mergeCell ref="N108:Q108"/>
    <mergeCell ref="A100:B100"/>
    <mergeCell ref="D100:E100"/>
    <mergeCell ref="H100:I100"/>
    <mergeCell ref="A120:B120"/>
    <mergeCell ref="D120:E120"/>
    <mergeCell ref="H120:I120"/>
    <mergeCell ref="A60:B60"/>
    <mergeCell ref="D60:E60"/>
    <mergeCell ref="H60:I60"/>
    <mergeCell ref="N88:Q88"/>
    <mergeCell ref="N68:Q68"/>
    <mergeCell ref="A80:B80"/>
    <mergeCell ref="D80:E80"/>
    <mergeCell ref="H80:I80"/>
    <mergeCell ref="AM11:AP11"/>
    <mergeCell ref="AM30:AP30"/>
    <mergeCell ref="N49:Q49"/>
    <mergeCell ref="A42:B42"/>
    <mergeCell ref="D42:E42"/>
    <mergeCell ref="H42:I42"/>
    <mergeCell ref="N11:Q11"/>
    <mergeCell ref="N30:Q30"/>
    <mergeCell ref="A6:B6"/>
    <mergeCell ref="D6:E6"/>
    <mergeCell ref="H6:I6"/>
    <mergeCell ref="A23:B23"/>
    <mergeCell ref="D23:E23"/>
    <mergeCell ref="H23:I23"/>
  </mergeCells>
  <conditionalFormatting sqref="J259:J277">
    <cfRule type="containsText" dxfId="21" priority="1" operator="containsText" text="Failed">
      <formula>NOT(ISERROR(SEARCH("Failed",J259)))</formula>
    </cfRule>
    <cfRule type="containsText" dxfId="20" priority="2" operator="containsText" text="Passed">
      <formula>NOT(ISERROR(SEARCH("Passed",J259)))</formula>
    </cfRule>
  </conditionalFormatting>
  <conditionalFormatting sqref="J239:J257">
    <cfRule type="containsText" dxfId="19" priority="3" operator="containsText" text="Failed">
      <formula>NOT(ISERROR(SEARCH("Failed",J239)))</formula>
    </cfRule>
    <cfRule type="containsText" dxfId="18" priority="4" operator="containsText" text="Passed">
      <formula>NOT(ISERROR(SEARCH("Passed",J239)))</formula>
    </cfRule>
  </conditionalFormatting>
  <conditionalFormatting sqref="J219:J237">
    <cfRule type="containsText" dxfId="17" priority="5" operator="containsText" text="Failed">
      <formula>NOT(ISERROR(SEARCH("Failed",J219)))</formula>
    </cfRule>
    <cfRule type="containsText" dxfId="16" priority="6" operator="containsText" text="Passed">
      <formula>NOT(ISERROR(SEARCH("Passed",J219)))</formula>
    </cfRule>
  </conditionalFormatting>
  <conditionalFormatting sqref="J199:J217">
    <cfRule type="containsText" dxfId="15" priority="7" operator="containsText" text="Failed">
      <formula>NOT(ISERROR(SEARCH("Failed",J199)))</formula>
    </cfRule>
    <cfRule type="containsText" dxfId="14" priority="8" operator="containsText" text="Passed">
      <formula>NOT(ISERROR(SEARCH("Passed",J199)))</formula>
    </cfRule>
  </conditionalFormatting>
  <conditionalFormatting sqref="J179:J197">
    <cfRule type="containsText" dxfId="13" priority="9" operator="containsText" text="Failed">
      <formula>NOT(ISERROR(SEARCH("Failed",J179)))</formula>
    </cfRule>
    <cfRule type="containsText" dxfId="12" priority="10" operator="containsText" text="Passed">
      <formula>NOT(ISERROR(SEARCH("Passed",J179)))</formula>
    </cfRule>
  </conditionalFormatting>
  <conditionalFormatting sqref="J159:J177">
    <cfRule type="containsText" dxfId="11" priority="11" operator="containsText" text="Failed">
      <formula>NOT(ISERROR(SEARCH("Failed",J159)))</formula>
    </cfRule>
    <cfRule type="containsText" dxfId="10" priority="12" operator="containsText" text="Passed">
      <formula>NOT(ISERROR(SEARCH("Passed",J159)))</formula>
    </cfRule>
  </conditionalFormatting>
  <conditionalFormatting sqref="J139:J157">
    <cfRule type="containsText" dxfId="9" priority="13" operator="containsText" text="Failed">
      <formula>NOT(ISERROR(SEARCH("Failed",J139)))</formula>
    </cfRule>
    <cfRule type="containsText" dxfId="8" priority="14" operator="containsText" text="Passed">
      <formula>NOT(ISERROR(SEARCH("Passed",J139)))</formula>
    </cfRule>
  </conditionalFormatting>
  <conditionalFormatting sqref="J119:J137">
    <cfRule type="containsText" dxfId="7" priority="15" operator="containsText" text="Failed">
      <formula>NOT(ISERROR(SEARCH("Failed",J119)))</formula>
    </cfRule>
    <cfRule type="containsText" dxfId="6" priority="16" operator="containsText" text="Passed">
      <formula>NOT(ISERROR(SEARCH("Passed",J119)))</formula>
    </cfRule>
  </conditionalFormatting>
  <conditionalFormatting sqref="J99:J117">
    <cfRule type="containsText" dxfId="5" priority="17" operator="containsText" text="Failed">
      <formula>NOT(ISERROR(SEARCH("Failed",J99)))</formula>
    </cfRule>
    <cfRule type="containsText" dxfId="4" priority="18" operator="containsText" text="Passed">
      <formula>NOT(ISERROR(SEARCH("Passed",J99)))</formula>
    </cfRule>
  </conditionalFormatting>
  <conditionalFormatting sqref="J79:J97">
    <cfRule type="containsText" dxfId="3" priority="19" operator="containsText" text="Failed">
      <formula>NOT(ISERROR(SEARCH("Failed",J79)))</formula>
    </cfRule>
    <cfRule type="containsText" dxfId="2" priority="20" operator="containsText" text="Passed">
      <formula>NOT(ISERROR(SEARCH("Passed",J79)))</formula>
    </cfRule>
  </conditionalFormatting>
  <conditionalFormatting sqref="J278:J1048576 J36:J78 J1:J12 J20 J22:J28 J98 J118 J138 J158 J178 J198 J218 J238 J258">
    <cfRule type="containsText" dxfId="1" priority="21" operator="containsText" text="Failed">
      <formula>NOT(ISERROR(SEARCH("Failed",J278)))</formula>
    </cfRule>
    <cfRule type="containsText" dxfId="0" priority="22" operator="containsText" text="Passed">
      <formula>NOT(ISERROR(SEARCH("Passed",J278)))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I162"/>
  <sheetViews>
    <sheetView zoomScale="70" zoomScaleNormal="70" workbookViewId="0">
      <selection activeCell="O95" sqref="O95"/>
    </sheetView>
  </sheetViews>
  <sheetFormatPr defaultColWidth="9.140625" defaultRowHeight="15" x14ac:dyDescent="0.25"/>
  <cols>
    <col min="1" max="1" width="1.7109375" style="15" customWidth="1"/>
    <col min="2" max="14" width="9.140625" style="15" customWidth="1"/>
    <col min="15" max="15" width="9.140625" customWidth="1"/>
    <col min="16" max="23" width="9.140625" style="15" customWidth="1"/>
    <col min="24" max="24" width="9" style="15" customWidth="1"/>
    <col min="25" max="25" width="9" style="61" customWidth="1"/>
    <col min="26" max="26" width="9.140625" style="15" customWidth="1"/>
    <col min="27" max="16384" width="9.140625" style="15"/>
  </cols>
  <sheetData>
    <row r="1" spans="15:23" customFormat="1" ht="9.9499999999999993" customHeight="1" x14ac:dyDescent="0.25"/>
    <row r="2" spans="15:23" customFormat="1" ht="15" customHeight="1" x14ac:dyDescent="0.25">
      <c r="O2" s="16" t="s">
        <v>474</v>
      </c>
    </row>
    <row r="3" spans="15:23" x14ac:dyDescent="0.25">
      <c r="O3" s="16" t="s">
        <v>108</v>
      </c>
    </row>
    <row r="4" spans="15:23" x14ac:dyDescent="0.25">
      <c r="O4" s="17" t="s">
        <v>110</v>
      </c>
      <c r="P4" s="17" t="s">
        <v>8</v>
      </c>
      <c r="Q4" s="17" t="s">
        <v>9</v>
      </c>
      <c r="S4" s="17" t="s">
        <v>110</v>
      </c>
      <c r="T4" s="17" t="s">
        <v>111</v>
      </c>
      <c r="U4" s="17" t="s">
        <v>112</v>
      </c>
      <c r="V4" s="17" t="s">
        <v>113</v>
      </c>
      <c r="W4" s="17" t="s">
        <v>114</v>
      </c>
    </row>
    <row r="5" spans="15:23" x14ac:dyDescent="0.25">
      <c r="O5" s="18">
        <v>0</v>
      </c>
      <c r="P5" s="18">
        <v>2</v>
      </c>
      <c r="Q5" s="18">
        <v>1.0986119999999999</v>
      </c>
      <c r="S5" s="18">
        <v>0</v>
      </c>
      <c r="T5" s="18">
        <f>P6 - P5</f>
        <v>3</v>
      </c>
      <c r="U5" s="18">
        <f>T5 + T6</f>
        <v>11</v>
      </c>
      <c r="V5" s="18">
        <f>Q6 - Q5</f>
        <v>0.69314700000000018</v>
      </c>
      <c r="W5" s="18">
        <f>V5 / T5</f>
        <v>0.23104900000000006</v>
      </c>
    </row>
    <row r="6" spans="15:23" x14ac:dyDescent="0.25">
      <c r="O6" s="18">
        <v>1</v>
      </c>
      <c r="P6" s="18">
        <v>5</v>
      </c>
      <c r="Q6" s="18">
        <v>1.7917590000000001</v>
      </c>
      <c r="S6" s="18">
        <v>1</v>
      </c>
      <c r="T6" s="18">
        <f>P7 - P6</f>
        <v>8</v>
      </c>
      <c r="U6" s="18">
        <f>T6 + T7</f>
        <v>10</v>
      </c>
      <c r="V6" s="18">
        <f>Q7 - Q6</f>
        <v>0.84729800000000011</v>
      </c>
      <c r="W6" s="18">
        <f>V6 / T6</f>
        <v>0.10591225000000001</v>
      </c>
    </row>
    <row r="7" spans="15:23" x14ac:dyDescent="0.25">
      <c r="O7" s="18">
        <v>2</v>
      </c>
      <c r="P7" s="18">
        <v>13</v>
      </c>
      <c r="Q7" s="18">
        <v>2.6390570000000002</v>
      </c>
      <c r="S7" s="18">
        <v>2</v>
      </c>
      <c r="T7" s="18">
        <f>P8 - P7</f>
        <v>2</v>
      </c>
      <c r="U7" s="18"/>
      <c r="V7" s="18">
        <f>Q8 - Q7</f>
        <v>0.13353199999999976</v>
      </c>
      <c r="W7" s="18">
        <f>V7 / T7</f>
        <v>6.6765999999999881E-2</v>
      </c>
    </row>
    <row r="8" spans="15:23" x14ac:dyDescent="0.25">
      <c r="O8" s="18">
        <v>3</v>
      </c>
      <c r="P8" s="18">
        <v>15</v>
      </c>
      <c r="Q8" s="18">
        <v>2.772589</v>
      </c>
    </row>
    <row r="10" spans="15:23" x14ac:dyDescent="0.25">
      <c r="P10" s="5" t="s">
        <v>124</v>
      </c>
      <c r="Q10" s="4"/>
      <c r="R10" s="4"/>
      <c r="S10" s="3"/>
      <c r="U10" s="17" t="s">
        <v>125</v>
      </c>
      <c r="W10" s="17" t="s">
        <v>126</v>
      </c>
    </row>
    <row r="11" spans="15:23" x14ac:dyDescent="0.25">
      <c r="P11" s="18">
        <v>2</v>
      </c>
      <c r="Q11" s="18">
        <v>0</v>
      </c>
      <c r="R11" s="18">
        <v>0</v>
      </c>
      <c r="S11" s="18">
        <v>0</v>
      </c>
      <c r="U11" s="18">
        <v>0</v>
      </c>
      <c r="W11" s="18">
        <f t="array" ref="W11:W14">MMULT( MINVERSE(P11:S14), U11:U14 )</f>
        <v>0</v>
      </c>
    </row>
    <row r="12" spans="15:23" x14ac:dyDescent="0.25">
      <c r="P12" s="18">
        <f>T5 / U5</f>
        <v>0.27272727272727271</v>
      </c>
      <c r="Q12" s="18">
        <v>2</v>
      </c>
      <c r="R12" s="18">
        <f>1 - P12</f>
        <v>0.72727272727272729</v>
      </c>
      <c r="S12" s="18">
        <v>0</v>
      </c>
      <c r="U12" s="18">
        <f>3 * (W6 - W5) / U5</f>
        <v>-3.4128204545454559E-2</v>
      </c>
      <c r="W12" s="18">
        <v>-1.7469933510638299E-2</v>
      </c>
    </row>
    <row r="13" spans="15:23" x14ac:dyDescent="0.25">
      <c r="P13" s="18">
        <v>0</v>
      </c>
      <c r="Q13" s="18">
        <f>T6 / U6</f>
        <v>0.8</v>
      </c>
      <c r="R13" s="18">
        <v>2</v>
      </c>
      <c r="S13" s="18">
        <f>1 - Q13</f>
        <v>0.19999999999999996</v>
      </c>
      <c r="U13" s="18">
        <f>3 * (W7 - W6) / U6</f>
        <v>-1.1743875000000039E-2</v>
      </c>
      <c r="W13" s="18">
        <v>1.1160359042552996E-3</v>
      </c>
    </row>
    <row r="14" spans="15:23" x14ac:dyDescent="0.25">
      <c r="P14" s="18">
        <v>0</v>
      </c>
      <c r="Q14" s="18">
        <v>0</v>
      </c>
      <c r="R14" s="18">
        <v>0</v>
      </c>
      <c r="S14" s="18">
        <v>2</v>
      </c>
      <c r="U14" s="18">
        <v>0</v>
      </c>
      <c r="W14" s="18">
        <v>0</v>
      </c>
    </row>
    <row r="16" spans="15:23" x14ac:dyDescent="0.25">
      <c r="O16" s="17" t="s">
        <v>110</v>
      </c>
      <c r="P16" s="17" t="s">
        <v>133</v>
      </c>
      <c r="Q16" s="17" t="s">
        <v>134</v>
      </c>
      <c r="R16" s="17" t="s">
        <v>135</v>
      </c>
      <c r="S16" s="17" t="s">
        <v>136</v>
      </c>
    </row>
    <row r="17" spans="15:35" x14ac:dyDescent="0.25">
      <c r="O17" s="18">
        <v>0</v>
      </c>
      <c r="P17" s="18">
        <f>(W12 - W11) / (3 * T5)</f>
        <v>-1.9411037234042553E-3</v>
      </c>
      <c r="Q17" s="18">
        <f>W11</f>
        <v>0</v>
      </c>
      <c r="R17" s="18">
        <f>W5 - T5 * (W12 + 2 * W11) / 3</f>
        <v>0.24851893351063836</v>
      </c>
      <c r="S17" s="18">
        <f>Q5</f>
        <v>1.0986119999999999</v>
      </c>
      <c r="U17" s="15">
        <f>P17 * 2^3 + Q17 * 2^2 + R17 * 2 + S17</f>
        <v>1.5801210372340426</v>
      </c>
    </row>
    <row r="18" spans="15:35" x14ac:dyDescent="0.25">
      <c r="O18" s="18">
        <v>1</v>
      </c>
      <c r="P18" s="18">
        <f>(W13 - W12) / (3 * T6)</f>
        <v>7.7441539228723327E-4</v>
      </c>
      <c r="Q18" s="18">
        <f>W12</f>
        <v>-1.7469933510638299E-2</v>
      </c>
      <c r="R18" s="18">
        <f>W6 - T6 * (W13 + 2 * W12) / 3</f>
        <v>0.19610913297872348</v>
      </c>
      <c r="S18" s="18">
        <f>Q6</f>
        <v>1.7917590000000001</v>
      </c>
      <c r="U18" s="15">
        <f>P18 * 2^3 + Q18 * 2^2 + R18 * 2 + S18</f>
        <v>2.1202928550531919</v>
      </c>
    </row>
    <row r="19" spans="15:35" x14ac:dyDescent="0.25">
      <c r="O19" s="18">
        <v>2</v>
      </c>
      <c r="P19" s="18">
        <f>(W14 - W13) / (3 * T7)</f>
        <v>-1.8600598404254994E-4</v>
      </c>
      <c r="Q19" s="18">
        <f>W13</f>
        <v>1.1160359042552996E-3</v>
      </c>
      <c r="R19" s="18">
        <f>W7 - T7 * (W14 + 2 * W13) / 3</f>
        <v>6.527795212765948E-2</v>
      </c>
      <c r="S19" s="18">
        <f>Q7</f>
        <v>2.6390570000000002</v>
      </c>
      <c r="U19" s="15">
        <f>P19 * 2^3 + Q19 * 2^2 + R19 * 2 + S19</f>
        <v>2.772589</v>
      </c>
    </row>
    <row r="20" spans="15:35" x14ac:dyDescent="0.25">
      <c r="O20" s="15"/>
    </row>
    <row r="21" spans="15:35" x14ac:dyDescent="0.25">
      <c r="O21" s="61"/>
      <c r="P21" s="61"/>
      <c r="Q21" s="61"/>
      <c r="R21" s="61"/>
      <c r="S21" s="61"/>
      <c r="T21" s="61"/>
      <c r="U21" s="61"/>
      <c r="V21" s="61"/>
      <c r="W21" s="61"/>
      <c r="X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</row>
    <row r="22" spans="15:35" x14ac:dyDescent="0.25">
      <c r="O22" s="15"/>
    </row>
    <row r="23" spans="15:35" x14ac:dyDescent="0.25">
      <c r="O23" s="13" t="s">
        <v>21</v>
      </c>
      <c r="Z23" s="13" t="s">
        <v>475</v>
      </c>
    </row>
    <row r="24" spans="15:35" x14ac:dyDescent="0.25">
      <c r="O24" s="16" t="s">
        <v>108</v>
      </c>
      <c r="Z24" s="16" t="s">
        <v>108</v>
      </c>
    </row>
    <row r="25" spans="15:35" x14ac:dyDescent="0.25">
      <c r="O25" s="17" t="s">
        <v>110</v>
      </c>
      <c r="P25" s="70" t="s">
        <v>8</v>
      </c>
      <c r="Q25" s="70" t="s">
        <v>9</v>
      </c>
      <c r="S25" s="17" t="s">
        <v>110</v>
      </c>
      <c r="T25" s="17" t="s">
        <v>111</v>
      </c>
      <c r="U25" s="17" t="s">
        <v>112</v>
      </c>
      <c r="V25" s="17" t="s">
        <v>113</v>
      </c>
      <c r="W25" s="17" t="s">
        <v>114</v>
      </c>
      <c r="Z25" s="17" t="s">
        <v>110</v>
      </c>
      <c r="AA25" s="70" t="s">
        <v>8</v>
      </c>
      <c r="AB25" s="70" t="s">
        <v>9</v>
      </c>
      <c r="AD25" s="17" t="s">
        <v>110</v>
      </c>
      <c r="AE25" s="17" t="s">
        <v>111</v>
      </c>
      <c r="AF25" s="17" t="s">
        <v>112</v>
      </c>
      <c r="AG25" s="17" t="s">
        <v>113</v>
      </c>
      <c r="AH25" s="17" t="s">
        <v>114</v>
      </c>
    </row>
    <row r="26" spans="15:35" x14ac:dyDescent="0.25">
      <c r="O26" s="18">
        <v>0</v>
      </c>
      <c r="P26" s="63">
        <v>0</v>
      </c>
      <c r="Q26" s="63">
        <v>1</v>
      </c>
      <c r="S26" s="18">
        <v>0</v>
      </c>
      <c r="T26" s="18">
        <f>P27 - P26</f>
        <v>1</v>
      </c>
      <c r="U26" s="18">
        <f>T26 + T27</f>
        <v>2</v>
      </c>
      <c r="V26" s="18">
        <f>Q27 - Q26</f>
        <v>1</v>
      </c>
      <c r="W26" s="18">
        <f>V26 / T26</f>
        <v>1</v>
      </c>
      <c r="Z26" s="18">
        <v>0</v>
      </c>
      <c r="AA26" s="63"/>
      <c r="AB26" s="63"/>
      <c r="AD26" s="18">
        <v>0</v>
      </c>
      <c r="AE26" s="18">
        <f>AA27 - AA26</f>
        <v>0</v>
      </c>
      <c r="AF26" s="18">
        <f>AE26 + AE27</f>
        <v>0</v>
      </c>
      <c r="AG26" s="18">
        <f>AB27 - AB26</f>
        <v>0</v>
      </c>
      <c r="AH26" s="18" t="e">
        <f>AG26 / AE26</f>
        <v>#DIV/0!</v>
      </c>
    </row>
    <row r="27" spans="15:35" x14ac:dyDescent="0.25">
      <c r="O27" s="18">
        <v>1</v>
      </c>
      <c r="P27" s="63">
        <v>1</v>
      </c>
      <c r="Q27" s="63">
        <v>2</v>
      </c>
      <c r="S27" s="18">
        <v>1</v>
      </c>
      <c r="T27" s="18">
        <f>P28 - P27</f>
        <v>1</v>
      </c>
      <c r="U27" s="18">
        <f>T27 + T28</f>
        <v>2</v>
      </c>
      <c r="V27" s="18">
        <f>Q28 - Q27</f>
        <v>1</v>
      </c>
      <c r="W27" s="18">
        <f>V27 / T27</f>
        <v>1</v>
      </c>
      <c r="Z27" s="18">
        <v>1</v>
      </c>
      <c r="AA27" s="63"/>
      <c r="AB27" s="63"/>
      <c r="AD27" s="18">
        <v>1</v>
      </c>
      <c r="AE27" s="18">
        <f>AA28 - AA27</f>
        <v>0</v>
      </c>
      <c r="AF27" s="18">
        <f>AE27 + AE28</f>
        <v>0</v>
      </c>
      <c r="AG27" s="18">
        <f>AB28 - AB27</f>
        <v>0</v>
      </c>
      <c r="AH27" s="18" t="e">
        <f>AG27 / AE27</f>
        <v>#DIV/0!</v>
      </c>
    </row>
    <row r="28" spans="15:35" x14ac:dyDescent="0.25">
      <c r="O28" s="18">
        <v>2</v>
      </c>
      <c r="P28" s="63">
        <v>2</v>
      </c>
      <c r="Q28" s="63">
        <v>3</v>
      </c>
      <c r="S28" s="18">
        <v>2</v>
      </c>
      <c r="T28" s="18">
        <f>P29 - P28</f>
        <v>1</v>
      </c>
      <c r="U28" s="18"/>
      <c r="V28" s="18">
        <f>Q29 - Q28</f>
        <v>1</v>
      </c>
      <c r="W28" s="18">
        <f>V28 / T28</f>
        <v>1</v>
      </c>
      <c r="Z28" s="18">
        <v>2</v>
      </c>
      <c r="AA28" s="63"/>
      <c r="AB28" s="63"/>
      <c r="AD28" s="18">
        <v>2</v>
      </c>
      <c r="AE28" s="18">
        <f>AA29 - AA28</f>
        <v>0</v>
      </c>
      <c r="AF28" s="18"/>
      <c r="AG28" s="18">
        <f>AB29 - AB28</f>
        <v>0</v>
      </c>
      <c r="AH28" s="18" t="e">
        <f>AG28 / AE28</f>
        <v>#DIV/0!</v>
      </c>
    </row>
    <row r="29" spans="15:35" x14ac:dyDescent="0.25">
      <c r="O29" s="18">
        <v>3</v>
      </c>
      <c r="P29" s="63">
        <v>3</v>
      </c>
      <c r="Q29" s="63">
        <v>4</v>
      </c>
      <c r="Z29" s="18">
        <v>3</v>
      </c>
      <c r="AA29" s="63"/>
      <c r="AB29" s="63"/>
    </row>
    <row r="31" spans="15:35" x14ac:dyDescent="0.25">
      <c r="P31" s="5" t="s">
        <v>124</v>
      </c>
      <c r="Q31" s="4"/>
      <c r="R31" s="4"/>
      <c r="S31" s="3"/>
      <c r="U31" s="17" t="s">
        <v>125</v>
      </c>
      <c r="W31" s="17" t="s">
        <v>126</v>
      </c>
      <c r="AA31" s="5" t="s">
        <v>124</v>
      </c>
      <c r="AB31" s="4"/>
      <c r="AC31" s="4"/>
      <c r="AD31" s="3"/>
      <c r="AF31" s="17" t="s">
        <v>125</v>
      </c>
      <c r="AH31" s="17" t="s">
        <v>126</v>
      </c>
    </row>
    <row r="32" spans="15:35" x14ac:dyDescent="0.25">
      <c r="P32" s="18">
        <v>2</v>
      </c>
      <c r="Q32" s="18">
        <v>0</v>
      </c>
      <c r="R32" s="18">
        <v>0</v>
      </c>
      <c r="S32" s="18">
        <v>0</v>
      </c>
      <c r="U32" s="18">
        <v>0</v>
      </c>
      <c r="W32" s="18">
        <f t="array" ref="W32:W35">MMULT( MINVERSE(P32:S35), U32:U35 )</f>
        <v>0</v>
      </c>
      <c r="AA32" s="18">
        <v>2</v>
      </c>
      <c r="AB32" s="18">
        <v>0</v>
      </c>
      <c r="AC32" s="18">
        <v>0</v>
      </c>
      <c r="AD32" s="18">
        <v>0</v>
      </c>
      <c r="AF32" s="18">
        <v>0</v>
      </c>
      <c r="AH32" s="18" t="e">
        <f t="array" ref="AH32:AH35">MMULT( MINVERSE(AA32:AD35), AF32:AF35 )</f>
        <v>#DIV/0!</v>
      </c>
    </row>
    <row r="33" spans="15:34" x14ac:dyDescent="0.25">
      <c r="P33" s="18">
        <f>T26 / U26</f>
        <v>0.5</v>
      </c>
      <c r="Q33" s="18">
        <v>2</v>
      </c>
      <c r="R33" s="18">
        <f>1 - P33</f>
        <v>0.5</v>
      </c>
      <c r="S33" s="18">
        <v>0</v>
      </c>
      <c r="U33" s="18">
        <f>3 * (W27 - W26) / U26</f>
        <v>0</v>
      </c>
      <c r="W33" s="18">
        <v>0</v>
      </c>
      <c r="AA33" s="18" t="e">
        <f>AE26 / AF26</f>
        <v>#DIV/0!</v>
      </c>
      <c r="AB33" s="18">
        <v>2</v>
      </c>
      <c r="AC33" s="18" t="e">
        <f>1 - AA33</f>
        <v>#DIV/0!</v>
      </c>
      <c r="AD33" s="18">
        <v>0</v>
      </c>
      <c r="AF33" s="18" t="e">
        <f>3 * (AH27 - AH26) / AF26</f>
        <v>#DIV/0!</v>
      </c>
      <c r="AH33" s="18" t="e">
        <v>#DIV/0!</v>
      </c>
    </row>
    <row r="34" spans="15:34" x14ac:dyDescent="0.25">
      <c r="P34" s="18">
        <v>0</v>
      </c>
      <c r="Q34" s="18">
        <f>T27 / U27</f>
        <v>0.5</v>
      </c>
      <c r="R34" s="18">
        <v>2</v>
      </c>
      <c r="S34" s="18">
        <f>1 - Q34</f>
        <v>0.5</v>
      </c>
      <c r="U34" s="18">
        <f>3 * (W28 - W27) / U27</f>
        <v>0</v>
      </c>
      <c r="W34" s="18">
        <v>0</v>
      </c>
      <c r="AA34" s="18">
        <v>0</v>
      </c>
      <c r="AB34" s="18" t="e">
        <f>AE27 / AF27</f>
        <v>#DIV/0!</v>
      </c>
      <c r="AC34" s="18">
        <v>2</v>
      </c>
      <c r="AD34" s="18" t="e">
        <f>1 - AB34</f>
        <v>#DIV/0!</v>
      </c>
      <c r="AF34" s="18" t="e">
        <f>3 * (AH28 - AH27) / AF27</f>
        <v>#DIV/0!</v>
      </c>
      <c r="AH34" s="18" t="e">
        <v>#DIV/0!</v>
      </c>
    </row>
    <row r="35" spans="15:34" x14ac:dyDescent="0.25">
      <c r="P35" s="18">
        <v>0</v>
      </c>
      <c r="Q35" s="18">
        <v>0</v>
      </c>
      <c r="R35" s="18">
        <v>0</v>
      </c>
      <c r="S35" s="18">
        <v>2</v>
      </c>
      <c r="U35" s="18">
        <v>0</v>
      </c>
      <c r="W35" s="18">
        <v>0</v>
      </c>
      <c r="AA35" s="18">
        <v>0</v>
      </c>
      <c r="AB35" s="18">
        <v>0</v>
      </c>
      <c r="AC35" s="18">
        <v>0</v>
      </c>
      <c r="AD35" s="18">
        <v>2</v>
      </c>
      <c r="AF35" s="18">
        <v>0</v>
      </c>
      <c r="AH35" s="18" t="e">
        <v>#DIV/0!</v>
      </c>
    </row>
    <row r="37" spans="15:34" x14ac:dyDescent="0.25">
      <c r="O37" s="17" t="s">
        <v>110</v>
      </c>
      <c r="P37" s="17" t="s">
        <v>133</v>
      </c>
      <c r="Q37" s="17" t="s">
        <v>134</v>
      </c>
      <c r="R37" s="17" t="s">
        <v>135</v>
      </c>
      <c r="S37" s="17" t="s">
        <v>136</v>
      </c>
      <c r="Z37" s="17" t="s">
        <v>110</v>
      </c>
      <c r="AA37" s="17" t="s">
        <v>133</v>
      </c>
      <c r="AB37" s="17" t="s">
        <v>134</v>
      </c>
      <c r="AC37" s="17" t="s">
        <v>135</v>
      </c>
      <c r="AD37" s="17" t="s">
        <v>136</v>
      </c>
    </row>
    <row r="38" spans="15:34" x14ac:dyDescent="0.25">
      <c r="O38" s="18">
        <v>0</v>
      </c>
      <c r="P38" s="18">
        <f>(W33 - W32) / (3 * T26)</f>
        <v>0</v>
      </c>
      <c r="Q38" s="18">
        <f>W32</f>
        <v>0</v>
      </c>
      <c r="R38" s="18">
        <f>W26 - T26 * (W33 + 2 * W32) / 3</f>
        <v>1</v>
      </c>
      <c r="S38" s="18">
        <f>Q26</f>
        <v>1</v>
      </c>
      <c r="Z38" s="18">
        <v>0</v>
      </c>
      <c r="AA38" s="18" t="e">
        <f>(AH33 - AH32) / (3 * AE26)</f>
        <v>#DIV/0!</v>
      </c>
      <c r="AB38" s="18" t="e">
        <f>AH32</f>
        <v>#DIV/0!</v>
      </c>
      <c r="AC38" s="18" t="e">
        <f>AH26 - AE26 * (AH33 + 2 * AH32) / 3</f>
        <v>#DIV/0!</v>
      </c>
      <c r="AD38" s="18">
        <f>AB26</f>
        <v>0</v>
      </c>
    </row>
    <row r="39" spans="15:34" x14ac:dyDescent="0.25">
      <c r="O39" s="18">
        <v>1</v>
      </c>
      <c r="P39" s="18">
        <f>(W34 - W33) / (3 * T27)</f>
        <v>0</v>
      </c>
      <c r="Q39" s="18">
        <f>W33</f>
        <v>0</v>
      </c>
      <c r="R39" s="18">
        <f>W27 - T27 * (W34 + 2 * W33) / 3</f>
        <v>1</v>
      </c>
      <c r="S39" s="18">
        <f>Q26</f>
        <v>1</v>
      </c>
      <c r="Z39" s="18">
        <v>1</v>
      </c>
      <c r="AA39" s="18" t="e">
        <f>(AH34 - AH33) / (3 * AE27)</f>
        <v>#DIV/0!</v>
      </c>
      <c r="AB39" s="18" t="e">
        <f>AH33</f>
        <v>#DIV/0!</v>
      </c>
      <c r="AC39" s="18" t="e">
        <f>AH27 - AE27 * (AH34 + 2 * AH33) / 3</f>
        <v>#DIV/0!</v>
      </c>
      <c r="AD39" s="18">
        <f>AB27</f>
        <v>0</v>
      </c>
    </row>
    <row r="40" spans="15:34" x14ac:dyDescent="0.25">
      <c r="O40" s="18">
        <v>2</v>
      </c>
      <c r="P40" s="18">
        <f>(W35 - W34) / (3 * T28)</f>
        <v>0</v>
      </c>
      <c r="Q40" s="18">
        <f>W34</f>
        <v>0</v>
      </c>
      <c r="R40" s="18">
        <f>W28 - T28 * (W35 + 2 * W34) / 3</f>
        <v>1</v>
      </c>
      <c r="S40" s="18">
        <f>Q26</f>
        <v>1</v>
      </c>
      <c r="Z40" s="18">
        <v>2</v>
      </c>
      <c r="AA40" s="18" t="e">
        <f>(AH35 - AH34) / (3 * AE28)</f>
        <v>#DIV/0!</v>
      </c>
      <c r="AB40" s="18" t="e">
        <f>AH34</f>
        <v>#DIV/0!</v>
      </c>
      <c r="AC40" s="18" t="e">
        <f>AH28 - AE28 * (AH35 + 2 * AH34) / 3</f>
        <v>#DIV/0!</v>
      </c>
      <c r="AD40" s="18">
        <f>AB28</f>
        <v>0</v>
      </c>
    </row>
    <row r="42" spans="15:34" x14ac:dyDescent="0.25">
      <c r="O42" s="17" t="s">
        <v>476</v>
      </c>
      <c r="P42" s="17" t="s">
        <v>477</v>
      </c>
      <c r="R42" s="70" t="s">
        <v>8</v>
      </c>
      <c r="S42" s="71" t="s">
        <v>478</v>
      </c>
      <c r="Z42" s="17" t="s">
        <v>476</v>
      </c>
      <c r="AA42" s="17" t="s">
        <v>477</v>
      </c>
      <c r="AC42" s="70" t="s">
        <v>8</v>
      </c>
      <c r="AD42" s="71" t="s">
        <v>478</v>
      </c>
    </row>
    <row r="43" spans="15:34" x14ac:dyDescent="0.25">
      <c r="O43" s="18">
        <v>0</v>
      </c>
      <c r="P43" s="19" t="str">
        <f>"0:1"</f>
        <v>0:1</v>
      </c>
      <c r="R43" s="63">
        <v>0</v>
      </c>
      <c r="S43" s="72">
        <f>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f>
        <v>1</v>
      </c>
      <c r="Z43" s="18">
        <v>0</v>
      </c>
      <c r="AA43" s="19" t="str">
        <f>"0:1"</f>
        <v>0:1</v>
      </c>
      <c r="AC43" s="63"/>
      <c r="AD43" s="72">
        <f>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f>
        <v>0</v>
      </c>
    </row>
    <row r="44" spans="15:34" x14ac:dyDescent="0.25">
      <c r="O44" s="18">
        <v>1</v>
      </c>
      <c r="P44" s="18" t="str">
        <f>"1:2"</f>
        <v>1:2</v>
      </c>
      <c r="R44" s="63">
        <v>0.25</v>
      </c>
      <c r="S44" s="72">
        <f>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f>
        <v>1.25</v>
      </c>
      <c r="Z44" s="18">
        <v>1</v>
      </c>
      <c r="AA44" s="18" t="str">
        <f>"1:2"</f>
        <v>1:2</v>
      </c>
      <c r="AC44" s="63"/>
      <c r="AD44" s="72">
        <f>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f>
        <v>0</v>
      </c>
    </row>
    <row r="45" spans="15:34" x14ac:dyDescent="0.25">
      <c r="O45" s="18">
        <v>2</v>
      </c>
      <c r="P45" s="18" t="str">
        <f>"2:3"</f>
        <v>2:3</v>
      </c>
      <c r="R45" s="63">
        <v>1</v>
      </c>
      <c r="S45" s="72">
        <f>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f>
        <v>2</v>
      </c>
      <c r="Z45" s="18">
        <v>2</v>
      </c>
      <c r="AA45" s="18" t="str">
        <f>"2:3"</f>
        <v>2:3</v>
      </c>
      <c r="AC45" s="63"/>
      <c r="AD45" s="72">
        <f>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f>
        <v>0</v>
      </c>
    </row>
    <row r="46" spans="15:34" x14ac:dyDescent="0.25">
      <c r="R46" s="63">
        <v>1.72</v>
      </c>
      <c r="S46" s="72">
        <f>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f>
        <v>2.7199999999999998</v>
      </c>
      <c r="AC46" s="63"/>
      <c r="AD46" s="72">
        <f>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f>
        <v>0</v>
      </c>
    </row>
    <row r="47" spans="15:34" x14ac:dyDescent="0.25">
      <c r="R47" s="63">
        <v>2</v>
      </c>
      <c r="S47" s="72">
        <f>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f>
        <v>3</v>
      </c>
      <c r="AC47" s="63"/>
      <c r="AD47" s="72">
        <f>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f>
        <v>0</v>
      </c>
    </row>
    <row r="48" spans="15:34" x14ac:dyDescent="0.25">
      <c r="R48" s="63">
        <v>2.5</v>
      </c>
      <c r="S48" s="72">
        <f>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f>
        <v>3.5</v>
      </c>
      <c r="AC48" s="63"/>
      <c r="AD48" s="72">
        <f>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f>
        <v>0</v>
      </c>
    </row>
    <row r="49" spans="15:35" x14ac:dyDescent="0.25">
      <c r="R49" s="63">
        <v>3</v>
      </c>
      <c r="S49" s="72">
        <f>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f>
        <v>4</v>
      </c>
      <c r="AC49" s="63"/>
      <c r="AD49" s="72">
        <f>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f>
        <v>0</v>
      </c>
    </row>
    <row r="51" spans="15:35" x14ac:dyDescent="0.25">
      <c r="O51" s="61"/>
      <c r="P51" s="61"/>
      <c r="Q51" s="61"/>
      <c r="R51" s="61"/>
      <c r="S51" s="61"/>
      <c r="T51" s="61"/>
      <c r="U51" s="61"/>
      <c r="V51" s="61"/>
      <c r="W51" s="61"/>
      <c r="X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</row>
    <row r="53" spans="15:35" x14ac:dyDescent="0.25">
      <c r="O53" s="16" t="s">
        <v>479</v>
      </c>
    </row>
    <row r="54" spans="15:35" x14ac:dyDescent="0.25">
      <c r="O54" s="16" t="s">
        <v>108</v>
      </c>
    </row>
    <row r="55" spans="15:35" x14ac:dyDescent="0.25">
      <c r="O55" s="17" t="s">
        <v>110</v>
      </c>
      <c r="P55" s="70" t="s">
        <v>8</v>
      </c>
      <c r="Q55" s="70" t="s">
        <v>9</v>
      </c>
      <c r="S55" s="17" t="s">
        <v>110</v>
      </c>
      <c r="T55" s="17" t="s">
        <v>111</v>
      </c>
      <c r="U55" s="17" t="s">
        <v>112</v>
      </c>
      <c r="V55" s="17" t="s">
        <v>113</v>
      </c>
      <c r="W55" s="17" t="s">
        <v>114</v>
      </c>
    </row>
    <row r="56" spans="15:35" x14ac:dyDescent="0.25">
      <c r="O56" s="18">
        <v>0</v>
      </c>
      <c r="P56" s="63">
        <v>2</v>
      </c>
      <c r="Q56" s="63">
        <v>1.0986119999999999</v>
      </c>
      <c r="S56" s="18">
        <v>0</v>
      </c>
      <c r="T56" s="18">
        <f>P57 - P56</f>
        <v>3</v>
      </c>
      <c r="U56" s="18">
        <f>T56 + T57</f>
        <v>11</v>
      </c>
      <c r="V56" s="18">
        <f>Q57 - Q56</f>
        <v>0.69314700000000018</v>
      </c>
      <c r="W56" s="18">
        <f>V56 / T56</f>
        <v>0.23104900000000006</v>
      </c>
    </row>
    <row r="57" spans="15:35" x14ac:dyDescent="0.25">
      <c r="O57" s="18">
        <v>1</v>
      </c>
      <c r="P57" s="63">
        <v>5</v>
      </c>
      <c r="Q57" s="63">
        <v>1.7917590000000001</v>
      </c>
      <c r="S57" s="18">
        <v>1</v>
      </c>
      <c r="T57" s="18">
        <f>P58 - P57</f>
        <v>8</v>
      </c>
      <c r="U57" s="18">
        <f>T57 + T58</f>
        <v>10</v>
      </c>
      <c r="V57" s="18">
        <f>Q58 - Q57</f>
        <v>0.84729800000000011</v>
      </c>
      <c r="W57" s="18">
        <f>V57 / T57</f>
        <v>0.10591225000000001</v>
      </c>
    </row>
    <row r="58" spans="15:35" x14ac:dyDescent="0.25">
      <c r="O58" s="18">
        <v>2</v>
      </c>
      <c r="P58" s="63">
        <v>13</v>
      </c>
      <c r="Q58" s="63">
        <v>2.6390570000000002</v>
      </c>
      <c r="S58" s="18">
        <v>2</v>
      </c>
      <c r="T58" s="18">
        <f>P59 - P58</f>
        <v>2</v>
      </c>
      <c r="U58" s="18"/>
      <c r="V58" s="18">
        <f>Q59 - Q58</f>
        <v>0.13353199999999976</v>
      </c>
      <c r="W58" s="18">
        <f>V58 / T58</f>
        <v>6.6765999999999881E-2</v>
      </c>
    </row>
    <row r="59" spans="15:35" x14ac:dyDescent="0.25">
      <c r="O59" s="18">
        <v>3</v>
      </c>
      <c r="P59" s="63">
        <v>15</v>
      </c>
      <c r="Q59" s="63">
        <v>2.772589</v>
      </c>
    </row>
    <row r="61" spans="15:35" x14ac:dyDescent="0.25">
      <c r="P61" s="5" t="s">
        <v>124</v>
      </c>
      <c r="Q61" s="4"/>
      <c r="R61" s="4"/>
      <c r="S61" s="3"/>
      <c r="U61" s="17" t="s">
        <v>125</v>
      </c>
      <c r="W61" s="17" t="s">
        <v>126</v>
      </c>
    </row>
    <row r="62" spans="15:35" x14ac:dyDescent="0.25">
      <c r="P62" s="18">
        <v>2</v>
      </c>
      <c r="Q62" s="18">
        <v>0</v>
      </c>
      <c r="R62" s="18">
        <v>0</v>
      </c>
      <c r="S62" s="18">
        <v>0</v>
      </c>
      <c r="U62" s="18">
        <v>0</v>
      </c>
      <c r="W62" s="18">
        <f t="array" ref="W62:W65">MMULT( MINVERSE(P62:S65), U62:U65 )</f>
        <v>0</v>
      </c>
    </row>
    <row r="63" spans="15:35" x14ac:dyDescent="0.25">
      <c r="P63" s="18">
        <f>T56 / U56</f>
        <v>0.27272727272727271</v>
      </c>
      <c r="Q63" s="18">
        <v>2</v>
      </c>
      <c r="R63" s="18">
        <f>1 - P63</f>
        <v>0.72727272727272729</v>
      </c>
      <c r="S63" s="18">
        <v>0</v>
      </c>
      <c r="U63" s="18">
        <f>3 * (W57 - W56) / U56</f>
        <v>-3.4128204545454559E-2</v>
      </c>
      <c r="W63" s="18">
        <v>-1.7469933510638299E-2</v>
      </c>
    </row>
    <row r="64" spans="15:35" x14ac:dyDescent="0.25">
      <c r="P64" s="18">
        <v>0</v>
      </c>
      <c r="Q64" s="18">
        <f>T57 / U57</f>
        <v>0.8</v>
      </c>
      <c r="R64" s="18">
        <v>2</v>
      </c>
      <c r="S64" s="18">
        <f>1 - Q64</f>
        <v>0.19999999999999996</v>
      </c>
      <c r="U64" s="18">
        <f>3 * (W58 - W57) / U57</f>
        <v>-1.1743875000000039E-2</v>
      </c>
      <c r="W64" s="18">
        <v>1.1160359042552996E-3</v>
      </c>
    </row>
    <row r="65" spans="15:24" x14ac:dyDescent="0.25">
      <c r="P65" s="18">
        <v>0</v>
      </c>
      <c r="Q65" s="18">
        <v>0</v>
      </c>
      <c r="R65" s="18">
        <v>0</v>
      </c>
      <c r="S65" s="18">
        <v>2</v>
      </c>
      <c r="U65" s="18">
        <v>0</v>
      </c>
      <c r="W65" s="18">
        <v>0</v>
      </c>
    </row>
    <row r="67" spans="15:24" x14ac:dyDescent="0.25">
      <c r="O67" s="17" t="s">
        <v>110</v>
      </c>
      <c r="P67" s="17" t="s">
        <v>133</v>
      </c>
      <c r="Q67" s="17" t="s">
        <v>134</v>
      </c>
      <c r="R67" s="17" t="s">
        <v>135</v>
      </c>
      <c r="S67" s="17" t="s">
        <v>136</v>
      </c>
      <c r="T67" s="17" t="s">
        <v>480</v>
      </c>
      <c r="U67" s="17" t="s">
        <v>481</v>
      </c>
      <c r="V67" s="17" t="s">
        <v>482</v>
      </c>
      <c r="W67" s="17" t="s">
        <v>483</v>
      </c>
      <c r="X67" s="22" t="s">
        <v>484</v>
      </c>
    </row>
    <row r="68" spans="15:24" x14ac:dyDescent="0.25">
      <c r="O68" s="18">
        <v>0</v>
      </c>
      <c r="P68" s="18">
        <f>(W63 - W62) / (3 * T56)</f>
        <v>-1.9411037234042553E-3</v>
      </c>
      <c r="Q68" s="18">
        <f>W62</f>
        <v>0</v>
      </c>
      <c r="R68" s="18">
        <f>W56 - T56 * (W63 + 2 * W62) / 3</f>
        <v>0.24851893351063836</v>
      </c>
      <c r="S68" s="18">
        <f>Q56</f>
        <v>1.0986119999999999</v>
      </c>
      <c r="T68" s="18">
        <f>Q68^2 - 3 * P68 * R68</f>
        <v>1.4472030815218641E-3</v>
      </c>
      <c r="U68" s="18">
        <f>2 * Q68^3 - 9 * P68 * Q68 * R68+ 27 * P68^2 * S68</f>
        <v>1.1176493964268169E-4</v>
      </c>
      <c r="V68" s="18">
        <f>( 1/2 * (U68 + SQRT(U68^2 - 4*T68^3)) )^(1/3)</f>
        <v>4.0302995483889922E-2</v>
      </c>
      <c r="W68" s="21">
        <f>- (Q68 + V68 - T68 / V68) / (3 * P68)</f>
        <v>0.75471118571722484</v>
      </c>
      <c r="X68" s="23">
        <f>P68 * P56^3 + Q68 *P56^2 + R68 * P56 + S68</f>
        <v>1.5801210372340426</v>
      </c>
    </row>
    <row r="69" spans="15:24" x14ac:dyDescent="0.25">
      <c r="O69" s="18">
        <v>1</v>
      </c>
      <c r="P69" s="18">
        <f>(W64 - W63) / (3 * T57)</f>
        <v>7.7441539228723327E-4</v>
      </c>
      <c r="Q69" s="18">
        <f>W63</f>
        <v>-1.7469933510638299E-2</v>
      </c>
      <c r="R69" s="18">
        <f>W57 - T57 * (W64 + 2 * W63) / 3</f>
        <v>0.19610913297872348</v>
      </c>
      <c r="S69" s="18">
        <f>Q57</f>
        <v>1.7917590000000001</v>
      </c>
      <c r="T69" s="18">
        <f>Q69^2 - 3 * P69 * R69</f>
        <v>-1.5041121657435901E-4</v>
      </c>
      <c r="U69" s="18">
        <f>2 * Q69^3 - 9 * P69 * Q69 * R69+ 27 * P69^2 * S69</f>
        <v>4.2227732094658496E-5</v>
      </c>
      <c r="V69" s="18">
        <f>( 1/2 * (U69 + SQRT(U69^2 - 4*T69^3)) )^(1/3)</f>
        <v>3.4845073549392896E-2</v>
      </c>
      <c r="W69" s="21">
        <f>- (Q69 + V69 - T69 / V69) / (3 * P69)</f>
        <v>-9.3368110342275159</v>
      </c>
      <c r="X69" s="23">
        <f>P69 * W69^3 + Q69 * W69^2 + R69 * W69 + S69</f>
        <v>-2.1925670215801585</v>
      </c>
    </row>
    <row r="70" spans="15:24" x14ac:dyDescent="0.25">
      <c r="O70" s="18">
        <v>2</v>
      </c>
      <c r="P70" s="18">
        <f>(W65 - W64) / (3 * T58)</f>
        <v>-1.8600598404254994E-4</v>
      </c>
      <c r="Q70" s="18">
        <f>W64</f>
        <v>1.1160359042552996E-3</v>
      </c>
      <c r="R70" s="18">
        <f>W58 - T58 * (W65 + 2 * W64) / 3</f>
        <v>6.527795212765948E-2</v>
      </c>
      <c r="S70" s="18">
        <f>Q58</f>
        <v>2.6390570000000002</v>
      </c>
      <c r="T70" s="18">
        <f>Q70^2 - 3 * P70 * R70</f>
        <v>3.7671805304950246E-5</v>
      </c>
      <c r="U70" s="18">
        <f>2 * Q70^3 - 9 * P70 * Q70 * R70+ 27 * P70^2 * S70</f>
        <v>2.5900198497909196E-6</v>
      </c>
      <c r="V70" s="18">
        <f>( 1/2 * (U70 + SQRT(U70^2 - 4*T70^3)) )^(1/3)</f>
        <v>1.3696194673533713E-2</v>
      </c>
      <c r="W70" s="21">
        <f>- (Q70 + V70 - T70 / V70) / (3 * P70)</f>
        <v>21.615254009085859</v>
      </c>
      <c r="X70" s="23">
        <f>P70 * W70^3 + Q70 * W70^2 + R70 * W70 + S70</f>
        <v>2.6930039949226252</v>
      </c>
    </row>
    <row r="72" spans="15:24" x14ac:dyDescent="0.25">
      <c r="O72" s="17" t="s">
        <v>476</v>
      </c>
      <c r="P72" s="17" t="s">
        <v>477</v>
      </c>
      <c r="R72" s="73" t="s">
        <v>485</v>
      </c>
      <c r="S72" s="74" t="s">
        <v>9</v>
      </c>
    </row>
    <row r="73" spans="15:24" x14ac:dyDescent="0.25">
      <c r="O73" s="18">
        <v>0</v>
      </c>
      <c r="P73" s="19" t="str">
        <f>"0:1"</f>
        <v>0:1</v>
      </c>
      <c r="R73" s="75"/>
      <c r="S73" s="76">
        <v>1.0986119999999999</v>
      </c>
    </row>
    <row r="74" spans="15:24" x14ac:dyDescent="0.25">
      <c r="O74" s="18">
        <v>1</v>
      </c>
      <c r="P74" s="18" t="str">
        <f>"1:2"</f>
        <v>1:2</v>
      </c>
      <c r="R74" s="75"/>
      <c r="S74" s="76">
        <v>1.7917590000000001</v>
      </c>
    </row>
    <row r="75" spans="15:24" x14ac:dyDescent="0.25">
      <c r="O75" s="18">
        <v>2</v>
      </c>
      <c r="P75" s="18" t="str">
        <f>"2:3"</f>
        <v>2:3</v>
      </c>
      <c r="R75" s="75"/>
      <c r="S75" s="76">
        <v>2.6390570000000002</v>
      </c>
    </row>
    <row r="76" spans="15:24" x14ac:dyDescent="0.25">
      <c r="R76" s="75"/>
      <c r="S76" s="76">
        <v>2.772589</v>
      </c>
    </row>
    <row r="79" spans="15:24" x14ac:dyDescent="0.25">
      <c r="Q79" s="16" t="s">
        <v>486</v>
      </c>
      <c r="R79" s="15" t="s">
        <v>8</v>
      </c>
      <c r="S79" s="20" t="s">
        <v>487</v>
      </c>
    </row>
    <row r="80" spans="15:24" x14ac:dyDescent="0.25">
      <c r="R80" s="15" t="s">
        <v>480</v>
      </c>
      <c r="S80" s="16" t="s">
        <v>488</v>
      </c>
    </row>
    <row r="81" spans="15:25" x14ac:dyDescent="0.25">
      <c r="R81" s="15" t="s">
        <v>481</v>
      </c>
      <c r="S81" s="16" t="s">
        <v>489</v>
      </c>
    </row>
    <row r="82" spans="15:25" x14ac:dyDescent="0.25">
      <c r="R82" s="15" t="s">
        <v>482</v>
      </c>
      <c r="S82" s="16" t="s">
        <v>490</v>
      </c>
    </row>
    <row r="84" spans="15:25" x14ac:dyDescent="0.25">
      <c r="R84" s="15" t="s">
        <v>8</v>
      </c>
      <c r="S84" s="1" t="s">
        <v>491</v>
      </c>
      <c r="T84" s="1"/>
      <c r="U84" s="1"/>
      <c r="V84" s="1"/>
      <c r="W84" s="1"/>
    </row>
    <row r="85" spans="15:25" x14ac:dyDescent="0.25">
      <c r="S85" s="1"/>
      <c r="T85" s="1"/>
      <c r="U85" s="1"/>
      <c r="V85" s="1"/>
      <c r="W85" s="1"/>
    </row>
    <row r="86" spans="15:25" x14ac:dyDescent="0.25">
      <c r="S86" s="1"/>
      <c r="T86" s="1"/>
      <c r="U86" s="1"/>
      <c r="V86" s="1"/>
      <c r="W86" s="1"/>
    </row>
    <row r="87" spans="15:25" x14ac:dyDescent="0.25">
      <c r="S87" s="1"/>
      <c r="T87" s="1"/>
      <c r="U87" s="1"/>
      <c r="V87" s="1"/>
      <c r="W87" s="1"/>
    </row>
    <row r="88" spans="15:25" x14ac:dyDescent="0.25">
      <c r="S88" s="1"/>
      <c r="T88" s="1"/>
      <c r="U88" s="1"/>
      <c r="V88" s="1"/>
      <c r="W88" s="1"/>
    </row>
    <row r="89" spans="15:25" x14ac:dyDescent="0.25">
      <c r="S89" s="1"/>
      <c r="T89" s="1"/>
      <c r="U89" s="1"/>
      <c r="V89" s="1"/>
      <c r="W89" s="1"/>
    </row>
    <row r="91" spans="15:25" x14ac:dyDescent="0.25">
      <c r="O91" s="2" t="s">
        <v>492</v>
      </c>
      <c r="P91" s="2"/>
      <c r="Q91" s="2"/>
      <c r="R91" s="2"/>
      <c r="S91" s="2"/>
      <c r="T91" s="2"/>
      <c r="U91" s="2"/>
      <c r="V91" s="2"/>
      <c r="W91" s="2"/>
    </row>
    <row r="92" spans="15:25" x14ac:dyDescent="0.25">
      <c r="O92" s="2"/>
      <c r="P92" s="2"/>
      <c r="Q92" s="2"/>
      <c r="R92" s="2"/>
      <c r="S92" s="2"/>
      <c r="T92" s="2"/>
      <c r="U92" s="2"/>
      <c r="V92" s="2"/>
      <c r="W92" s="2"/>
    </row>
    <row r="93" spans="15:25" x14ac:dyDescent="0.25">
      <c r="O93" s="2"/>
      <c r="P93" s="2"/>
      <c r="Q93" s="2"/>
      <c r="R93" s="2"/>
      <c r="S93" s="2"/>
      <c r="T93" s="2"/>
      <c r="U93" s="2"/>
      <c r="V93" s="2"/>
      <c r="W93" s="2"/>
    </row>
    <row r="95" spans="15:25" customFormat="1" x14ac:dyDescent="0.25">
      <c r="Y95" s="66"/>
    </row>
    <row r="140" spans="2:2" x14ac:dyDescent="0.25">
      <c r="B140" s="16" t="s">
        <v>493</v>
      </c>
    </row>
    <row r="162" spans="2:2" x14ac:dyDescent="0.25">
      <c r="B162" s="16" t="s">
        <v>494</v>
      </c>
    </row>
  </sheetData>
  <mergeCells count="6">
    <mergeCell ref="O91:W93"/>
    <mergeCell ref="P10:S10"/>
    <mergeCell ref="P31:S31"/>
    <mergeCell ref="P61:S61"/>
    <mergeCell ref="AA31:AD31"/>
    <mergeCell ref="S84:W8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Order</vt:lpstr>
      <vt:lpstr>F(x)</vt:lpstr>
      <vt:lpstr>InverseF(y)</vt:lpstr>
      <vt:lpstr>F(x) - No Interpolation</vt:lpstr>
      <vt:lpstr>F(x) - Piecewise</vt:lpstr>
      <vt:lpstr>F(x) - Linear</vt:lpstr>
      <vt:lpstr>F(x) - Cubic Spline</vt:lpstr>
      <vt:lpstr>InverseF(y) - No Interpolation</vt:lpstr>
      <vt:lpstr>InverseF(y) - Piecewise</vt:lpstr>
      <vt:lpstr>InverseF(y) - Linear</vt:lpstr>
      <vt:lpstr>InverseF(y) - Cubic Spline</vt:lpstr>
      <vt:lpstr>Cubic Spline - Aborted Sheet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Kucharski, John R CIV USARMY CEIWR-HEC (US)</dc:creator>
  <cp:lastModifiedBy>Cody McCoy</cp:lastModifiedBy>
  <dcterms:created xsi:type="dcterms:W3CDTF">2020-03-27T23:28:51Z</dcterms:created>
  <dcterms:modified xsi:type="dcterms:W3CDTF">2020-04-22T20:41:06Z</dcterms:modified>
</cp:coreProperties>
</file>