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6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7E7519C3-3E3A-47ED-BAD3-6043472A02E9}" xr6:coauthVersionLast="45" xr6:coauthVersionMax="45" xr10:uidLastSave="{00000000-0000-0000-0000-000000000000}"/>
  <x:bookViews>
    <x:workbookView xWindow="-120" yWindow="-120" windowWidth="29040" windowHeight="15840" tabRatio="939" firstSheet="0" activeTab="6" xr2:uid="{00000000-000D-0000-FFFF-FFFF00000000}"/>
  </x:bookViews>
  <x:sheets>
    <x:sheet name="Order" sheetId="1" r:id="rId1"/>
    <x:sheet name="F(x)" sheetId="2" r:id="rId2"/>
    <x:sheet name="InverseF(y)" sheetId="3" r:id="rId3"/>
    <x:sheet name="F(x) - No Interpolation" sheetId="10" r:id="rId4"/>
    <x:sheet name="F(x) - Piecewise" sheetId="8" r:id="rId5"/>
    <x:sheet name="F(x) - Linear" sheetId="6" r:id="rId6"/>
    <x:sheet name="F(x) - Cubic Spline" sheetId="5" r:id="rId7"/>
    <x:sheet name="InverseF(y) - No Interpolation" sheetId="11" r:id="rId8"/>
    <x:sheet name="InverseF(y) - Piecewise" sheetId="9" r:id="rId9"/>
    <x:sheet name="InverseF(y) - Linear" sheetId="7" r:id="rId10"/>
    <x:sheet name="InverseF(y) - Cubic Spline" sheetId="12" r:id="rId11"/>
    <x:sheet name="Cubic Spline - Aborted Sheet" sheetId="4" r:id="rId12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I23" i="2"/>
  <x:c r="I24" i="2"/>
  <x:c r="I25" i="2"/>
  <x:c r="I26" i="2"/>
  <x:c r="I27" i="2"/>
  <x:c r="I28" i="2"/>
  <x:c r="I29" i="2"/>
  <x:c r="E8" i="10"/>
  <x:c r="E8" i="8"/>
  <x:c r="E9" i="8"/>
  <x:c r="E13" i="8"/>
  <x:c r="E14" i="8"/>
  <x:c r="E18" i="8"/>
  <x:c r="E19" i="8"/>
  <x:c r="E23" i="8"/>
  <x:c r="E24" i="8"/>
  <x:c r="E28" i="8"/>
  <x:c r="E29" i="8"/>
  <x:c r="E33" i="8"/>
  <x:c r="E34" i="8"/>
  <x:c r="E38" i="8"/>
  <x:c r="E39" i="8"/>
  <x:c r="E43" i="8"/>
  <x:c r="E44" i="8"/>
  <x:c r="E48" i="8"/>
  <x:c r="E49" i="8"/>
  <x:c r="E53" i="8"/>
  <x:c r="E54" i="8"/>
  <x:c r="E8" i="6"/>
  <x:c r="E9" i="6"/>
  <x:c r="E13" i="6"/>
  <x:c r="E18" i="6"/>
  <x:c r="E19" i="6"/>
  <x:c r="E23" i="6"/>
  <x:c r="E24" i="6"/>
  <x:c r="E28" i="6"/>
  <x:c r="E29" i="6"/>
  <x:c r="E33" i="6"/>
  <x:c r="E34" i="6"/>
  <x:c r="E38" i="6"/>
  <x:c r="E43" i="6"/>
  <x:c r="E44" i="6"/>
  <x:c r="E48" i="6"/>
  <x:c r="E49" i="6"/>
  <x:c r="E53" i="6"/>
  <x:c r="E54" i="6"/>
  <x:c r="L6" i="5"/>
  <x:c r="M6" i="5"/>
  <x:c r="P6" i="5"/>
  <x:c r="Q6" i="5"/>
  <x:c r="R6" i="5"/>
  <x:c r="S6" i="5"/>
  <x:c r="AO6" i="5"/>
  <x:c r="AP6" i="5"/>
  <x:c r="AQ6" i="5"/>
  <x:c r="AR6" i="5"/>
  <x:c r="L7" i="5"/>
  <x:c r="M7" i="5"/>
  <x:c r="P7" i="5"/>
  <x:c r="Q7" i="5"/>
  <x:c r="R7" i="5"/>
  <x:c r="S7" i="5"/>
  <x:c r="AO7" i="5"/>
  <x:c r="AP7" i="5"/>
  <x:c r="AQ7" i="5"/>
  <x:c r="AR7" i="5"/>
  <x:c r="B8" i="5"/>
  <x:c r="D8" i="5"/>
  <x:c r="E8" i="5"/>
  <x:c r="L8" i="5"/>
  <x:c r="M8" i="5"/>
  <x:c r="P8" i="5"/>
  <x:c r="R8" i="5"/>
  <x:c r="S8" i="5"/>
  <x:c r="AO8" i="5"/>
  <x:c r="AQ8" i="5"/>
  <x:c r="AR8" i="5"/>
  <x:c r="B9" i="5"/>
  <x:c r="D9" i="5"/>
  <x:c r="E9" i="5"/>
  <x:c r="L9" i="5"/>
  <x:c r="M9" i="5"/>
  <x:c r="B10" i="5"/>
  <x:c r="D10" i="5"/>
  <x:c r="E10" i="5"/>
  <x:c r="B11" i="5"/>
  <x:c r="D11" i="5"/>
  <x:c r="E11" i="5"/>
  <x:c r="D12" i="5"/>
  <x:c r="E12" i="5"/>
  <x:c r="S12" i="5" a="1"/>
  <x:c r="S12" i="5" s="1"/>
  <x:c r="S13" i="5" s="1"/>
  <x:c r="S14" i="5" s="1"/>
  <x:c r="S15" i="5" s="1"/>
  <x:c r="AR12" i="5" a="1"/>
  <x:c r="AR12" i="5" s="1"/>
  <x:c r="AR13" i="5" s="1"/>
  <x:c r="AR14" i="5" s="1"/>
  <x:c r="AR15" i="5" s="1"/>
  <x:c r="D13" i="5"/>
  <x:c r="E13" i="5"/>
  <x:c r="L13" i="5"/>
  <x:c r="N13" i="5"/>
  <x:c r="Q13" i="5"/>
  <x:c r="AK13" i="5"/>
  <x:c r="AM13" i="5"/>
  <x:c r="AP13" i="5"/>
  <x:c r="D14" i="5"/>
  <x:c r="E14" i="5"/>
  <x:c r="M14" i="5"/>
  <x:c r="O14" i="5"/>
  <x:c r="Q14" i="5"/>
  <x:c r="AL14" i="5"/>
  <x:c r="AN14" i="5"/>
  <x:c r="AP14" i="5"/>
  <x:c r="D15" i="5"/>
  <x:c r="E15" i="5"/>
  <x:c r="D16" i="5"/>
  <x:c r="E16" i="5"/>
  <x:c r="D17" i="5"/>
  <x:c r="E17" i="5"/>
  <x:c r="D18" i="5"/>
  <x:c r="E18" i="5"/>
  <x:c r="L18" i="5"/>
  <x:c r="M18" i="5"/>
  <x:c r="N18" i="5"/>
  <x:c r="O18" i="5"/>
  <x:c r="AK18" i="5"/>
  <x:c r="AL18" i="5"/>
  <x:c r="AM18" i="5"/>
  <x:c r="AN18" i="5"/>
  <x:c r="D19" i="5"/>
  <x:c r="E19" i="5"/>
  <x:c r="L19" i="5"/>
  <x:c r="M19" i="5"/>
  <x:c r="N19" i="5"/>
  <x:c r="O19" i="5"/>
  <x:c r="AK19" i="5"/>
  <x:c r="AL19" i="5"/>
  <x:c r="AM19" i="5"/>
  <x:c r="AN19" i="5"/>
  <x:c r="D20" i="5"/>
  <x:c r="E20" i="5"/>
  <x:c r="L20" i="5"/>
  <x:c r="M20" i="5"/>
  <x:c r="N20" i="5"/>
  <x:c r="O20" i="5"/>
  <x:c r="AK20" i="5"/>
  <x:c r="AL20" i="5"/>
  <x:c r="AM20" i="5"/>
  <x:c r="AN20" i="5"/>
  <x:c r="D25" i="5"/>
  <x:c r="E25" i="5"/>
  <x:c r="L25" i="5"/>
  <x:c r="M25" i="5"/>
  <x:c r="P25" i="5"/>
  <x:c r="Q25" i="5"/>
  <x:c r="R25" i="5"/>
  <x:c r="S25" i="5"/>
  <x:c r="AO25" i="5"/>
  <x:c r="AP25" i="5"/>
  <x:c r="AQ25" i="5"/>
  <x:c r="AR25" i="5"/>
  <x:c r="D26" i="5"/>
  <x:c r="E26" i="5"/>
  <x:c r="L26" i="5"/>
  <x:c r="M26" i="5"/>
  <x:c r="P26" i="5"/>
  <x:c r="Q26" i="5"/>
  <x:c r="R26" i="5"/>
  <x:c r="S26" i="5"/>
  <x:c r="AO26" i="5"/>
  <x:c r="AP26" i="5"/>
  <x:c r="AQ26" i="5"/>
  <x:c r="AR26" i="5"/>
  <x:c r="D27" i="5"/>
  <x:c r="E27" i="5"/>
  <x:c r="L27" i="5"/>
  <x:c r="M27" i="5"/>
  <x:c r="P27" i="5"/>
  <x:c r="R27" i="5"/>
  <x:c r="S27" i="5"/>
  <x:c r="AO27" i="5"/>
  <x:c r="AQ27" i="5"/>
  <x:c r="AR27" i="5"/>
  <x:c r="D28" i="5"/>
  <x:c r="E28" i="5"/>
  <x:c r="L28" i="5"/>
  <x:c r="M28" i="5"/>
  <x:c r="D29" i="5"/>
  <x:c r="E29" i="5"/>
  <x:c r="D30" i="5"/>
  <x:c r="E30" i="5"/>
  <x:c r="D31" i="5"/>
  <x:c r="E31" i="5"/>
  <x:c r="S31" i="5" a="1"/>
  <x:c r="S31" i="5" s="1"/>
  <x:c r="S32" i="5" s="1"/>
  <x:c r="S33" i="5" s="1"/>
  <x:c r="S34" i="5" s="1"/>
  <x:c r="AR31" i="5" a="1"/>
  <x:c r="AR31" i="5" s="1"/>
  <x:c r="AR32" i="5" s="1"/>
  <x:c r="AR33" i="5" s="1"/>
  <x:c r="AR34" i="5" s="1"/>
  <x:c r="D32" i="5"/>
  <x:c r="E32" i="5"/>
  <x:c r="L32" i="5"/>
  <x:c r="N32" i="5"/>
  <x:c r="Q32" i="5"/>
  <x:c r="AK32" i="5"/>
  <x:c r="AM32" i="5"/>
  <x:c r="AP32" i="5"/>
  <x:c r="D33" i="5"/>
  <x:c r="E33" i="5"/>
  <x:c r="M33" i="5"/>
  <x:c r="O33" i="5"/>
  <x:c r="Q33" i="5"/>
  <x:c r="AL33" i="5"/>
  <x:c r="AN33" i="5"/>
  <x:c r="AP33" i="5"/>
  <x:c r="D34" i="5"/>
  <x:c r="E34" i="5"/>
  <x:c r="D35" i="5"/>
  <x:c r="E35" i="5"/>
  <x:c r="D36" i="5"/>
  <x:c r="E36" i="5"/>
  <x:c r="D37" i="5"/>
  <x:c r="E37" i="5"/>
  <x:c r="L37" i="5"/>
  <x:c r="M37" i="5"/>
  <x:c r="N37" i="5"/>
  <x:c r="O37" i="5"/>
  <x:c r="AK37" i="5"/>
  <x:c r="AL37" i="5"/>
  <x:c r="AM37" i="5"/>
  <x:c r="AN37" i="5"/>
  <x:c r="L38" i="5"/>
  <x:c r="M38" i="5"/>
  <x:c r="N38" i="5"/>
  <x:c r="O38" i="5"/>
  <x:c r="AK38" i="5"/>
  <x:c r="AL38" i="5"/>
  <x:c r="AM38" i="5"/>
  <x:c r="AN38" i="5"/>
  <x:c r="L39" i="5"/>
  <x:c r="M39" i="5"/>
  <x:c r="N39" i="5"/>
  <x:c r="O39" i="5"/>
  <x:c r="AK39" i="5"/>
  <x:c r="AL39" i="5"/>
  <x:c r="AM39" i="5"/>
  <x:c r="AN39" i="5"/>
  <x:c r="D44" i="5"/>
  <x:c r="E44" i="5"/>
  <x:c r="L44" i="5"/>
  <x:c r="M44" i="5"/>
  <x:c r="P44" i="5"/>
  <x:c r="Q44" i="5"/>
  <x:c r="R44" i="5"/>
  <x:c r="S44" i="5"/>
  <x:c r="D45" i="5"/>
  <x:c r="E45" i="5"/>
  <x:c r="L45" i="5"/>
  <x:c r="M45" i="5"/>
  <x:c r="P45" i="5"/>
  <x:c r="Q45" i="5"/>
  <x:c r="R45" i="5"/>
  <x:c r="S45" i="5"/>
  <x:c r="D46" i="5"/>
  <x:c r="E46" i="5"/>
  <x:c r="L46" i="5"/>
  <x:c r="M46" i="5"/>
  <x:c r="P46" i="5"/>
  <x:c r="R46" i="5"/>
  <x:c r="S46" i="5"/>
  <x:c r="D47" i="5"/>
  <x:c r="E47" i="5"/>
  <x:c r="L47" i="5"/>
  <x:c r="M47" i="5"/>
  <x:c r="D48" i="5"/>
  <x:c r="E48" i="5"/>
  <x:c r="D49" i="5"/>
  <x:c r="E49" i="5"/>
  <x:c r="D50" i="5"/>
  <x:c r="E50" i="5"/>
  <x:c r="S50" i="5" a="1"/>
  <x:c r="S50" i="5" s="1"/>
  <x:c r="S51" i="5" s="1"/>
  <x:c r="S52" i="5" s="1"/>
  <x:c r="S53" i="5" s="1"/>
  <x:c r="D51" i="5"/>
  <x:c r="E51" i="5"/>
  <x:c r="L51" i="5"/>
  <x:c r="N51" i="5"/>
  <x:c r="Q51" i="5"/>
  <x:c r="D52" i="5"/>
  <x:c r="E52" i="5"/>
  <x:c r="M52" i="5"/>
  <x:c r="O52" i="5"/>
  <x:c r="Q52" i="5"/>
  <x:c r="D53" i="5"/>
  <x:c r="E53" i="5"/>
  <x:c r="D54" i="5"/>
  <x:c r="E54" i="5"/>
  <x:c r="D55" i="5"/>
  <x:c r="E55" i="5"/>
  <x:c r="D56" i="5"/>
  <x:c r="E56" i="5"/>
  <x:c r="L56" i="5"/>
  <x:c r="M56" i="5"/>
  <x:c r="N56" i="5"/>
  <x:c r="O56" i="5"/>
  <x:c r="L57" i="5"/>
  <x:c r="M57" i="5"/>
  <x:c r="N57" i="5"/>
  <x:c r="O57" i="5"/>
  <x:c r="L58" i="5"/>
  <x:c r="M58" i="5"/>
  <x:c r="N58" i="5"/>
  <x:c r="O58" i="5"/>
  <x:c r="B62" i="5"/>
  <x:c r="D62" i="5"/>
  <x:c r="E62" i="5"/>
  <x:c r="B63" i="5"/>
  <x:c r="D63" i="5"/>
  <x:c r="E63" i="5"/>
  <x:c r="L63" i="5"/>
  <x:c r="M63" i="5"/>
  <x:c r="P63" i="5"/>
  <x:c r="Q63" i="5"/>
  <x:c r="R63" i="5"/>
  <x:c r="S63" i="5"/>
  <x:c r="B64" i="5"/>
  <x:c r="D64" i="5"/>
  <x:c r="E64" i="5"/>
  <x:c r="L64" i="5"/>
  <x:c r="M64" i="5"/>
  <x:c r="P64" i="5"/>
  <x:c r="Q64" i="5"/>
  <x:c r="R64" i="5"/>
  <x:c r="S64" i="5"/>
  <x:c r="B65" i="5"/>
  <x:c r="D65" i="5"/>
  <x:c r="E65" i="5"/>
  <x:c r="L65" i="5"/>
  <x:c r="M65" i="5"/>
  <x:c r="P65" i="5"/>
  <x:c r="R65" i="5"/>
  <x:c r="S65" i="5"/>
  <x:c r="D66" i="5"/>
  <x:c r="E66" i="5"/>
  <x:c r="L66" i="5"/>
  <x:c r="M66" i="5"/>
  <x:c r="D67" i="5"/>
  <x:c r="E67" i="5"/>
  <x:c r="D68" i="5"/>
  <x:c r="E68" i="5"/>
  <x:c r="D69" i="5"/>
  <x:c r="E69" i="5"/>
  <x:c r="S69" i="5" a="1"/>
  <x:c r="S69" i="5" s="1"/>
  <x:c r="S70" i="5" s="1"/>
  <x:c r="S71" i="5" s="1"/>
  <x:c r="S72" i="5" s="1"/>
  <x:c r="D70" i="5"/>
  <x:c r="E70" i="5"/>
  <x:c r="L70" i="5"/>
  <x:c r="N70" i="5"/>
  <x:c r="Q70" i="5"/>
  <x:c r="D71" i="5"/>
  <x:c r="E71" i="5"/>
  <x:c r="M71" i="5"/>
  <x:c r="O71" i="5"/>
  <x:c r="Q71" i="5"/>
  <x:c r="D72" i="5"/>
  <x:c r="E72" i="5"/>
  <x:c r="D73" i="5"/>
  <x:c r="E73" i="5"/>
  <x:c r="D74" i="5"/>
  <x:c r="E74" i="5"/>
  <x:c r="L75" i="5"/>
  <x:c r="M75" i="5"/>
  <x:c r="N75" i="5"/>
  <x:c r="O75" i="5"/>
  <x:c r="L76" i="5"/>
  <x:c r="M76" i="5"/>
  <x:c r="N76" i="5"/>
  <x:c r="O76" i="5"/>
  <x:c r="L77" i="5"/>
  <x:c r="M77" i="5"/>
  <x:c r="N77" i="5"/>
  <x:c r="O77" i="5"/>
  <x:c r="B82" i="5"/>
  <x:c r="D82" i="5"/>
  <x:c r="E82" i="5"/>
  <x:c r="B83" i="5"/>
  <x:c r="D83" i="5"/>
  <x:c r="E83" i="5"/>
  <x:c r="L83" i="5"/>
  <x:c r="M83" i="5"/>
  <x:c r="P83" i="5"/>
  <x:c r="Q83" i="5"/>
  <x:c r="R83" i="5"/>
  <x:c r="S83" i="5"/>
  <x:c r="B84" i="5"/>
  <x:c r="D84" i="5"/>
  <x:c r="E84" i="5"/>
  <x:c r="L84" i="5"/>
  <x:c r="M84" i="5"/>
  <x:c r="P84" i="5"/>
  <x:c r="Q84" i="5"/>
  <x:c r="R84" i="5"/>
  <x:c r="S84" i="5"/>
  <x:c r="B85" i="5"/>
  <x:c r="D85" i="5"/>
  <x:c r="E85" i="5"/>
  <x:c r="L85" i="5"/>
  <x:c r="M85" i="5"/>
  <x:c r="P85" i="5"/>
  <x:c r="R85" i="5"/>
  <x:c r="S85" i="5"/>
  <x:c r="D86" i="5"/>
  <x:c r="E86" i="5"/>
  <x:c r="L86" i="5"/>
  <x:c r="M86" i="5"/>
  <x:c r="D87" i="5"/>
  <x:c r="E87" i="5"/>
  <x:c r="D88" i="5"/>
  <x:c r="E88" i="5"/>
  <x:c r="D89" i="5"/>
  <x:c r="E89" i="5"/>
  <x:c r="S89" i="5" a="1"/>
  <x:c r="S89" i="5" s="1"/>
  <x:c r="S90" i="5" s="1"/>
  <x:c r="S91" i="5" s="1"/>
  <x:c r="S92" i="5" s="1"/>
  <x:c r="D90" i="5"/>
  <x:c r="E90" i="5"/>
  <x:c r="L90" i="5"/>
  <x:c r="N90" i="5"/>
  <x:c r="Q90" i="5"/>
  <x:c r="D91" i="5"/>
  <x:c r="E91" i="5"/>
  <x:c r="M91" i="5"/>
  <x:c r="O91" i="5"/>
  <x:c r="Q91" i="5"/>
  <x:c r="D92" i="5"/>
  <x:c r="E92" i="5"/>
  <x:c r="D93" i="5"/>
  <x:c r="E93" i="5"/>
  <x:c r="D94" i="5"/>
  <x:c r="E94" i="5"/>
  <x:c r="L95" i="5"/>
  <x:c r="M95" i="5"/>
  <x:c r="N95" i="5"/>
  <x:c r="O95" i="5"/>
  <x:c r="L96" i="5"/>
  <x:c r="M96" i="5"/>
  <x:c r="N96" i="5"/>
  <x:c r="O96" i="5"/>
  <x:c r="L97" i="5"/>
  <x:c r="M97" i="5"/>
  <x:c r="N97" i="5"/>
  <x:c r="O97" i="5"/>
  <x:c r="B102" i="5"/>
  <x:c r="D102" i="5"/>
  <x:c r="E102" i="5"/>
  <x:c r="B103" i="5"/>
  <x:c r="D103" i="5"/>
  <x:c r="E103" i="5"/>
  <x:c r="L103" i="5"/>
  <x:c r="M103" i="5"/>
  <x:c r="P103" i="5"/>
  <x:c r="Q103" i="5"/>
  <x:c r="R103" i="5"/>
  <x:c r="S103" i="5"/>
  <x:c r="B104" i="5"/>
  <x:c r="D104" i="5"/>
  <x:c r="E104" i="5"/>
  <x:c r="L104" i="5"/>
  <x:c r="M104" i="5"/>
  <x:c r="P104" i="5"/>
  <x:c r="Q104" i="5"/>
  <x:c r="R104" i="5"/>
  <x:c r="S104" i="5"/>
  <x:c r="B105" i="5"/>
  <x:c r="D105" i="5"/>
  <x:c r="E105" i="5"/>
  <x:c r="L105" i="5"/>
  <x:c r="M105" i="5"/>
  <x:c r="P105" i="5"/>
  <x:c r="R105" i="5"/>
  <x:c r="S105" i="5"/>
  <x:c r="D106" i="5"/>
  <x:c r="E106" i="5"/>
  <x:c r="L106" i="5"/>
  <x:c r="M106" i="5"/>
  <x:c r="D107" i="5"/>
  <x:c r="E107" i="5"/>
  <x:c r="D108" i="5"/>
  <x:c r="E108" i="5"/>
  <x:c r="D109" i="5"/>
  <x:c r="E109" i="5"/>
  <x:c r="S109" i="5" a="1"/>
  <x:c r="S109" i="5" s="1"/>
  <x:c r="S110" i="5" s="1"/>
  <x:c r="S111" i="5" s="1"/>
  <x:c r="S112" i="5" s="1"/>
  <x:c r="D110" i="5"/>
  <x:c r="E110" i="5"/>
  <x:c r="L110" i="5"/>
  <x:c r="N110" i="5"/>
  <x:c r="Q110" i="5"/>
  <x:c r="D111" i="5"/>
  <x:c r="E111" i="5"/>
  <x:c r="M111" i="5"/>
  <x:c r="O111" i="5"/>
  <x:c r="Q111" i="5"/>
  <x:c r="D112" i="5"/>
  <x:c r="E112" i="5"/>
  <x:c r="D113" i="5"/>
  <x:c r="E113" i="5"/>
  <x:c r="D114" i="5"/>
  <x:c r="E114" i="5"/>
  <x:c r="L115" i="5"/>
  <x:c r="M115" i="5"/>
  <x:c r="N115" i="5"/>
  <x:c r="O115" i="5"/>
  <x:c r="L116" i="5"/>
  <x:c r="M116" i="5"/>
  <x:c r="N116" i="5"/>
  <x:c r="O116" i="5"/>
  <x:c r="L117" i="5"/>
  <x:c r="M117" i="5"/>
  <x:c r="N117" i="5"/>
  <x:c r="O117" i="5"/>
  <x:c r="D122" i="5"/>
  <x:c r="E122" i="5"/>
  <x:c r="D123" i="5"/>
  <x:c r="E123" i="5"/>
  <x:c r="L123" i="5"/>
  <x:c r="M123" i="5"/>
  <x:c r="P123" i="5"/>
  <x:c r="Q123" i="5"/>
  <x:c r="R123" i="5"/>
  <x:c r="S123" i="5"/>
  <x:c r="D124" i="5"/>
  <x:c r="E124" i="5"/>
  <x:c r="L124" i="5"/>
  <x:c r="M124" i="5"/>
  <x:c r="P124" i="5"/>
  <x:c r="Q124" i="5"/>
  <x:c r="R124" i="5"/>
  <x:c r="S124" i="5"/>
  <x:c r="D125" i="5"/>
  <x:c r="E125" i="5"/>
  <x:c r="L125" i="5"/>
  <x:c r="M125" i="5"/>
  <x:c r="P125" i="5"/>
  <x:c r="R125" i="5"/>
  <x:c r="S125" i="5"/>
  <x:c r="D126" i="5"/>
  <x:c r="E126" i="5"/>
  <x:c r="L126" i="5"/>
  <x:c r="M126" i="5"/>
  <x:c r="D127" i="5"/>
  <x:c r="E127" i="5"/>
  <x:c r="D128" i="5"/>
  <x:c r="E128" i="5"/>
  <x:c r="D129" i="5"/>
  <x:c r="E129" i="5"/>
  <x:c r="S129" i="5" a="1"/>
  <x:c r="S129" i="5" s="1"/>
  <x:c r="S130" i="5" s="1"/>
  <x:c r="S131" i="5" s="1"/>
  <x:c r="S132" i="5" s="1"/>
  <x:c r="D130" i="5"/>
  <x:c r="E130" i="5"/>
  <x:c r="L130" i="5"/>
  <x:c r="N130" i="5"/>
  <x:c r="Q130" i="5"/>
  <x:c r="D131" i="5"/>
  <x:c r="E131" i="5"/>
  <x:c r="M131" i="5"/>
  <x:c r="O131" i="5"/>
  <x:c r="Q131" i="5"/>
  <x:c r="D132" i="5"/>
  <x:c r="E132" i="5"/>
  <x:c r="D133" i="5"/>
  <x:c r="E133" i="5"/>
  <x:c r="D134" i="5"/>
  <x:c r="E134" i="5"/>
  <x:c r="L135" i="5"/>
  <x:c r="M135" i="5"/>
  <x:c r="N135" i="5"/>
  <x:c r="O135" i="5"/>
  <x:c r="L136" i="5"/>
  <x:c r="M136" i="5"/>
  <x:c r="N136" i="5"/>
  <x:c r="O136" i="5"/>
  <x:c r="L137" i="5"/>
  <x:c r="M137" i="5"/>
  <x:c r="N137" i="5"/>
  <x:c r="O137" i="5"/>
  <x:c r="D142" i="5"/>
  <x:c r="E142" i="5"/>
  <x:c r="D143" i="5"/>
  <x:c r="E143" i="5"/>
  <x:c r="L143" i="5"/>
  <x:c r="M143" i="5"/>
  <x:c r="P143" i="5"/>
  <x:c r="Q143" i="5"/>
  <x:c r="R143" i="5"/>
  <x:c r="S143" i="5"/>
  <x:c r="D144" i="5"/>
  <x:c r="E144" i="5"/>
  <x:c r="L144" i="5"/>
  <x:c r="M144" i="5"/>
  <x:c r="P144" i="5"/>
  <x:c r="Q144" i="5"/>
  <x:c r="R144" i="5"/>
  <x:c r="S144" i="5"/>
  <x:c r="D145" i="5"/>
  <x:c r="E145" i="5"/>
  <x:c r="L145" i="5"/>
  <x:c r="M145" i="5"/>
  <x:c r="P145" i="5"/>
  <x:c r="R145" i="5"/>
  <x:c r="S145" i="5"/>
  <x:c r="D146" i="5"/>
  <x:c r="E146" i="5"/>
  <x:c r="L146" i="5"/>
  <x:c r="M146" i="5"/>
  <x:c r="D147" i="5"/>
  <x:c r="E147" i="5"/>
  <x:c r="D148" i="5"/>
  <x:c r="E148" i="5"/>
  <x:c r="D149" i="5"/>
  <x:c r="E149" i="5"/>
  <x:c r="S149" i="5" a="1"/>
  <x:c r="S149" i="5" s="1"/>
  <x:c r="S150" i="5" s="1"/>
  <x:c r="S151" i="5" s="1"/>
  <x:c r="S152" i="5" s="1"/>
  <x:c r="D150" i="5"/>
  <x:c r="E150" i="5"/>
  <x:c r="L150" i="5"/>
  <x:c r="N150" i="5"/>
  <x:c r="Q150" i="5"/>
  <x:c r="D151" i="5"/>
  <x:c r="E151" i="5"/>
  <x:c r="M151" i="5"/>
  <x:c r="O151" i="5"/>
  <x:c r="Q151" i="5"/>
  <x:c r="D152" i="5"/>
  <x:c r="E152" i="5"/>
  <x:c r="D153" i="5"/>
  <x:c r="E153" i="5"/>
  <x:c r="D154" i="5"/>
  <x:c r="E154" i="5"/>
  <x:c r="L155" i="5"/>
  <x:c r="M155" i="5"/>
  <x:c r="N155" i="5"/>
  <x:c r="O155" i="5"/>
  <x:c r="L156" i="5"/>
  <x:c r="M156" i="5"/>
  <x:c r="N156" i="5"/>
  <x:c r="O156" i="5"/>
  <x:c r="L157" i="5"/>
  <x:c r="M157" i="5"/>
  <x:c r="N157" i="5"/>
  <x:c r="O157" i="5"/>
  <x:c r="D162" i="5"/>
  <x:c r="E162" i="5"/>
  <x:c r="D163" i="5"/>
  <x:c r="E163" i="5"/>
  <x:c r="L163" i="5"/>
  <x:c r="M163" i="5"/>
  <x:c r="P163" i="5"/>
  <x:c r="Q163" i="5"/>
  <x:c r="R163" i="5"/>
  <x:c r="S163" i="5"/>
  <x:c r="D164" i="5"/>
  <x:c r="E164" i="5"/>
  <x:c r="L164" i="5"/>
  <x:c r="M164" i="5"/>
  <x:c r="P164" i="5"/>
  <x:c r="Q164" i="5"/>
  <x:c r="R164" i="5"/>
  <x:c r="S164" i="5"/>
  <x:c r="D165" i="5"/>
  <x:c r="E165" i="5"/>
  <x:c r="L165" i="5"/>
  <x:c r="M165" i="5"/>
  <x:c r="P165" i="5"/>
  <x:c r="R165" i="5"/>
  <x:c r="S165" i="5"/>
  <x:c r="D166" i="5"/>
  <x:c r="E166" i="5"/>
  <x:c r="L166" i="5"/>
  <x:c r="M166" i="5"/>
  <x:c r="D167" i="5"/>
  <x:c r="E167" i="5"/>
  <x:c r="D168" i="5"/>
  <x:c r="E168" i="5"/>
  <x:c r="D169" i="5"/>
  <x:c r="E169" i="5"/>
  <x:c r="S169" i="5" a="1"/>
  <x:c r="S169" i="5" s="1"/>
  <x:c r="S170" i="5" s="1"/>
  <x:c r="S171" i="5" s="1"/>
  <x:c r="S172" i="5" s="1"/>
  <x:c r="D170" i="5"/>
  <x:c r="E170" i="5"/>
  <x:c r="L170" i="5"/>
  <x:c r="N170" i="5"/>
  <x:c r="Q170" i="5"/>
  <x:c r="D171" i="5"/>
  <x:c r="E171" i="5"/>
  <x:c r="M171" i="5"/>
  <x:c r="O171" i="5"/>
  <x:c r="Q171" i="5"/>
  <x:c r="D172" i="5"/>
  <x:c r="E172" i="5"/>
  <x:c r="D173" i="5"/>
  <x:c r="E173" i="5"/>
  <x:c r="D174" i="5"/>
  <x:c r="E174" i="5"/>
  <x:c r="L175" i="5"/>
  <x:c r="M175" i="5"/>
  <x:c r="N175" i="5"/>
  <x:c r="O175" i="5"/>
  <x:c r="L176" i="5"/>
  <x:c r="M176" i="5"/>
  <x:c r="N176" i="5"/>
  <x:c r="O176" i="5"/>
  <x:c r="L177" i="5"/>
  <x:c r="M177" i="5"/>
  <x:c r="N177" i="5"/>
  <x:c r="O177" i="5"/>
  <x:c r="D182" i="5"/>
  <x:c r="E182" i="5"/>
  <x:c r="D183" i="5"/>
  <x:c r="E183" i="5"/>
  <x:c r="L183" i="5"/>
  <x:c r="M183" i="5"/>
  <x:c r="P183" i="5"/>
  <x:c r="Q183" i="5"/>
  <x:c r="R183" i="5"/>
  <x:c r="S183" i="5"/>
  <x:c r="D184" i="5"/>
  <x:c r="E184" i="5"/>
  <x:c r="L184" i="5"/>
  <x:c r="M184" i="5"/>
  <x:c r="P184" i="5"/>
  <x:c r="Q184" i="5"/>
  <x:c r="R184" i="5"/>
  <x:c r="S184" i="5"/>
  <x:c r="D185" i="5"/>
  <x:c r="E185" i="5"/>
  <x:c r="L185" i="5"/>
  <x:c r="M185" i="5"/>
  <x:c r="P185" i="5"/>
  <x:c r="R185" i="5"/>
  <x:c r="S185" i="5"/>
  <x:c r="D186" i="5"/>
  <x:c r="E186" i="5"/>
  <x:c r="L186" i="5"/>
  <x:c r="M186" i="5"/>
  <x:c r="D187" i="5"/>
  <x:c r="E187" i="5"/>
  <x:c r="D188" i="5"/>
  <x:c r="E188" i="5"/>
  <x:c r="D189" i="5"/>
  <x:c r="E189" i="5"/>
  <x:c r="S189" i="5" a="1"/>
  <x:c r="S189" i="5" s="1"/>
  <x:c r="S190" i="5" s="1"/>
  <x:c r="S191" i="5" s="1"/>
  <x:c r="S192" i="5" s="1"/>
  <x:c r="D190" i="5"/>
  <x:c r="E190" i="5"/>
  <x:c r="L190" i="5"/>
  <x:c r="N190" i="5"/>
  <x:c r="Q190" i="5"/>
  <x:c r="D191" i="5"/>
  <x:c r="E191" i="5"/>
  <x:c r="M191" i="5"/>
  <x:c r="O191" i="5"/>
  <x:c r="Q191" i="5"/>
  <x:c r="D192" i="5"/>
  <x:c r="E192" i="5"/>
  <x:c r="D193" i="5"/>
  <x:c r="E193" i="5"/>
  <x:c r="D194" i="5"/>
  <x:c r="E194" i="5"/>
  <x:c r="L195" i="5"/>
  <x:c r="M195" i="5"/>
  <x:c r="N195" i="5"/>
  <x:c r="O195" i="5"/>
  <x:c r="L196" i="5"/>
  <x:c r="M196" i="5"/>
  <x:c r="N196" i="5"/>
  <x:c r="O196" i="5"/>
  <x:c r="L197" i="5"/>
  <x:c r="M197" i="5"/>
  <x:c r="N197" i="5"/>
  <x:c r="O197" i="5"/>
  <x:c r="B202" i="5"/>
  <x:c r="D202" i="5"/>
  <x:c r="E202" i="5"/>
  <x:c r="B203" i="5"/>
  <x:c r="D203" i="5"/>
  <x:c r="E203" i="5"/>
  <x:c r="L203" i="5"/>
  <x:c r="M203" i="5"/>
  <x:c r="P203" i="5"/>
  <x:c r="Q203" i="5"/>
  <x:c r="R203" i="5"/>
  <x:c r="S203" i="5"/>
  <x:c r="B204" i="5"/>
  <x:c r="D204" i="5"/>
  <x:c r="E204" i="5"/>
  <x:c r="L204" i="5"/>
  <x:c r="M204" i="5"/>
  <x:c r="P204" i="5"/>
  <x:c r="Q204" i="5"/>
  <x:c r="R204" i="5"/>
  <x:c r="S204" i="5"/>
  <x:c r="B205" i="5"/>
  <x:c r="D205" i="5"/>
  <x:c r="E205" i="5"/>
  <x:c r="L205" i="5"/>
  <x:c r="M205" i="5"/>
  <x:c r="P205" i="5"/>
  <x:c r="R205" i="5"/>
  <x:c r="S205" i="5"/>
  <x:c r="D206" i="5"/>
  <x:c r="E206" i="5"/>
  <x:c r="L206" i="5"/>
  <x:c r="M206" i="5"/>
  <x:c r="D207" i="5"/>
  <x:c r="E207" i="5"/>
  <x:c r="D208" i="5"/>
  <x:c r="E208" i="5"/>
  <x:c r="D209" i="5"/>
  <x:c r="E209" i="5"/>
  <x:c r="S209" i="5" a="1"/>
  <x:c r="S209" i="5" s="1"/>
  <x:c r="S210" i="5" s="1"/>
  <x:c r="S211" i="5" s="1"/>
  <x:c r="S212" i="5" s="1"/>
  <x:c r="D210" i="5"/>
  <x:c r="E210" i="5"/>
  <x:c r="L210" i="5"/>
  <x:c r="N210" i="5"/>
  <x:c r="Q210" i="5"/>
  <x:c r="D211" i="5"/>
  <x:c r="E211" i="5"/>
  <x:c r="M211" i="5"/>
  <x:c r="O211" i="5"/>
  <x:c r="Q211" i="5"/>
  <x:c r="D212" i="5"/>
  <x:c r="E212" i="5"/>
  <x:c r="D213" i="5"/>
  <x:c r="E213" i="5"/>
  <x:c r="D214" i="5"/>
  <x:c r="E214" i="5"/>
  <x:c r="L215" i="5"/>
  <x:c r="M215" i="5"/>
  <x:c r="N215" i="5"/>
  <x:c r="O215" i="5"/>
  <x:c r="L216" i="5"/>
  <x:c r="M216" i="5"/>
  <x:c r="N216" i="5"/>
  <x:c r="O216" i="5"/>
  <x:c r="L217" i="5"/>
  <x:c r="M217" i="5"/>
  <x:c r="N217" i="5"/>
  <x:c r="O217" i="5"/>
  <x:c r="B222" i="5"/>
  <x:c r="D222" i="5"/>
  <x:c r="E222" i="5"/>
  <x:c r="B223" i="5"/>
  <x:c r="D223" i="5"/>
  <x:c r="E223" i="5"/>
  <x:c r="L223" i="5"/>
  <x:c r="M223" i="5"/>
  <x:c r="P223" i="5"/>
  <x:c r="Q223" i="5"/>
  <x:c r="R223" i="5"/>
  <x:c r="S223" i="5"/>
  <x:c r="B224" i="5"/>
  <x:c r="D224" i="5"/>
  <x:c r="E224" i="5"/>
  <x:c r="L224" i="5"/>
  <x:c r="M224" i="5"/>
  <x:c r="P224" i="5"/>
  <x:c r="Q224" i="5"/>
  <x:c r="R224" i="5"/>
  <x:c r="S224" i="5"/>
  <x:c r="B225" i="5"/>
  <x:c r="D225" i="5"/>
  <x:c r="E225" i="5"/>
  <x:c r="L225" i="5"/>
  <x:c r="M225" i="5"/>
  <x:c r="P225" i="5"/>
  <x:c r="R225" i="5"/>
  <x:c r="S225" i="5"/>
  <x:c r="D226" i="5"/>
  <x:c r="E226" i="5"/>
  <x:c r="L226" i="5"/>
  <x:c r="M226" i="5"/>
  <x:c r="D227" i="5"/>
  <x:c r="E227" i="5"/>
  <x:c r="D228" i="5"/>
  <x:c r="E228" i="5"/>
  <x:c r="D229" i="5"/>
  <x:c r="E229" i="5"/>
  <x:c r="S229" i="5" a="1"/>
  <x:c r="S229" i="5" s="1"/>
  <x:c r="S230" i="5" s="1"/>
  <x:c r="S231" i="5" s="1"/>
  <x:c r="S232" i="5" s="1"/>
  <x:c r="D230" i="5"/>
  <x:c r="E230" i="5"/>
  <x:c r="L230" i="5"/>
  <x:c r="N230" i="5"/>
  <x:c r="Q230" i="5"/>
  <x:c r="D231" i="5"/>
  <x:c r="E231" i="5"/>
  <x:c r="M231" i="5"/>
  <x:c r="O231" i="5"/>
  <x:c r="Q231" i="5"/>
  <x:c r="D232" i="5"/>
  <x:c r="E232" i="5"/>
  <x:c r="D233" i="5"/>
  <x:c r="E233" i="5"/>
  <x:c r="D234" i="5"/>
  <x:c r="E234" i="5"/>
  <x:c r="L235" i="5"/>
  <x:c r="M235" i="5"/>
  <x:c r="N235" i="5"/>
  <x:c r="O235" i="5"/>
  <x:c r="L236" i="5"/>
  <x:c r="M236" i="5"/>
  <x:c r="N236" i="5"/>
  <x:c r="O236" i="5"/>
  <x:c r="L237" i="5"/>
  <x:c r="M237" i="5"/>
  <x:c r="N237" i="5"/>
  <x:c r="O237" i="5"/>
  <x:c r="B242" i="5"/>
  <x:c r="D242" i="5"/>
  <x:c r="E242" i="5"/>
  <x:c r="B243" i="5"/>
  <x:c r="D243" i="5"/>
  <x:c r="E243" i="5"/>
  <x:c r="L243" i="5"/>
  <x:c r="M243" i="5"/>
  <x:c r="P243" i="5"/>
  <x:c r="Q243" i="5"/>
  <x:c r="R243" i="5"/>
  <x:c r="S243" i="5"/>
  <x:c r="B244" i="5"/>
  <x:c r="D244" i="5"/>
  <x:c r="E244" i="5"/>
  <x:c r="L244" i="5"/>
  <x:c r="M244" i="5"/>
  <x:c r="P244" i="5"/>
  <x:c r="Q244" i="5"/>
  <x:c r="R244" i="5"/>
  <x:c r="S244" i="5"/>
  <x:c r="B245" i="5"/>
  <x:c r="D245" i="5"/>
  <x:c r="E245" i="5"/>
  <x:c r="L245" i="5"/>
  <x:c r="M245" i="5"/>
  <x:c r="P245" i="5"/>
  <x:c r="R245" i="5"/>
  <x:c r="S245" i="5"/>
  <x:c r="D246" i="5"/>
  <x:c r="E246" i="5"/>
  <x:c r="L246" i="5"/>
  <x:c r="M246" i="5"/>
  <x:c r="D247" i="5"/>
  <x:c r="E247" i="5"/>
  <x:c r="D248" i="5"/>
  <x:c r="E248" i="5"/>
  <x:c r="D249" i="5"/>
  <x:c r="E249" i="5"/>
  <x:c r="S249" i="5" a="1"/>
  <x:c r="S249" i="5" s="1"/>
  <x:c r="S250" i="5" s="1"/>
  <x:c r="S251" i="5" s="1"/>
  <x:c r="S252" i="5" s="1"/>
  <x:c r="D250" i="5"/>
  <x:c r="E250" i="5"/>
  <x:c r="L250" i="5"/>
  <x:c r="N250" i="5"/>
  <x:c r="Q250" i="5"/>
  <x:c r="D251" i="5"/>
  <x:c r="E251" i="5"/>
  <x:c r="M251" i="5"/>
  <x:c r="O251" i="5"/>
  <x:c r="Q251" i="5"/>
  <x:c r="D252" i="5"/>
  <x:c r="E252" i="5"/>
  <x:c r="D253" i="5"/>
  <x:c r="E253" i="5"/>
  <x:c r="D254" i="5"/>
  <x:c r="E254" i="5"/>
  <x:c r="L255" i="5"/>
  <x:c r="M255" i="5"/>
  <x:c r="N255" i="5"/>
  <x:c r="O255" i="5"/>
  <x:c r="L256" i="5"/>
  <x:c r="M256" i="5"/>
  <x:c r="N256" i="5"/>
  <x:c r="O256" i="5"/>
  <x:c r="L257" i="5"/>
  <x:c r="M257" i="5"/>
  <x:c r="N257" i="5"/>
  <x:c r="O257" i="5"/>
  <x:c r="B262" i="5"/>
  <x:c r="D262" i="5"/>
  <x:c r="E262" i="5"/>
  <x:c r="B263" i="5"/>
  <x:c r="D263" i="5"/>
  <x:c r="E263" i="5"/>
  <x:c r="L263" i="5"/>
  <x:c r="M263" i="5"/>
  <x:c r="P263" i="5"/>
  <x:c r="Q263" i="5"/>
  <x:c r="R263" i="5"/>
  <x:c r="S263" i="5"/>
  <x:c r="B264" i="5"/>
  <x:c r="D264" i="5"/>
  <x:c r="E264" i="5"/>
  <x:c r="L264" i="5"/>
  <x:c r="M264" i="5"/>
  <x:c r="P264" i="5"/>
  <x:c r="Q264" i="5"/>
  <x:c r="R264" i="5"/>
  <x:c r="S264" i="5"/>
  <x:c r="B265" i="5"/>
  <x:c r="D265" i="5"/>
  <x:c r="E265" i="5"/>
  <x:c r="L265" i="5"/>
  <x:c r="M265" i="5"/>
  <x:c r="P265" i="5"/>
  <x:c r="R265" i="5"/>
  <x:c r="S265" i="5"/>
  <x:c r="D266" i="5"/>
  <x:c r="E266" i="5"/>
  <x:c r="L266" i="5"/>
  <x:c r="M266" i="5"/>
  <x:c r="D267" i="5"/>
  <x:c r="E267" i="5"/>
  <x:c r="D268" i="5"/>
  <x:c r="E268" i="5"/>
  <x:c r="D269" i="5"/>
  <x:c r="E269" i="5"/>
  <x:c r="S269" i="5" a="1"/>
  <x:c r="S269" i="5" s="1"/>
  <x:c r="S270" i="5" s="1"/>
  <x:c r="S271" i="5" s="1"/>
  <x:c r="S272" i="5" s="1"/>
  <x:c r="D270" i="5"/>
  <x:c r="E270" i="5"/>
  <x:c r="L270" i="5"/>
  <x:c r="N270" i="5"/>
  <x:c r="Q270" i="5"/>
  <x:c r="D271" i="5"/>
  <x:c r="E271" i="5"/>
  <x:c r="M271" i="5"/>
  <x:c r="O271" i="5"/>
  <x:c r="Q271" i="5"/>
  <x:c r="D272" i="5"/>
  <x:c r="E272" i="5"/>
  <x:c r="D273" i="5"/>
  <x:c r="E273" i="5"/>
  <x:c r="D274" i="5"/>
  <x:c r="E274" i="5"/>
  <x:c r="L275" i="5"/>
  <x:c r="M275" i="5"/>
  <x:c r="N275" i="5"/>
  <x:c r="O275" i="5"/>
  <x:c r="L276" i="5"/>
  <x:c r="M276" i="5"/>
  <x:c r="N276" i="5"/>
  <x:c r="O276" i="5"/>
  <x:c r="L277" i="5"/>
  <x:c r="M277" i="5"/>
  <x:c r="N277" i="5"/>
  <x:c r="O277" i="5"/>
  <x:c r="B281" i="5"/>
  <x:c r="E281" i="5"/>
  <x:c r="B282" i="5"/>
  <x:c r="E282" i="5"/>
  <x:c r="B283" i="5"/>
  <x:c r="E283" i="5"/>
  <x:c r="B284" i="5"/>
  <x:c r="E284" i="5"/>
  <x:c r="B285" i="5"/>
  <x:c r="E285" i="5"/>
  <x:c r="E286" i="5"/>
  <x:c r="E287" i="5"/>
  <x:c r="E288" i="5"/>
  <x:c r="E289" i="5"/>
  <x:c r="E290" i="5"/>
  <x:c r="E291" i="5"/>
  <x:c r="E292" i="5"/>
  <x:c r="E293" i="5"/>
  <x:c r="E8" i="11"/>
  <x:c r="E34" i="11"/>
  <x:c r="E8" i="9"/>
  <x:c r="E13" i="9"/>
  <x:c r="E14" i="9"/>
  <x:c r="E23" i="9"/>
  <x:c r="E24" i="9"/>
  <x:c r="E34" i="9"/>
  <x:c r="E38" i="9"/>
  <x:c r="E39" i="9"/>
  <x:c r="E8" i="7"/>
  <x:c r="E13" i="7"/>
  <x:c r="E14" i="7"/>
  <x:c r="E18" i="7"/>
  <x:c r="E19" i="7"/>
  <x:c r="E23" i="7"/>
  <x:c r="E24" i="7"/>
  <x:c r="E28" i="7"/>
  <x:c r="E29" i="7"/>
  <x:c r="E33" i="7"/>
  <x:c r="E34" i="7"/>
  <x:c r="E38" i="7"/>
  <x:c r="E39" i="7"/>
  <x:c r="E43" i="7"/>
  <x:c r="E44" i="7"/>
  <x:c r="E48" i="7"/>
  <x:c r="E49" i="7"/>
  <x:c r="E53" i="7"/>
  <x:c r="E54" i="7"/>
  <x:c r="N6" i="12"/>
  <x:c r="O6" i="12"/>
  <x:c r="R6" i="12"/>
  <x:c r="S6" i="12"/>
  <x:c r="T6" i="12"/>
  <x:c r="U6" i="12"/>
  <x:c r="AQ6" i="12"/>
  <x:c r="AR6" i="12"/>
  <x:c r="AS6" i="12"/>
  <x:c r="AT6" i="12"/>
  <x:c r="N7" i="12"/>
  <x:c r="O7" i="12"/>
  <x:c r="R7" i="12"/>
  <x:c r="S7" i="12"/>
  <x:c r="T7" i="12"/>
  <x:c r="U7" i="12"/>
  <x:c r="AQ7" i="12"/>
  <x:c r="AR7" i="12"/>
  <x:c r="AS7" i="12"/>
  <x:c r="AT7" i="12"/>
  <x:c r="B8" i="12"/>
  <x:c r="D8" i="12"/>
  <x:c r="E8" i="12"/>
  <x:c r="N8" i="12"/>
  <x:c r="O8" i="12"/>
  <x:c r="R8" i="12"/>
  <x:c r="T8" i="12"/>
  <x:c r="U8" i="12"/>
  <x:c r="AQ8" i="12"/>
  <x:c r="AS8" i="12"/>
  <x:c r="AT8" i="12"/>
  <x:c r="B9" i="12"/>
  <x:c r="D9" i="12"/>
  <x:c r="E9" i="12"/>
  <x:c r="N9" i="12"/>
  <x:c r="O9" i="12"/>
  <x:c r="B10" i="12"/>
  <x:c r="D10" i="12"/>
  <x:c r="E10" i="12"/>
  <x:c r="B11" i="12"/>
  <x:c r="D11" i="12"/>
  <x:c r="E11" i="12"/>
  <x:c r="D12" i="12"/>
  <x:c r="E12" i="12"/>
  <x:c r="U12" i="12" a="1"/>
  <x:c r="U12" i="12" s="1"/>
  <x:c r="U13" i="12" s="1"/>
  <x:c r="U14" i="12" s="1"/>
  <x:c r="U15" i="12" s="1"/>
  <x:c r="AT12" i="12" a="1"/>
  <x:c r="AT12" i="12" s="1"/>
  <x:c r="AT13" i="12" s="1"/>
  <x:c r="AT14" i="12" s="1"/>
  <x:c r="AT15" i="12" s="1"/>
  <x:c r="D13" i="12"/>
  <x:c r="E13" i="12"/>
  <x:c r="N13" i="12"/>
  <x:c r="P13" i="12"/>
  <x:c r="S13" i="12"/>
  <x:c r="AM13" i="12"/>
  <x:c r="AO13" i="12"/>
  <x:c r="AR13" i="12"/>
  <x:c r="D14" i="12"/>
  <x:c r="E14" i="12"/>
  <x:c r="O14" i="12"/>
  <x:c r="Q14" i="12"/>
  <x:c r="S14" i="12"/>
  <x:c r="AN14" i="12"/>
  <x:c r="AP14" i="12"/>
  <x:c r="AR14" i="12"/>
  <x:c r="D15" i="12"/>
  <x:c r="E15" i="12"/>
  <x:c r="D16" i="12"/>
  <x:c r="E16" i="12"/>
  <x:c r="D17" i="12"/>
  <x:c r="E17" i="12"/>
  <x:c r="D18" i="12"/>
  <x:c r="E18" i="12"/>
  <x:c r="N18" i="12"/>
  <x:c r="O18" i="12"/>
  <x:c r="P18" i="12"/>
  <x:c r="Q18" i="12"/>
  <x:c r="AM18" i="12"/>
  <x:c r="AN18" i="12"/>
  <x:c r="AO18" i="12"/>
  <x:c r="AP18" i="12"/>
  <x:c r="D19" i="12"/>
  <x:c r="E19" i="12"/>
  <x:c r="N19" i="12"/>
  <x:c r="O19" i="12"/>
  <x:c r="P19" i="12"/>
  <x:c r="Q19" i="12"/>
  <x:c r="AM19" i="12"/>
  <x:c r="AN19" i="12"/>
  <x:c r="AO19" i="12"/>
  <x:c r="AP19" i="12"/>
  <x:c r="D20" i="12"/>
  <x:c r="E20" i="12"/>
  <x:c r="N20" i="12"/>
  <x:c r="O20" i="12"/>
  <x:c r="P20" i="12"/>
  <x:c r="Q20" i="12"/>
  <x:c r="AM20" i="12"/>
  <x:c r="AN20" i="12"/>
  <x:c r="AO20" i="12"/>
  <x:c r="AP20" i="12"/>
  <x:c r="D25" i="12"/>
  <x:c r="E25" i="12"/>
  <x:c r="N25" i="12"/>
  <x:c r="O25" i="12"/>
  <x:c r="R25" i="12"/>
  <x:c r="S25" i="12"/>
  <x:c r="T25" i="12"/>
  <x:c r="U25" i="12"/>
  <x:c r="AQ25" i="12"/>
  <x:c r="AR25" i="12"/>
  <x:c r="AS25" i="12"/>
  <x:c r="AT25" i="12"/>
  <x:c r="D26" i="12"/>
  <x:c r="E26" i="12"/>
  <x:c r="N26" i="12"/>
  <x:c r="O26" i="12"/>
  <x:c r="R26" i="12"/>
  <x:c r="S26" i="12"/>
  <x:c r="T26" i="12"/>
  <x:c r="U26" i="12"/>
  <x:c r="AQ26" i="12"/>
  <x:c r="AR26" i="12"/>
  <x:c r="AS26" i="12"/>
  <x:c r="AT26" i="12"/>
  <x:c r="D27" i="12"/>
  <x:c r="E27" i="12"/>
  <x:c r="N27" i="12"/>
  <x:c r="O27" i="12"/>
  <x:c r="R27" i="12"/>
  <x:c r="T27" i="12"/>
  <x:c r="U27" i="12"/>
  <x:c r="AQ27" i="12"/>
  <x:c r="AS27" i="12"/>
  <x:c r="AT27" i="12"/>
  <x:c r="D28" i="12"/>
  <x:c r="E28" i="12"/>
  <x:c r="N28" i="12"/>
  <x:c r="O28" i="12"/>
  <x:c r="D29" i="12"/>
  <x:c r="E29" i="12"/>
  <x:c r="D30" i="12"/>
  <x:c r="E30" i="12"/>
  <x:c r="D31" i="12"/>
  <x:c r="E31" i="12"/>
  <x:c r="U31" i="12" a="1"/>
  <x:c r="U31" i="12" s="1"/>
  <x:c r="U32" i="12" s="1"/>
  <x:c r="U33" i="12" s="1"/>
  <x:c r="U34" i="12" s="1"/>
  <x:c r="AT31" i="12" a="1"/>
  <x:c r="AT31" i="12" s="1"/>
  <x:c r="AT32" i="12" s="1"/>
  <x:c r="AT33" i="12" s="1"/>
  <x:c r="AT34" i="12" s="1"/>
  <x:c r="D32" i="12"/>
  <x:c r="E32" i="12"/>
  <x:c r="N32" i="12"/>
  <x:c r="P32" i="12"/>
  <x:c r="S32" i="12"/>
  <x:c r="AM32" i="12"/>
  <x:c r="AO32" i="12"/>
  <x:c r="AR32" i="12"/>
  <x:c r="D33" i="12"/>
  <x:c r="E33" i="12"/>
  <x:c r="O33" i="12"/>
  <x:c r="Q33" i="12"/>
  <x:c r="S33" i="12"/>
  <x:c r="AN33" i="12"/>
  <x:c r="AP33" i="12"/>
  <x:c r="AR33" i="12"/>
  <x:c r="D34" i="12"/>
  <x:c r="E34" i="12"/>
  <x:c r="D35" i="12"/>
  <x:c r="E35" i="12"/>
  <x:c r="D36" i="12"/>
  <x:c r="E36" i="12"/>
  <x:c r="D37" i="12"/>
  <x:c r="E37" i="12"/>
  <x:c r="N37" i="12"/>
  <x:c r="O37" i="12"/>
  <x:c r="P37" i="12"/>
  <x:c r="Q37" i="12"/>
  <x:c r="AM37" i="12"/>
  <x:c r="AN37" i="12"/>
  <x:c r="AO37" i="12"/>
  <x:c r="AP37" i="12"/>
  <x:c r="N38" i="12"/>
  <x:c r="O38" i="12"/>
  <x:c r="P38" i="12"/>
  <x:c r="Q38" i="12"/>
  <x:c r="AM38" i="12"/>
  <x:c r="AN38" i="12"/>
  <x:c r="AO38" i="12"/>
  <x:c r="AP38" i="12"/>
  <x:c r="N39" i="12"/>
  <x:c r="O39" i="12"/>
  <x:c r="P39" i="12"/>
  <x:c r="Q39" i="12"/>
  <x:c r="AM39" i="12"/>
  <x:c r="AN39" i="12"/>
  <x:c r="AO39" i="12"/>
  <x:c r="AP39" i="12"/>
  <x:c r="D44" i="12"/>
  <x:c r="E44" i="12"/>
  <x:c r="N44" i="12"/>
  <x:c r="O44" i="12"/>
  <x:c r="R44" i="12"/>
  <x:c r="S44" i="12"/>
  <x:c r="T44" i="12"/>
  <x:c r="U44" i="12"/>
  <x:c r="D45" i="12"/>
  <x:c r="E45" i="12"/>
  <x:c r="N45" i="12"/>
  <x:c r="O45" i="12"/>
  <x:c r="R45" i="12"/>
  <x:c r="S45" i="12"/>
  <x:c r="T45" i="12"/>
  <x:c r="U45" i="12"/>
  <x:c r="D46" i="12"/>
  <x:c r="E46" i="12"/>
  <x:c r="N46" i="12"/>
  <x:c r="O46" i="12"/>
  <x:c r="R46" i="12"/>
  <x:c r="T46" i="12"/>
  <x:c r="U46" i="12"/>
  <x:c r="D47" i="12"/>
  <x:c r="E47" i="12"/>
  <x:c r="N47" i="12"/>
  <x:c r="O47" i="12"/>
  <x:c r="D48" i="12"/>
  <x:c r="E48" i="12"/>
  <x:c r="D49" i="12"/>
  <x:c r="E49" i="12"/>
  <x:c r="D50" i="12"/>
  <x:c r="E50" i="12"/>
  <x:c r="U50" i="12" a="1"/>
  <x:c r="U50" i="12" s="1"/>
  <x:c r="U51" i="12" s="1"/>
  <x:c r="U52" i="12" s="1"/>
  <x:c r="U53" i="12" s="1"/>
  <x:c r="D51" i="12"/>
  <x:c r="E51" i="12"/>
  <x:c r="N51" i="12"/>
  <x:c r="P51" i="12"/>
  <x:c r="S51" i="12"/>
  <x:c r="D52" i="12"/>
  <x:c r="E52" i="12"/>
  <x:c r="O52" i="12"/>
  <x:c r="Q52" i="12"/>
  <x:c r="S52" i="12"/>
  <x:c r="D53" i="12"/>
  <x:c r="E53" i="12"/>
  <x:c r="D54" i="12"/>
  <x:c r="E54" i="12"/>
  <x:c r="D55" i="12"/>
  <x:c r="E55" i="12"/>
  <x:c r="D56" i="12"/>
  <x:c r="E56" i="12"/>
  <x:c r="N56" i="12"/>
  <x:c r="O56" i="12"/>
  <x:c r="P56" i="12"/>
  <x:c r="Q56" i="12"/>
  <x:c r="N57" i="12"/>
  <x:c r="O57" i="12"/>
  <x:c r="P57" i="12"/>
  <x:c r="Q57" i="12"/>
  <x:c r="N58" i="12"/>
  <x:c r="O58" i="12"/>
  <x:c r="P58" i="12"/>
  <x:c r="Q58" i="12"/>
  <x:c r="B62" i="12"/>
  <x:c r="D62" i="12"/>
  <x:c r="E62" i="12"/>
  <x:c r="B63" i="12"/>
  <x:c r="D63" i="12"/>
  <x:c r="E63" i="12"/>
  <x:c r="N63" i="12"/>
  <x:c r="O63" i="12"/>
  <x:c r="R63" i="12"/>
  <x:c r="S63" i="12"/>
  <x:c r="T63" i="12"/>
  <x:c r="U63" i="12"/>
  <x:c r="B64" i="12"/>
  <x:c r="D64" i="12"/>
  <x:c r="E64" i="12"/>
  <x:c r="N64" i="12"/>
  <x:c r="O64" i="12"/>
  <x:c r="R64" i="12"/>
  <x:c r="S64" i="12"/>
  <x:c r="T64" i="12"/>
  <x:c r="U64" i="12"/>
  <x:c r="B65" i="12"/>
  <x:c r="D65" i="12"/>
  <x:c r="E65" i="12"/>
  <x:c r="N65" i="12"/>
  <x:c r="O65" i="12"/>
  <x:c r="R65" i="12"/>
  <x:c r="T65" i="12"/>
  <x:c r="U65" i="12"/>
  <x:c r="D66" i="12"/>
  <x:c r="E66" i="12"/>
  <x:c r="N66" i="12"/>
  <x:c r="O66" i="12"/>
  <x:c r="D67" i="12"/>
  <x:c r="E67" i="12"/>
  <x:c r="D68" i="12"/>
  <x:c r="E68" i="12"/>
  <x:c r="D69" i="12"/>
  <x:c r="E69" i="12"/>
  <x:c r="U69" i="12" a="1"/>
  <x:c r="U69" i="12" s="1"/>
  <x:c r="U70" i="12" s="1"/>
  <x:c r="U71" i="12" s="1"/>
  <x:c r="U72" i="12" s="1"/>
  <x:c r="D70" i="12"/>
  <x:c r="E70" i="12"/>
  <x:c r="N70" i="12"/>
  <x:c r="P70" i="12"/>
  <x:c r="S70" i="12"/>
  <x:c r="D71" i="12"/>
  <x:c r="E71" i="12"/>
  <x:c r="O71" i="12"/>
  <x:c r="Q71" i="12"/>
  <x:c r="S71" i="12"/>
  <x:c r="D72" i="12"/>
  <x:c r="E72" i="12"/>
  <x:c r="D73" i="12"/>
  <x:c r="E73" i="12"/>
  <x:c r="D74" i="12"/>
  <x:c r="E74" i="12"/>
  <x:c r="N75" i="12"/>
  <x:c r="O75" i="12"/>
  <x:c r="P75" i="12"/>
  <x:c r="Q75" i="12"/>
  <x:c r="N76" i="12"/>
  <x:c r="O76" i="12"/>
  <x:c r="P76" i="12"/>
  <x:c r="Q76" i="12"/>
  <x:c r="N77" i="12"/>
  <x:c r="O77" i="12"/>
  <x:c r="P77" i="12"/>
  <x:c r="Q77" i="12"/>
  <x:c r="B82" i="12"/>
  <x:c r="D82" i="12"/>
  <x:c r="E82" i="12"/>
  <x:c r="B83" i="12"/>
  <x:c r="D83" i="12"/>
  <x:c r="E83" i="12"/>
  <x:c r="N83" i="12"/>
  <x:c r="O83" i="12"/>
  <x:c r="R83" i="12"/>
  <x:c r="S83" i="12"/>
  <x:c r="T83" i="12"/>
  <x:c r="U83" i="12"/>
  <x:c r="B84" i="12"/>
  <x:c r="D84" i="12"/>
  <x:c r="E84" i="12"/>
  <x:c r="N84" i="12"/>
  <x:c r="O84" i="12"/>
  <x:c r="R84" i="12"/>
  <x:c r="S84" i="12"/>
  <x:c r="T84" i="12"/>
  <x:c r="U84" i="12"/>
  <x:c r="B85" i="12"/>
  <x:c r="D85" i="12"/>
  <x:c r="E85" i="12"/>
  <x:c r="N85" i="12"/>
  <x:c r="O85" i="12"/>
  <x:c r="R85" i="12"/>
  <x:c r="T85" i="12"/>
  <x:c r="U85" i="12"/>
  <x:c r="D86" i="12"/>
  <x:c r="E86" i="12"/>
  <x:c r="N86" i="12"/>
  <x:c r="O86" i="12"/>
  <x:c r="D87" i="12"/>
  <x:c r="E87" i="12"/>
  <x:c r="D88" i="12"/>
  <x:c r="E88" i="12"/>
  <x:c r="D89" i="12"/>
  <x:c r="E89" i="12"/>
  <x:c r="U89" i="12" a="1"/>
  <x:c r="U89" i="12" s="1"/>
  <x:c r="U90" i="12" s="1"/>
  <x:c r="U91" i="12" s="1"/>
  <x:c r="U92" i="12" s="1"/>
  <x:c r="D90" i="12"/>
  <x:c r="E90" i="12"/>
  <x:c r="N90" i="12"/>
  <x:c r="P90" i="12"/>
  <x:c r="S90" i="12"/>
  <x:c r="D91" i="12"/>
  <x:c r="E91" i="12"/>
  <x:c r="O91" i="12"/>
  <x:c r="Q91" i="12"/>
  <x:c r="S91" i="12"/>
  <x:c r="D92" i="12"/>
  <x:c r="E92" i="12"/>
  <x:c r="D93" i="12"/>
  <x:c r="E93" i="12"/>
  <x:c r="D94" i="12"/>
  <x:c r="E94" i="12"/>
  <x:c r="N95" i="12"/>
  <x:c r="O95" i="12"/>
  <x:c r="P95" i="12"/>
  <x:c r="Q95" i="12"/>
  <x:c r="N96" i="12"/>
  <x:c r="O96" i="12"/>
  <x:c r="P96" i="12"/>
  <x:c r="Q96" i="12"/>
  <x:c r="N97" i="12"/>
  <x:c r="O97" i="12"/>
  <x:c r="P97" i="12"/>
  <x:c r="Q97" i="12"/>
  <x:c r="B102" i="12"/>
  <x:c r="D102" i="12"/>
  <x:c r="E102" i="12"/>
  <x:c r="B103" i="12"/>
  <x:c r="D103" i="12"/>
  <x:c r="E103" i="12"/>
  <x:c r="N103" i="12"/>
  <x:c r="O103" i="12"/>
  <x:c r="R103" i="12"/>
  <x:c r="S103" i="12"/>
  <x:c r="T103" i="12"/>
  <x:c r="U103" i="12"/>
  <x:c r="B104" i="12"/>
  <x:c r="D104" i="12"/>
  <x:c r="E104" i="12"/>
  <x:c r="N104" i="12"/>
  <x:c r="O104" i="12"/>
  <x:c r="R104" i="12"/>
  <x:c r="S104" i="12"/>
  <x:c r="T104" i="12"/>
  <x:c r="U104" i="12"/>
  <x:c r="B105" i="12"/>
  <x:c r="D105" i="12"/>
  <x:c r="E105" i="12"/>
  <x:c r="N105" i="12"/>
  <x:c r="O105" i="12"/>
  <x:c r="R105" i="12"/>
  <x:c r="T105" i="12"/>
  <x:c r="U105" i="12"/>
  <x:c r="D106" i="12"/>
  <x:c r="E106" i="12"/>
  <x:c r="N106" i="12"/>
  <x:c r="O106" i="12"/>
  <x:c r="D107" i="12"/>
  <x:c r="E107" i="12"/>
  <x:c r="D108" i="12"/>
  <x:c r="E108" i="12"/>
  <x:c r="D109" i="12"/>
  <x:c r="E109" i="12"/>
  <x:c r="U109" i="12" a="1"/>
  <x:c r="U109" i="12" s="1"/>
  <x:c r="U110" i="12" s="1"/>
  <x:c r="U111" i="12" s="1"/>
  <x:c r="U112" i="12" s="1"/>
  <x:c r="D110" i="12"/>
  <x:c r="E110" i="12"/>
  <x:c r="N110" i="12"/>
  <x:c r="P110" i="12"/>
  <x:c r="S110" i="12"/>
  <x:c r="D111" i="12"/>
  <x:c r="E111" i="12"/>
  <x:c r="O111" i="12"/>
  <x:c r="Q111" i="12"/>
  <x:c r="S111" i="12"/>
  <x:c r="D112" i="12"/>
  <x:c r="E112" i="12"/>
  <x:c r="D113" i="12"/>
  <x:c r="E113" i="12"/>
  <x:c r="D114" i="12"/>
  <x:c r="E114" i="12"/>
  <x:c r="N115" i="12"/>
  <x:c r="O115" i="12"/>
  <x:c r="P115" i="12"/>
  <x:c r="Q115" i="12"/>
  <x:c r="N116" i="12"/>
  <x:c r="O116" i="12"/>
  <x:c r="P116" i="12"/>
  <x:c r="Q116" i="12"/>
  <x:c r="N117" i="12"/>
  <x:c r="O117" i="12"/>
  <x:c r="P117" i="12"/>
  <x:c r="Q117" i="12"/>
  <x:c r="D122" i="12"/>
  <x:c r="E122" i="12"/>
  <x:c r="D123" i="12"/>
  <x:c r="E123" i="12"/>
  <x:c r="N123" i="12"/>
  <x:c r="O123" i="12"/>
  <x:c r="R123" i="12"/>
  <x:c r="S123" i="12"/>
  <x:c r="T123" i="12"/>
  <x:c r="U123" i="12"/>
  <x:c r="D124" i="12"/>
  <x:c r="E124" i="12"/>
  <x:c r="N124" i="12"/>
  <x:c r="O124" i="12"/>
  <x:c r="R124" i="12"/>
  <x:c r="S124" i="12"/>
  <x:c r="T124" i="12"/>
  <x:c r="U124" i="12"/>
  <x:c r="D125" i="12"/>
  <x:c r="E125" i="12"/>
  <x:c r="N125" i="12"/>
  <x:c r="O125" i="12"/>
  <x:c r="R125" i="12"/>
  <x:c r="T125" i="12"/>
  <x:c r="U125" i="12"/>
  <x:c r="D126" i="12"/>
  <x:c r="E126" i="12"/>
  <x:c r="N126" i="12"/>
  <x:c r="O126" i="12"/>
  <x:c r="D127" i="12"/>
  <x:c r="E127" i="12"/>
  <x:c r="D128" i="12"/>
  <x:c r="E128" i="12"/>
  <x:c r="D129" i="12"/>
  <x:c r="E129" i="12"/>
  <x:c r="U129" i="12" a="1"/>
  <x:c r="U129" i="12" s="1"/>
  <x:c r="U130" i="12" s="1"/>
  <x:c r="U131" i="12" s="1"/>
  <x:c r="U132" i="12" s="1"/>
  <x:c r="D130" i="12"/>
  <x:c r="E130" i="12"/>
  <x:c r="N130" i="12"/>
  <x:c r="P130" i="12"/>
  <x:c r="S130" i="12"/>
  <x:c r="D131" i="12"/>
  <x:c r="E131" i="12"/>
  <x:c r="O131" i="12"/>
  <x:c r="Q131" i="12"/>
  <x:c r="S131" i="12"/>
  <x:c r="D132" i="12"/>
  <x:c r="E132" i="12"/>
  <x:c r="D133" i="12"/>
  <x:c r="E133" i="12"/>
  <x:c r="D134" i="12"/>
  <x:c r="E134" i="12"/>
  <x:c r="N135" i="12"/>
  <x:c r="O135" i="12"/>
  <x:c r="P135" i="12"/>
  <x:c r="Q135" i="12"/>
  <x:c r="N136" i="12"/>
  <x:c r="O136" i="12"/>
  <x:c r="P136" i="12"/>
  <x:c r="Q136" i="12"/>
  <x:c r="N137" i="12"/>
  <x:c r="O137" i="12"/>
  <x:c r="P137" i="12"/>
  <x:c r="Q137" i="12"/>
  <x:c r="D142" i="12"/>
  <x:c r="E142" i="12"/>
  <x:c r="D143" i="12"/>
  <x:c r="E143" i="12"/>
  <x:c r="N143" i="12"/>
  <x:c r="O143" i="12"/>
  <x:c r="R143" i="12"/>
  <x:c r="S143" i="12"/>
  <x:c r="T143" i="12"/>
  <x:c r="U143" i="12"/>
  <x:c r="D144" i="12"/>
  <x:c r="E144" i="12"/>
  <x:c r="N144" i="12"/>
  <x:c r="O144" i="12"/>
  <x:c r="R144" i="12"/>
  <x:c r="S144" i="12"/>
  <x:c r="T144" i="12"/>
  <x:c r="U144" i="12"/>
  <x:c r="D145" i="12"/>
  <x:c r="E145" i="12"/>
  <x:c r="N145" i="12"/>
  <x:c r="O145" i="12"/>
  <x:c r="R145" i="12"/>
  <x:c r="T145" i="12"/>
  <x:c r="U145" i="12"/>
  <x:c r="D146" i="12"/>
  <x:c r="E146" i="12"/>
  <x:c r="N146" i="12"/>
  <x:c r="O146" i="12"/>
  <x:c r="D147" i="12"/>
  <x:c r="E147" i="12"/>
  <x:c r="D148" i="12"/>
  <x:c r="E148" i="12"/>
  <x:c r="D149" i="12"/>
  <x:c r="E149" i="12"/>
  <x:c r="U149" i="12" a="1"/>
  <x:c r="U149" i="12" s="1"/>
  <x:c r="U150" i="12" s="1"/>
  <x:c r="U151" i="12" s="1"/>
  <x:c r="U152" i="12" s="1"/>
  <x:c r="D150" i="12"/>
  <x:c r="E150" i="12"/>
  <x:c r="N150" i="12"/>
  <x:c r="P150" i="12"/>
  <x:c r="S150" i="12"/>
  <x:c r="D151" i="12"/>
  <x:c r="E151" i="12"/>
  <x:c r="O151" i="12"/>
  <x:c r="Q151" i="12"/>
  <x:c r="S151" i="12"/>
  <x:c r="D152" i="12"/>
  <x:c r="E152" i="12"/>
  <x:c r="D153" i="12"/>
  <x:c r="E153" i="12"/>
  <x:c r="D154" i="12"/>
  <x:c r="E154" i="12"/>
  <x:c r="N155" i="12"/>
  <x:c r="O155" i="12"/>
  <x:c r="P155" i="12"/>
  <x:c r="Q155" i="12"/>
  <x:c r="N156" i="12"/>
  <x:c r="O156" i="12"/>
  <x:c r="P156" i="12"/>
  <x:c r="Q156" i="12"/>
  <x:c r="N157" i="12"/>
  <x:c r="O157" i="12"/>
  <x:c r="P157" i="12"/>
  <x:c r="Q157" i="12"/>
  <x:c r="D162" i="12"/>
  <x:c r="E162" i="12"/>
  <x:c r="D163" i="12"/>
  <x:c r="E163" i="12"/>
  <x:c r="N163" i="12"/>
  <x:c r="O163" i="12"/>
  <x:c r="R163" i="12"/>
  <x:c r="S163" i="12"/>
  <x:c r="T163" i="12"/>
  <x:c r="U163" i="12"/>
  <x:c r="D164" i="12"/>
  <x:c r="E164" i="12"/>
  <x:c r="N164" i="12"/>
  <x:c r="O164" i="12"/>
  <x:c r="R164" i="12"/>
  <x:c r="S164" i="12"/>
  <x:c r="T164" i="12"/>
  <x:c r="U164" i="12"/>
  <x:c r="D165" i="12"/>
  <x:c r="E165" i="12"/>
  <x:c r="N165" i="12"/>
  <x:c r="O165" i="12"/>
  <x:c r="R165" i="12"/>
  <x:c r="T165" i="12"/>
  <x:c r="U165" i="12"/>
  <x:c r="D166" i="12"/>
  <x:c r="E166" i="12"/>
  <x:c r="N166" i="12"/>
  <x:c r="O166" i="12"/>
  <x:c r="D167" i="12"/>
  <x:c r="E167" i="12"/>
  <x:c r="D168" i="12"/>
  <x:c r="E168" i="12"/>
  <x:c r="D169" i="12"/>
  <x:c r="E169" i="12"/>
  <x:c r="U169" i="12" a="1"/>
  <x:c r="U169" i="12" s="1"/>
  <x:c r="U170" i="12" s="1"/>
  <x:c r="U171" i="12" s="1"/>
  <x:c r="U172" i="12" s="1"/>
  <x:c r="D170" i="12"/>
  <x:c r="E170" i="12"/>
  <x:c r="N170" i="12"/>
  <x:c r="P170" i="12"/>
  <x:c r="S170" i="12"/>
  <x:c r="D171" i="12"/>
  <x:c r="E171" i="12"/>
  <x:c r="O171" i="12"/>
  <x:c r="Q171" i="12"/>
  <x:c r="S171" i="12"/>
  <x:c r="D172" i="12"/>
  <x:c r="E172" i="12"/>
  <x:c r="D173" i="12"/>
  <x:c r="E173" i="12"/>
  <x:c r="D174" i="12"/>
  <x:c r="E174" i="12"/>
  <x:c r="N175" i="12"/>
  <x:c r="O175" i="12"/>
  <x:c r="P175" i="12"/>
  <x:c r="Q175" i="12"/>
  <x:c r="N176" i="12"/>
  <x:c r="O176" i="12"/>
  <x:c r="P176" i="12"/>
  <x:c r="Q176" i="12"/>
  <x:c r="N177" i="12"/>
  <x:c r="O177" i="12"/>
  <x:c r="P177" i="12"/>
  <x:c r="Q177" i="12"/>
  <x:c r="D182" i="12"/>
  <x:c r="E182" i="12"/>
  <x:c r="D183" i="12"/>
  <x:c r="E183" i="12"/>
  <x:c r="N183" i="12"/>
  <x:c r="O183" i="12"/>
  <x:c r="R183" i="12"/>
  <x:c r="S183" i="12"/>
  <x:c r="T183" i="12"/>
  <x:c r="U183" i="12"/>
  <x:c r="D184" i="12"/>
  <x:c r="E184" i="12"/>
  <x:c r="N184" i="12"/>
  <x:c r="O184" i="12"/>
  <x:c r="R184" i="12"/>
  <x:c r="S184" i="12"/>
  <x:c r="T184" i="12"/>
  <x:c r="U184" i="12"/>
  <x:c r="D185" i="12"/>
  <x:c r="E185" i="12"/>
  <x:c r="N185" i="12"/>
  <x:c r="O185" i="12"/>
  <x:c r="R185" i="12"/>
  <x:c r="T185" i="12"/>
  <x:c r="U185" i="12"/>
  <x:c r="D186" i="12"/>
  <x:c r="E186" i="12"/>
  <x:c r="N186" i="12"/>
  <x:c r="O186" i="12"/>
  <x:c r="D187" i="12"/>
  <x:c r="E187" i="12"/>
  <x:c r="D188" i="12"/>
  <x:c r="E188" i="12"/>
  <x:c r="D189" i="12"/>
  <x:c r="E189" i="12"/>
  <x:c r="U189" i="12" a="1"/>
  <x:c r="U189" i="12" s="1"/>
  <x:c r="U190" i="12" s="1"/>
  <x:c r="U191" i="12" s="1"/>
  <x:c r="U192" i="12" s="1"/>
  <x:c r="D190" i="12"/>
  <x:c r="E190" i="12"/>
  <x:c r="N190" i="12"/>
  <x:c r="P190" i="12"/>
  <x:c r="S190" i="12"/>
  <x:c r="D191" i="12"/>
  <x:c r="E191" i="12"/>
  <x:c r="O191" i="12"/>
  <x:c r="Q191" i="12"/>
  <x:c r="S191" i="12"/>
  <x:c r="D192" i="12"/>
  <x:c r="E192" i="12"/>
  <x:c r="D193" i="12"/>
  <x:c r="E193" i="12"/>
  <x:c r="D194" i="12"/>
  <x:c r="E194" i="12"/>
  <x:c r="N195" i="12"/>
  <x:c r="O195" i="12"/>
  <x:c r="P195" i="12"/>
  <x:c r="Q195" i="12"/>
  <x:c r="N196" i="12"/>
  <x:c r="O196" i="12"/>
  <x:c r="P196" i="12"/>
  <x:c r="Q196" i="12"/>
  <x:c r="N197" i="12"/>
  <x:c r="O197" i="12"/>
  <x:c r="P197" i="12"/>
  <x:c r="Q197" i="12"/>
  <x:c r="B202" i="12"/>
  <x:c r="D202" i="12"/>
  <x:c r="E202" i="12"/>
  <x:c r="B203" i="12"/>
  <x:c r="D203" i="12"/>
  <x:c r="E203" i="12"/>
  <x:c r="N203" i="12"/>
  <x:c r="O203" i="12"/>
  <x:c r="R203" i="12"/>
  <x:c r="S203" i="12"/>
  <x:c r="T203" i="12"/>
  <x:c r="U203" i="12"/>
  <x:c r="B204" i="12"/>
  <x:c r="D204" i="12"/>
  <x:c r="E204" i="12"/>
  <x:c r="N204" i="12"/>
  <x:c r="O204" i="12"/>
  <x:c r="R204" i="12"/>
  <x:c r="S204" i="12"/>
  <x:c r="T204" i="12"/>
  <x:c r="U204" i="12"/>
  <x:c r="B205" i="12"/>
  <x:c r="D205" i="12"/>
  <x:c r="E205" i="12"/>
  <x:c r="N205" i="12"/>
  <x:c r="O205" i="12"/>
  <x:c r="R205" i="12"/>
  <x:c r="T205" i="12"/>
  <x:c r="U205" i="12"/>
  <x:c r="D206" i="12"/>
  <x:c r="E206" i="12"/>
  <x:c r="N206" i="12"/>
  <x:c r="O206" i="12"/>
  <x:c r="D207" i="12"/>
  <x:c r="E207" i="12"/>
  <x:c r="D208" i="12"/>
  <x:c r="E208" i="12"/>
  <x:c r="D209" i="12"/>
  <x:c r="E209" i="12"/>
  <x:c r="U209" i="12" a="1"/>
  <x:c r="U209" i="12" s="1"/>
  <x:c r="U210" i="12" s="1"/>
  <x:c r="U211" i="12" s="1"/>
  <x:c r="U212" i="12" s="1"/>
  <x:c r="D210" i="12"/>
  <x:c r="E210" i="12"/>
  <x:c r="N210" i="12"/>
  <x:c r="P210" i="12"/>
  <x:c r="S210" i="12"/>
  <x:c r="D211" i="12"/>
  <x:c r="E211" i="12"/>
  <x:c r="O211" i="12"/>
  <x:c r="Q211" i="12"/>
  <x:c r="S211" i="12"/>
  <x:c r="D212" i="12"/>
  <x:c r="E212" i="12"/>
  <x:c r="D213" i="12"/>
  <x:c r="E213" i="12"/>
  <x:c r="D214" i="12"/>
  <x:c r="E214" i="12"/>
  <x:c r="N215" i="12"/>
  <x:c r="O215" i="12"/>
  <x:c r="P215" i="12"/>
  <x:c r="Q215" i="12"/>
  <x:c r="N216" i="12"/>
  <x:c r="O216" i="12"/>
  <x:c r="P216" i="12"/>
  <x:c r="Q216" i="12"/>
  <x:c r="N217" i="12"/>
  <x:c r="O217" i="12"/>
  <x:c r="P217" i="12"/>
  <x:c r="Q217" i="12"/>
  <x:c r="B222" i="12"/>
  <x:c r="D222" i="12"/>
  <x:c r="E222" i="12"/>
  <x:c r="B223" i="12"/>
  <x:c r="D223" i="12"/>
  <x:c r="E223" i="12"/>
  <x:c r="N223" i="12"/>
  <x:c r="O223" i="12"/>
  <x:c r="R223" i="12"/>
  <x:c r="S223" i="12"/>
  <x:c r="T223" i="12"/>
  <x:c r="U223" i="12"/>
  <x:c r="B224" i="12"/>
  <x:c r="D224" i="12"/>
  <x:c r="E224" i="12"/>
  <x:c r="N224" i="12"/>
  <x:c r="O224" i="12"/>
  <x:c r="R224" i="12"/>
  <x:c r="S224" i="12"/>
  <x:c r="T224" i="12"/>
  <x:c r="U224" i="12"/>
  <x:c r="B225" i="12"/>
  <x:c r="D225" i="12"/>
  <x:c r="E225" i="12"/>
  <x:c r="N225" i="12"/>
  <x:c r="O225" i="12"/>
  <x:c r="R225" i="12"/>
  <x:c r="T225" i="12"/>
  <x:c r="U225" i="12"/>
  <x:c r="D226" i="12"/>
  <x:c r="E226" i="12"/>
  <x:c r="N226" i="12"/>
  <x:c r="O226" i="12"/>
  <x:c r="D227" i="12"/>
  <x:c r="E227" i="12"/>
  <x:c r="D228" i="12"/>
  <x:c r="E228" i="12"/>
  <x:c r="D229" i="12"/>
  <x:c r="E229" i="12"/>
  <x:c r="U229" i="12" a="1"/>
  <x:c r="U229" i="12" s="1"/>
  <x:c r="U230" i="12" s="1"/>
  <x:c r="U231" i="12" s="1"/>
  <x:c r="U232" i="12" s="1"/>
  <x:c r="D230" i="12"/>
  <x:c r="E230" i="12"/>
  <x:c r="N230" i="12"/>
  <x:c r="P230" i="12"/>
  <x:c r="S230" i="12"/>
  <x:c r="D231" i="12"/>
  <x:c r="E231" i="12"/>
  <x:c r="O231" i="12"/>
  <x:c r="Q231" i="12"/>
  <x:c r="S231" i="12"/>
  <x:c r="D232" i="12"/>
  <x:c r="E232" i="12"/>
  <x:c r="D233" i="12"/>
  <x:c r="E233" i="12"/>
  <x:c r="D234" i="12"/>
  <x:c r="E234" i="12"/>
  <x:c r="N235" i="12"/>
  <x:c r="O235" i="12"/>
  <x:c r="P235" i="12"/>
  <x:c r="Q235" i="12"/>
  <x:c r="N236" i="12"/>
  <x:c r="O236" i="12"/>
  <x:c r="P236" i="12"/>
  <x:c r="Q236" i="12"/>
  <x:c r="N237" i="12"/>
  <x:c r="O237" i="12"/>
  <x:c r="P237" i="12"/>
  <x:c r="Q237" i="12"/>
  <x:c r="B242" i="12"/>
  <x:c r="D242" i="12"/>
  <x:c r="E242" i="12"/>
  <x:c r="B243" i="12"/>
  <x:c r="D243" i="12"/>
  <x:c r="E243" i="12"/>
  <x:c r="N243" i="12"/>
  <x:c r="O243" i="12"/>
  <x:c r="R243" i="12"/>
  <x:c r="S243" i="12"/>
  <x:c r="T243" i="12"/>
  <x:c r="U243" i="12"/>
  <x:c r="B244" i="12"/>
  <x:c r="D244" i="12"/>
  <x:c r="E244" i="12"/>
  <x:c r="N244" i="12"/>
  <x:c r="O244" i="12"/>
  <x:c r="R244" i="12"/>
  <x:c r="S244" i="12"/>
  <x:c r="T244" i="12"/>
  <x:c r="U244" i="12"/>
  <x:c r="B245" i="12"/>
  <x:c r="D245" i="12"/>
  <x:c r="E245" i="12"/>
  <x:c r="N245" i="12"/>
  <x:c r="O245" i="12"/>
  <x:c r="R245" i="12"/>
  <x:c r="T245" i="12"/>
  <x:c r="U245" i="12"/>
  <x:c r="D246" i="12"/>
  <x:c r="E246" i="12"/>
  <x:c r="N246" i="12"/>
  <x:c r="O246" i="12"/>
  <x:c r="D247" i="12"/>
  <x:c r="E247" i="12"/>
  <x:c r="D248" i="12"/>
  <x:c r="E248" i="12"/>
  <x:c r="D249" i="12"/>
  <x:c r="E249" i="12"/>
  <x:c r="U249" i="12" a="1"/>
  <x:c r="U249" i="12" s="1"/>
  <x:c r="U250" i="12" s="1"/>
  <x:c r="U251" i="12" s="1"/>
  <x:c r="U252" i="12" s="1"/>
  <x:c r="D250" i="12"/>
  <x:c r="E250" i="12"/>
  <x:c r="N250" i="12"/>
  <x:c r="P250" i="12"/>
  <x:c r="S250" i="12"/>
  <x:c r="D251" i="12"/>
  <x:c r="E251" i="12"/>
  <x:c r="O251" i="12"/>
  <x:c r="Q251" i="12"/>
  <x:c r="S251" i="12"/>
  <x:c r="D252" i="12"/>
  <x:c r="E252" i="12"/>
  <x:c r="D253" i="12"/>
  <x:c r="E253" i="12"/>
  <x:c r="D254" i="12"/>
  <x:c r="E254" i="12"/>
  <x:c r="N255" i="12"/>
  <x:c r="O255" i="12"/>
  <x:c r="P255" i="12"/>
  <x:c r="Q255" i="12"/>
  <x:c r="N256" i="12"/>
  <x:c r="O256" i="12"/>
  <x:c r="P256" i="12"/>
  <x:c r="Q256" i="12"/>
  <x:c r="N257" i="12"/>
  <x:c r="O257" i="12"/>
  <x:c r="P257" i="12"/>
  <x:c r="Q257" i="12"/>
  <x:c r="B262" i="12"/>
  <x:c r="D262" i="12"/>
  <x:c r="E262" i="12"/>
  <x:c r="B263" i="12"/>
  <x:c r="D263" i="12"/>
  <x:c r="E263" i="12"/>
  <x:c r="N263" i="12"/>
  <x:c r="O263" i="12"/>
  <x:c r="R263" i="12"/>
  <x:c r="S263" i="12"/>
  <x:c r="T263" i="12"/>
  <x:c r="U263" i="12"/>
  <x:c r="B264" i="12"/>
  <x:c r="D264" i="12"/>
  <x:c r="E264" i="12"/>
  <x:c r="N264" i="12"/>
  <x:c r="O264" i="12"/>
  <x:c r="R264" i="12"/>
  <x:c r="S264" i="12"/>
  <x:c r="T264" i="12"/>
  <x:c r="U264" i="12"/>
  <x:c r="B265" i="12"/>
  <x:c r="D265" i="12"/>
  <x:c r="E265" i="12"/>
  <x:c r="N265" i="12"/>
  <x:c r="O265" i="12"/>
  <x:c r="R265" i="12"/>
  <x:c r="T265" i="12"/>
  <x:c r="U265" i="12"/>
  <x:c r="D266" i="12"/>
  <x:c r="E266" i="12"/>
  <x:c r="N266" i="12"/>
  <x:c r="O266" i="12"/>
  <x:c r="D267" i="12"/>
  <x:c r="E267" i="12"/>
  <x:c r="D268" i="12"/>
  <x:c r="E268" i="12"/>
  <x:c r="D269" i="12"/>
  <x:c r="E269" i="12"/>
  <x:c r="U269" i="12" a="1"/>
  <x:c r="U269" i="12" s="1"/>
  <x:c r="U270" i="12" s="1"/>
  <x:c r="U271" i="12" s="1"/>
  <x:c r="U272" i="12" s="1"/>
  <x:c r="D270" i="12"/>
  <x:c r="E270" i="12"/>
  <x:c r="N270" i="12"/>
  <x:c r="P270" i="12"/>
  <x:c r="S270" i="12"/>
  <x:c r="D271" i="12"/>
  <x:c r="E271" i="12"/>
  <x:c r="O271" i="12"/>
  <x:c r="Q271" i="12"/>
  <x:c r="S271" i="12"/>
  <x:c r="D272" i="12"/>
  <x:c r="E272" i="12"/>
  <x:c r="D273" i="12"/>
  <x:c r="E273" i="12"/>
  <x:c r="D274" i="12"/>
  <x:c r="E274" i="12"/>
  <x:c r="N275" i="12"/>
  <x:c r="O275" i="12"/>
  <x:c r="P275" i="12"/>
  <x:c r="Q275" i="12"/>
  <x:c r="N276" i="12"/>
  <x:c r="O276" i="12"/>
  <x:c r="P276" i="12"/>
  <x:c r="Q276" i="12"/>
  <x:c r="N277" i="12"/>
  <x:c r="O277" i="12"/>
  <x:c r="P277" i="12"/>
  <x:c r="Q277" i="12"/>
  <x:c r="T5" i="4"/>
  <x:c r="U5" i="4"/>
  <x:c r="V5" i="4"/>
  <x:c r="W5" i="4"/>
  <x:c r="T6" i="4"/>
  <x:c r="U6" i="4"/>
  <x:c r="V6" i="4"/>
  <x:c r="W6" i="4"/>
  <x:c r="T7" i="4"/>
  <x:c r="V7" i="4"/>
  <x:c r="W7" i="4"/>
  <x:c r="W11" i="4" a="1"/>
  <x:c r="W11" i="4" s="1"/>
  <x:c r="W12" i="4" s="1"/>
  <x:c r="W13" i="4" s="1"/>
  <x:c r="W14" i="4" s="1"/>
  <x:c r="P12" i="4"/>
  <x:c r="R12" i="4"/>
  <x:c r="U12" i="4"/>
  <x:c r="Q13" i="4"/>
  <x:c r="S13" i="4"/>
  <x:c r="U13" i="4"/>
  <x:c r="P17" i="4"/>
  <x:c r="Q17" i="4"/>
  <x:c r="R17" i="4"/>
  <x:c r="S17" i="4"/>
  <x:c r="U17" i="4"/>
  <x:c r="P18" i="4"/>
  <x:c r="Q18" i="4"/>
  <x:c r="R18" i="4"/>
  <x:c r="S18" i="4"/>
  <x:c r="U18" i="4"/>
  <x:c r="P19" i="4"/>
  <x:c r="Q19" i="4"/>
  <x:c r="R19" i="4"/>
  <x:c r="S19" i="4"/>
  <x:c r="U19" i="4"/>
  <x:c r="T26" i="4"/>
  <x:c r="U26" i="4"/>
  <x:c r="V26" i="4"/>
  <x:c r="W26" i="4"/>
  <x:c r="AE26" i="4"/>
  <x:c r="AF26" i="4"/>
  <x:c r="AG26" i="4"/>
  <x:c r="AH26" i="4"/>
  <x:c r="T27" i="4"/>
  <x:c r="U27" i="4"/>
  <x:c r="V27" i="4"/>
  <x:c r="W27" i="4"/>
  <x:c r="AE27" i="4"/>
  <x:c r="AF27" i="4"/>
  <x:c r="AG27" i="4"/>
  <x:c r="AH27" i="4"/>
  <x:c r="T28" i="4"/>
  <x:c r="V28" i="4"/>
  <x:c r="W28" i="4"/>
  <x:c r="AE28" i="4"/>
  <x:c r="AG28" i="4"/>
  <x:c r="AH28" i="4"/>
  <x:c r="W32" i="4" a="1"/>
  <x:c r="W32" i="4" s="1"/>
  <x:c r="W33" i="4" s="1"/>
  <x:c r="W34" i="4" s="1"/>
  <x:c r="W35" i="4" s="1"/>
  <x:c r="AH32" i="4" a="1"/>
  <x:c r="AH32" i="4" s="1"/>
  <x:c r="AH33" i="4" s="1"/>
  <x:c r="AH34" i="4" s="1"/>
  <x:c r="AH35" i="4" s="1"/>
  <x:c r="P33" i="4"/>
  <x:c r="R33" i="4"/>
  <x:c r="U33" i="4"/>
  <x:c r="AA33" i="4"/>
  <x:c r="AC33" i="4"/>
  <x:c r="AF33" i="4"/>
  <x:c r="Q34" i="4"/>
  <x:c r="S34" i="4"/>
  <x:c r="U34" i="4"/>
  <x:c r="AB34" i="4"/>
  <x:c r="AD34" i="4"/>
  <x:c r="AF34" i="4"/>
  <x:c r="P38" i="4"/>
  <x:c r="Q38" i="4"/>
  <x:c r="R38" i="4"/>
  <x:c r="S38" i="4"/>
  <x:c r="AA38" i="4"/>
  <x:c r="AB38" i="4"/>
  <x:c r="AC38" i="4"/>
  <x:c r="AD38" i="4"/>
  <x:c r="P39" i="4"/>
  <x:c r="Q39" i="4"/>
  <x:c r="R39" i="4"/>
  <x:c r="S39" i="4"/>
  <x:c r="AA39" i="4"/>
  <x:c r="AB39" i="4"/>
  <x:c r="AC39" i="4"/>
  <x:c r="AD39" i="4"/>
  <x:c r="P40" i="4"/>
  <x:c r="Q40" i="4"/>
  <x:c r="R40" i="4"/>
  <x:c r="S40" i="4"/>
  <x:c r="AA40" i="4"/>
  <x:c r="AB40" i="4"/>
  <x:c r="AC40" i="4"/>
  <x:c r="AD40" i="4"/>
  <x:c r="P43" i="4"/>
  <x:c r="S43" i="4"/>
  <x:c r="AA43" i="4"/>
  <x:c r="AD43" i="4"/>
  <x:c r="P44" i="4"/>
  <x:c r="S44" i="4"/>
  <x:c r="AA44" i="4"/>
  <x:c r="AD44" i="4"/>
  <x:c r="P45" i="4"/>
  <x:c r="S45" i="4"/>
  <x:c r="AA45" i="4"/>
  <x:c r="AD45" i="4"/>
  <x:c r="S46" i="4"/>
  <x:c r="AD46" i="4"/>
  <x:c r="S47" i="4"/>
  <x:c r="AD47" i="4"/>
  <x:c r="S48" i="4"/>
  <x:c r="AD48" i="4"/>
  <x:c r="S49" i="4"/>
  <x:c r="AD49" i="4"/>
  <x:c r="T56" i="4"/>
  <x:c r="U56" i="4"/>
  <x:c r="V56" i="4"/>
  <x:c r="W56" i="4"/>
  <x:c r="T57" i="4"/>
  <x:c r="U57" i="4"/>
  <x:c r="V57" i="4"/>
  <x:c r="W57" i="4"/>
  <x:c r="T58" i="4"/>
  <x:c r="V58" i="4"/>
  <x:c r="W58" i="4"/>
  <x:c r="W62" i="4" a="1"/>
  <x:c r="W62" i="4" s="1"/>
  <x:c r="W63" i="4" s="1"/>
  <x:c r="W64" i="4" s="1"/>
  <x:c r="W65" i="4" s="1"/>
  <x:c r="P63" i="4"/>
  <x:c r="R63" i="4"/>
  <x:c r="U63" i="4"/>
  <x:c r="Q64" i="4"/>
  <x:c r="S64" i="4"/>
  <x:c r="U64" i="4"/>
  <x:c r="P68" i="4"/>
  <x:c r="Q68" i="4"/>
  <x:c r="R68" i="4"/>
  <x:c r="S68" i="4"/>
  <x:c r="T68" i="4"/>
  <x:c r="U68" i="4"/>
  <x:c r="V68" i="4"/>
  <x:c r="W68" i="4"/>
  <x:c r="X68" i="4"/>
  <x:c r="P69" i="4"/>
  <x:c r="Q69" i="4"/>
  <x:c r="R69" i="4"/>
  <x:c r="S69" i="4"/>
  <x:c r="T69" i="4"/>
  <x:c r="U69" i="4"/>
  <x:c r="V69" i="4"/>
  <x:c r="W69" i="4"/>
  <x:c r="X69" i="4"/>
  <x:c r="P70" i="4"/>
  <x:c r="Q70" i="4"/>
  <x:c r="R70" i="4"/>
  <x:c r="S70" i="4"/>
  <x:c r="T70" i="4"/>
  <x:c r="U70" i="4"/>
  <x:c r="V70" i="4"/>
  <x:c r="W70" i="4"/>
  <x:c r="X70" i="4"/>
  <x:c r="P73" i="4"/>
  <x:c r="P74" i="4"/>
  <x:c r="P75" i="4"/>
</x:calcChain>
</file>

<file path=xl/sharedStrings.xml><?xml version="1.0" encoding="utf-8"?>
<x:sst xmlns:x="http://schemas.openxmlformats.org/spreadsheetml/2006/main" count="526" uniqueCount="526">
  <x:si>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</x:si>
  <x:si>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Statistics.Functions.CoordinatesFunctions.CoordinatesFunctionsConstants Test</x:t>
  </x:si>
  <x:si>
    <x:t>Description:</x:t>
  </x:si>
  <x:si>
    <x:t>These tests test that the monotonic order of the function is correctly infered from the input coordinates and interpolation scheme.</x:t>
  </x:si>
  <x:si>
    <x:t xml:space="preserve">Precision: </x:t>
  </x:si>
  <x:si>
    <x:t>Exact match</x:t>
  </x:si>
  <x:si>
    <x:t>Notes:</x:t>
  </x:si>
  <x:si>
    <x:t>1. Test Data: Function(Coordinates: {(0, 1), (1, 2)}, Interpolation: None)</x:t>
  </x:si>
  <x:si>
    <x:t>x</x:t>
  </x:si>
  <x:si>
    <x:t>y</x:t>
  </x:si>
  <x:si>
    <x:t>Interpolation</x:t>
  </x:si>
  <x:si>
    <x:t>Expected</x:t>
  </x:si>
  <x:si>
    <x:t>Actual</x:t>
  </x:si>
  <x:si>
    <x:t>Passed</x:t>
  </x:si>
  <x:si>
    <x:t>None</x:t>
  </x:si>
  <x:si>
    <x:t>StrictlyIncreasing</x:t>
  </x:si>
  <x:si>
    <x:t>2. Test Data: Function(Coordinates: {(0, 1), (1, 2)}, Interpolation: Piecewise)</x:t>
  </x:si>
  <x:si>
    <x:t>Piecewise</x:t>
  </x:si>
  <x:si>
    <x:t>WeaklyIncreasing</x:t>
  </x:si>
  <x:si>
    <x:t>3. Test Data: Function(Coordinates: {(0, 1), (1, 2)}, Interpolation: Linear)</x:t>
  </x:si>
  <x:si>
    <x:t>Linear</x:t>
  </x:si>
  <x:si>
    <x:t>4. Test Data: Function(Coordinates: {(0, 1), (1, 2)}, Interpolation: NaturalCublicSpline)</x:t>
  </x:si>
  <x:si>
    <x:t>NaturalCubicSpline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</x:si>
  <x:si>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</x:si>
  <x:si>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These tests test that the function F(x) returns the expected y value based on the coordinates and interpolation scheme.</x:t>
  </x:si>
  <x:si>
    <x:t>Recommended precision for equality between expected and actual range is a less than one percent absolute deviation in the expected value (e.g. |actual value - expected value| &lt; expected value * 0.01)</x:t>
  </x:si>
  <x:si>
    <x:t>1</x:t>
  </x:si>
  <x:si>
    <x:t>1.5</x:t>
  </x:si>
  <x:si>
    <x:t>Expected (Value)</x:t>
  </x:si>
  <x:si>
    <x:t>Expected (Equation)</x:t>
  </x:si>
  <x:si>
    <x:t>1.25</x:t>
  </x:si>
  <x:si>
    <x:t>2</x:t>
  </x:si>
  <x:si>
    <x:t>2.72</x:t>
  </x:si>
  <x:si>
    <x:t>3</x:t>
  </x:si>
  <x:si>
    <x:t>3.5</x:t>
  </x:si>
  <x:si>
    <x:t>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</x:si>
  <x:si>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</x:si>
  <x:si>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</x:si>
  <x:si>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0</x:t>
  </x:si>
  <x:si>
    <x:t>0.5</x:t>
  </x:si>
  <x:si>
    <x:t>Failed</x:t>
  </x:si>
  <x:si>
    <x:t>2.25</x:t>
  </x:si>
  <x:si>
    <x:t>3.72</x:t>
  </x:si>
  <x:si>
    <x:t>4.5</x:t>
  </x:si>
  <x:si>
    <x:t>-8888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</x:si>
  <x:si>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</x:si>
  <x:si>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InvalidOperationException = -9999, ArgumentOutOfRangeException = -8888</x:t>
  </x:si>
  <x:si>
    <x:t>-9999</x:t>
  </x:si>
  <x:si>
    <x:t>2. Test Data: Function(Coordinates: {(5, 5), (1, 2)}, Interpolation: None)</x:t>
  </x:si>
  <x:si>
    <x:t>3. Test Data: Function(Coordinates: {(2, 2), (10, 5)}, Interpolation: None)</x:t>
  </x:si>
  <x:si>
    <x:t>4. Test Data: Function(Coordinates: {(60, 10), (50, 1)}, Interpolation: None)</x:t>
  </x:si>
  <x:si>
    <x:t>5. Test Data: Function(Coordinates: {(0.1, 0.1), (1.5, 2.7)}, Interpolation: None)</x:t>
  </x:si>
  <x:si>
    <x:t>6. Test Data: Function(Coordinates: {(0, 0), (1, 5)}, Interpolation: None)</x:t>
  </x:si>
  <x:si>
    <x:t>7. Test Data: Function(Coordinates: {(4, 2), (2, 4)}, Interpolation: None)</x:t>
  </x:si>
  <x:si>
    <x:t>8. Test Data: Function(Coordinates: {(18, 5), (20, 200)}, Interpolation: None)</x:t>
  </x:si>
  <x:si>
    <x:t>9. Test Data: Function(Coordinates: {(6, 16), (10, 20)}, Interpolation: None)</x:t>
  </x:si>
  <x:si>
    <x:t>10. Test Data: Function(Coordinates: {(3, 9), (4, -16)}, Interpolation: None)</x:t>
  </x:si>
  <x:si>
    <x:t>11. Test Data: Function(Coordinates: {(6, 16), (10, 20)}, Interpolation: None)</x:t>
  </x:si>
  <x:si>
    <x:t>16</x:t>
  </x:si>
  <x:si>
    <x:t>20</x:t>
  </x:si>
  <x:si>
    <x:t>12. Test Data: Function(Coordinates: {(-6, -16), (-10, -20)}, Interpolation: None)</x:t>
  </x:si>
  <x:si>
    <x:t>-16</x:t>
  </x:si>
  <x:si>
    <x:t>-20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</x:si>
  <x:si>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</x:si>
  <x:si>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 xml:space="preserve">ArgumentOutOfRangeException = -8888 </x:t>
  </x:si>
  <x:si>
    <x:t>1. Test Data: Function(Coordinates: {(0, 1), (1, 2)}, Interpolation: Piecewise)</x:t>
  </x:si>
  <x:si>
    <x:t>2. Test Data: Function(Coordinates: {(5, 5), (1, 2)}, Interpolation: Piecewise)</x:t>
  </x:si>
  <x:si>
    <x:t>3. Test Data: Function(Coordinates: {(2, 2), (10, 5)}, Interpolation: Piecewise)</x:t>
  </x:si>
  <x:si>
    <x:t>4. Test Data: Function(Coordinates: {(60, 10), (50, 1)}, Interpolation: Piecewise)</x:t>
  </x:si>
  <x:si>
    <x:t>5. Test Data: Function(Coordinates: {(0.1, 0.1), (1.5, 2.7)}, Interpolation: Piecewise)</x:t>
  </x:si>
  <x:si>
    <x:t>0.1</x:t>
  </x:si>
  <x:si>
    <x:t>6. Test Data: Function(Coordinates: {(0, 0), (1, 5)}, Interpolation: Piecewise)</x:t>
  </x:si>
  <x:si>
    <x:t>7. Test Data: Function(Coordinates: {(4, 2), (2, 4)}, Interpolation: Piecewise)</x:t>
  </x:si>
  <x:si>
    <x:t>8. Test Data: Function(Coordinates: {(18, 5), (20, 200)}, Interpolation: Piecewise)</x:t>
  </x:si>
  <x:si>
    <x:t>5</x:t>
  </x:si>
  <x:si>
    <x:t>9. Test Data: Function(Coordinates: {(6, 16), (10, 20)}, Interpolation: Piecewise)</x:t>
  </x:si>
  <x:si>
    <x:t>10. Test Data: Function(Coordinates: {(3, 9), (4, -16)}, Interpolation: Piecewise)</x:t>
  </x:si>
  <x:si>
    <x:t>9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</x:si>
  <x:si>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</x:si>
  <x:si>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-8888 is ArgumentOutOfRangeException</x:t>
  </x:si>
  <x:si>
    <x:t>1. Test Data: Function(Coordinates: {(0, 1), (1, 2)}, Interpolation: Linear)</x:t>
  </x:si>
  <x:si>
    <x:t>2. Test Data: Function(Coordinates: {(5, 5), (1, 2)}, Interpolation: Linear)</x:t>
  </x:si>
  <x:si>
    <x:t>4.25</x:t>
  </x:si>
  <x:si>
    <x:t>3. Test Data: Function(Coordinates: {(2, 2), (10, 5)}, Interpolation: Linear)</x:t>
  </x:si>
  <x:si>
    <x:t>2.375</x:t>
  </x:si>
  <x:si>
    <x:t>4. Test Data: Function(Coordinates: {(60, 10), (50, 1)}, Interpolation: Linear)</x:t>
  </x:si>
  <x:si>
    <x:t>1.9</x:t>
  </x:si>
  <x:si>
    <x:t>6.4</x:t>
  </x:si>
  <x:si>
    <x:t>5. Test Data: Function(Coordinates: {(0.1, 0.1), (1.5, 2.7)}, Interpolation: Linear)</x:t>
  </x:si>
  <x:si>
    <x:t>0.842857142857143</x:t>
  </x:si>
  <x:si>
    <x:t>2.14285714285714</x:t>
  </x:si>
  <x:si>
    <x:t>6. Test Data: Function(Coordinates: {(0, 0), (1, 5)}, Interpolation: Linear)</x:t>
  </x:si>
  <x:si>
    <x:t>7. Test Data: Function(Coordinates: {(4, 2), (2, 4)}, Interpolation: Linear)</x:t>
  </x:si>
  <x:si>
    <x:t>8. Test Data: Function(Coordinates: {(18, 5), (20, 200)}, Interpolation: Linear)</x:t>
  </x:si>
  <x:si>
    <x:t>53.75</x:t>
  </x:si>
  <x:si>
    <x:t>102.5</x:t>
  </x:si>
  <x:si>
    <x:t>9. Test Data: Function(Coordinates: {(6, 16), (10, 20)}, Interpolation: Linear)</x:t>
  </x:si>
  <x:si>
    <x:t>17</x:t>
  </x:si>
  <x:si>
    <x:t>18</x:t>
  </x:si>
  <x:si>
    <x:t>10. Test Data: Function(Coordinates: {(3, 9), (4, -16)}, Interpolation: Linear)</x:t>
  </x:si>
  <x:si>
    <x:t>-13.5</x:t>
  </x:si>
  <x:si>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</x:si>
  <x:si>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</x:si>
  <x:si>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References:</x:t>
  </x:si>
  <x:si>
    <x:t>Example:</x:t>
  </x:si>
  <x:si>
    <x:t>Note: Expected x-axis from Function 1 x-axis, and Expected y-axis from Function2 x-axis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</x:si>
  <x:si>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</x:si>
  <x:si>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</x:si>
  <x:si>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The coefficients for the three cubic polynomials p0, p1 and p2 are shown</x:t>
  </x:si>
  <x:si>
    <x:t>Test 1: Function(y = ln(x), Interpolation: Cubic Spline)</x:t>
  </x:si>
  <x:si>
    <x:t>i</x:t>
  </x:si>
  <x:si>
    <x:t>h</x:t>
  </x:si>
  <x:si>
    <x:t>sum h</x:t>
  </x:si>
  <x:si>
    <x:t>k</x:t>
  </x:si>
  <x:si>
    <x:t>k/h</x:t>
  </x:si>
  <x:si>
    <x:t>Known Values</x:t>
  </x:si>
  <x:si>
    <x:t>Pass/Fail</x:t>
  </x:si>
  <x:si>
    <x:t>Date of Run</x:t>
  </x:si>
  <x:si>
    <x:t>ExpectedNoFormulas</x:t>
  </x:si>
  <x:si>
    <x:t>NATURALCUBICSPLINE</x:t>
  </x:si>
  <x:si>
    <x:t>0.693147180559945</x:t>
  </x:si>
  <x:si>
    <x:t>0.940938985722518</x:t>
  </x:si>
  <x:si>
    <x:t>1.18124314200748</x:t>
  </x:si>
  <x:si>
    <x:t>1.40657200053721</x:t>
  </x:si>
  <x:si>
    <x:t>U</x:t>
  </x:si>
  <x:si>
    <x:t>V</x:t>
  </x:si>
  <x:si>
    <x:t>B</x:t>
  </x:si>
  <x:si>
    <x:t>1.6094379124341</x:t>
  </x:si>
  <x:si>
    <x:t>2.01734591312127</x:t>
  </x:si>
  <x:si>
    <x:t>2.2724490530288</x:t>
  </x:si>
  <x:si>
    <x:t>2.43492448389584</x:t>
  </x:si>
  <x:si>
    <x:t>2.56494935746154</x:t>
  </x:si>
  <x:si>
    <x:t>2.59920827023839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</x:si>
  <x:si>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</x:si>
  <x:si>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</x:si>
  <x:si>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</x:si>
  <x:si>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</x:si>
  <x:si>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</x:si>
  <x:si>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</x:si>
  <x:si>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2.63476686712951</x:t>
  </x:si>
  <x:si>
    <x:t>2.67119192009682</x:t>
  </x:si>
  <x:si>
    <x:t>2.70805020110221</x:t>
  </x:si>
  <x:si>
    <x:t>Test 2: Function(y = x + 1, Interpolation: Cubic Spline)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</x:si>
  <x:si>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</x:si>
  <x:si>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</x:si>
  <x:si>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1.75</x:t>
  </x:si>
  <x:si>
    <x:t>2.5</x:t>
  </x:si>
  <x:si>
    <x:t>2.75</x:t>
  </x:si>
  <x:si>
    <x:t>3.25</x:t>
  </x:si>
  <x:si>
    <x:t>3.75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</x:si>
  <x:si>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</x:si>
  <x:si>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</x:si>
  <x:si>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3: Function(Exponential, Interpolation: Cubic Spline)</x:t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</x:si>
  <x:si>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</x:si>
  <x:si>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1.9375</x:t>
  </x:si>
  <x:si>
    <x:t>2.1</x:t>
  </x:si>
  <x:si>
    <x:t>2.7125</x:t>
  </x:si>
  <x:si>
    <x:t>6.11875</x:t>
  </x:si>
  <x:si>
    <x:t>8.95</x:t>
  </x:si>
  <x:si>
    <x:t>12.30625</x:t>
  </x:si>
  <x:si>
    <x:t>19.86875</x:t>
  </x:si>
  <x:si>
    <x:t>23.85</x:t>
  </x:si>
  <x:si>
    <x:t>27.90625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</x:si>
  <x:si>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</x:si>
  <x:si>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32</x:t>
  </x:si>
  <x:si>
    <x:t>Test 4: Function(y = e^x, Interpolation: Cubic Spline)</x:t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</x:si>
  <x:si>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</x:si>
  <x:si>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1.72380483921749</x:t>
  </x:si>
  <x:si>
    <x:t>2.32991592559388</x:t>
  </x:si>
  <x:si>
    <x:t>2.7006395062881</x:t>
  </x:si>
  <x:si>
    <x:t>2.71828182845905</x:t>
  </x:si>
  <x:si>
    <x:t>1.91198975094692</x:t>
  </x:si>
  <x:si>
    <x:t>2.41169999572953</x:t>
  </x:si>
  <x:si>
    <x:t>7.40651493055906</x:t>
  </x:si>
  <x:si>
    <x:t>20.0855369231877</x:t>
  </x:si>
  <x:si>
    <x:t>42.6532967206775</x:t>
  </x:si>
  <x:si>
    <x:t>73.3760385873309</x:t>
  </x:si>
  <x:si>
    <x:t>109.53543516676</x:t>
  </x:si>
  <x:si>
    <x:t>148.413159102577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</x:si>
  <x:si>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</x:si>
  <x:si>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5: Function(y = -1/5 * x³, Interpolation: Cubic Spline)</x:t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</x:si>
  <x:si>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</x:si>
  <x:si>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-0.155434782608696</x:t>
  </x:si>
  <x:si>
    <x:t>-0.408695652173913</x:t>
  </x:si>
  <x:si>
    <x:t>-0.857608695652174</x:t>
  </x:si>
  <x:si>
    <x:t>-1.6</x:t>
  </x:si>
  <x:si>
    <x:t>-2.78586956521739</x:t>
  </x:si>
  <x:si>
    <x:t>-4.77391304347826</x:t>
  </x:si>
  <x:si>
    <x:t>-7.975</x:t>
  </x:si>
  <x:si>
    <x:t>-12.8</x:t>
  </x:si>
  <x:si>
    <x:t>-28.0782608695652</x:t>
  </x:si>
  <x:si>
    <x:t>-49.4608695652174</x:t>
  </x:si>
  <x:si>
    <x:t>-74.9130434782609</x:t>
  </x:si>
  <x:si>
    <x:t>-102.4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</x:si>
  <x:si>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</x:si>
  <x:si>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6: Function(y = 10x - 32, Interpolation: Cubic Spline)</x:t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</x:si>
  <x:si>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</x:si>
  <x:si>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-32</x:t>
  </x:si>
  <x:si>
    <x:t>-27</x:t>
  </x:si>
  <x:si>
    <x:t>-22</x:t>
  </x:si>
  <x:si>
    <x:t>-17</x:t>
  </x:si>
  <x:si>
    <x:t>-12</x:t>
  </x:si>
  <x:si>
    <x:t>-7</x:t>
  </x:si>
  <x:si>
    <x:t>-2</x:t>
  </x:si>
  <x:si>
    <x:t>8</x:t>
  </x:si>
  <x:si>
    <x:t>13</x:t>
  </x:si>
  <x:si>
    <x:t>23</x:t>
  </x:si>
  <x:si>
    <x:t>28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</x:si>
  <x:si>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</x:si>
  <x:si>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7: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</x:si>
  <x:si>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</x:si>
  <x:si>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3.98958333333333</x:t>
  </x:si>
  <x:si>
    <x:t>3.08333333333333</x:t>
  </x:si>
  <x:si>
    <x:t>2.38541666666667</x:t>
  </x:si>
  <x:si>
    <x:t>1.96770833333333</x:t>
  </x:si>
  <x:si>
    <x:t>2.075</x:t>
  </x:si>
  <x:si>
    <x:t>2.39479166666667</x:t>
  </x:si>
  <x:si>
    <x:t>3.93645833333333</x:t>
  </x:si>
  <x:si>
    <x:t>5.14166666666667</x:t>
  </x:si>
  <x:si>
    <x:t>6.52604166666667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</x:si>
  <x:si>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</x:si>
  <x:si>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</x:si>
  <x:si>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t>Test 8: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</x:si>
  <x:si>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</x:si>
  <x:si>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5.47177419354839</x:t>
  </x:si>
  <x:si>
    <x:t>7.85483870967742</x:t>
  </x:si>
  <x:si>
    <x:t>8.06048387096774</x:t>
  </x:si>
  <x:si>
    <x:t>3.14465725806452</x:t>
  </x:si>
  <x:si>
    <x:t>1.23790322580645</x:t>
  </x:si>
  <x:si>
    <x:t>-0.287802419354839</x:t>
  </x:si>
  <x:si>
    <x:t>-1</x:t>
  </x:si>
  <x:si>
    <x:t>-0.590221774193548</x:t>
  </x:si>
  <x:si>
    <x:t>0.754032258064516</x:t>
  </x:si>
  <x:si>
    <x:t>2.72127016129032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</x:si>
  <x:si>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</x:si>
  <x:si>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</x:si>
  <x:si>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t>Test 9: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</x:si>
  <x:si>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</x:si>
  <x:si>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4.90223817567568</x:t>
  </x:si>
  <x:si>
    <x:t>5.64358108108108</x:t>
  </x:si>
  <x:si>
    <x:t>6.06313344594595</x:t>
  </x:si>
  <x:si>
    <x:t>6</x:t>
  </x:si>
  <x:si>
    <x:t>5.37605574324324</x:t>
  </x:si>
  <x:si>
    <x:t>4.44425675675676</x:t>
  </x:si>
  <x:si>
    <x:t>3.54032939189189</x:t>
  </x:si>
  <x:si>
    <x:t>2.97804054054054</x:t>
  </x:si>
  <x:si>
    <x:t>3.18918918918919</x:t>
  </x:si>
  <x:si>
    <x:t>3.55574324324324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</x:si>
  <x:si>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</x:si>
  <x:si>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10: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</x:si>
  <x:si>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</x:si>
  <x:si>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17.5578547297297</x:t>
  </x:si>
  <x:si>
    <x:t>14.6925675675676</x:t>
  </x:si>
  <x:si>
    <x:t>10.9809966216216</x:t>
  </x:si>
  <x:si>
    <x:t>-0.281672297297298</x:t>
  </x:si>
  <x:si>
    <x:t>-6.3277027027027</x:t>
  </x:si>
  <x:si>
    <x:t>-10.2098817567568</x:t>
  </x:si>
  <x:si>
    <x:t>-10</x:t>
  </x:si>
  <x:si>
    <x:t>-6.84121621621622</x:t>
  </x:si>
  <x:si>
    <x:t>-1.67567567567568</x:t>
  </x:si>
  <x:si>
    <x:t>4.8277027027027</x:t>
  </x:si>
  <x:si>
    <x:t>12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</x:si>
  <x:si>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</x:si>
  <x:si>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11: Function(2x³ - 3x² + x/2 - 5,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</x:si>
  <x:si>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</x:si>
  <x:si>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-5</x:t>
  </x:si>
  <x:si>
    <x:t>-6.14146959459459</x:t>
  </x:si>
  <x:si>
    <x:t>-3.97635135135135</x:t>
  </x:si>
  <x:si>
    <x:t>4.80194256756757</x:t>
  </x:si>
  <x:si>
    <x:t>23.5</x:t>
  </x:si>
  <x:si>
    <x:t>56.3365709459459</x:t>
  </x:si>
  <x:si>
    <x:t>111.179054054054</x:t>
  </x:si>
  <x:si>
    <x:t>196.807010135135</x:t>
  </x:si>
  <x:si>
    <x:t>322</x:t>
  </x:si>
  <x:si>
    <x:t>430.449324324324</x:t>
  </x:si>
  <x:si>
    <x:t>555.013513513514</x:t>
  </x:si>
  <x:si>
    <x:t>690.320945945946</x:t>
  </x:si>
  <x:si>
    <x:t>831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</x:si>
  <x:si>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</x:si>
  <x:si>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12: Function(log(x) base 10,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</x:si>
  <x:si>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</x:si>
  <x:si>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0.301029995663981</x:t>
  </x:si>
  <x:si>
    <x:t>0.492980667942593</x:t>
  </x:si>
  <x:si>
    <x:t>0.678048071743363</x:t>
  </x:si>
  <x:si>
    <x:t>0.849348938588446</x:t>
  </x:si>
  <x:si>
    <x:t>1.26643625856781</x:t>
  </x:si>
  <x:si>
    <x:t>1.40517745440204</x:t>
  </x:si>
  <x:si>
    <x:t>1.46061023671516</x:t>
  </x:si>
  <x:si>
    <x:t>1.47712125471966</x:t>
  </x:si>
  <x:si>
    <x:t>1.54926420597641</x:t>
  </x:si>
  <x:si>
    <x:t>1.67161578728745</x:t>
  </x:si>
  <x:si>
    <x:t>1.82743978863468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</x:si>
  <x:si>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</x:si>
  <x:si>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13: Function(log(x) base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</x:si>
  <x:si>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</x:si>
  <x:si>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0.430676558073393</x:t>
  </x:si>
  <x:si>
    <x:t>0.705295885208832</x:t>
  </x:si>
  <x:si>
    <x:t>0.970067481490095</x:t>
  </x:si>
  <x:si>
    <x:t>1.21514361606301</x:t>
  </x:si>
  <x:si>
    <x:t>1.43067655807339</x:t>
  </x:si>
  <x:si>
    <x:t>1.81186066742715</x:t>
  </x:si>
  <x:si>
    <x:t>2.01035444394624</x:t>
  </x:si>
  <x:si>
    <x:t>2.08966082615041</x:t>
  </x:si>
  <x:si>
    <x:t>2.11328275255938</x:t>
  </x:si>
  <x:si>
    <x:t>2.21649598175265</x:t>
  </x:si>
  <x:si>
    <x:t>2.39154152097756</x:t>
  </x:si>
  <x:si>
    <x:t>2.61447526689023</x:t>
  </x:si>
  <x:si>
    <x:t>2.86135311614679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</x:si>
  <x:si>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</x:si>
  <x:si>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14: Function(cos²(x) + 1/3sin(x) - 2sin²(x),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</x:si>
  <x:si>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</x:si>
  <x:si>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-1.17736628902019</x:t>
  </x:si>
  <x:si>
    <x:t>-0.826748987458069</x:t>
  </x:si>
  <x:si>
    <x:t>-0.505563705376413</x:t>
  </x:si>
  <x:si>
    <x:t>-0.243242462255691</x:t>
  </x:si>
  <x:si>
    <x:t>-0.0692172775763685</x:t>
  </x:si>
  <x:si>
    <x:t>-0.0979357996272109</x:t>
  </x:si>
  <x:si>
    <x:t>-0.628361714436781</x:t>
  </x:si>
  <x:si>
    <x:t>-1.42640192775214</x:t>
  </x:si>
  <x:si>
    <x:t>-2.25796334532036</x:t>
  </x:si>
  <x:si>
    <x:t>-3.82785421356019</x:t>
  </x:si>
  <x:si>
    <x:t>-3.55499084242425</x:t>
  </x:si>
  <x:si>
    <x:t>-2.05362464503779</x:t>
  </x:si>
  <x:si>
    <x:t>0.0619929654739271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</x:si>
  <x:si>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</x:si>
  <x:si>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-0.825021899884299</x:t>
  </x:si>
  <x:si>
    <x:t>-0.502800365258381</x:t>
  </x:si>
  <x:si>
    <x:t>-0.240824539652413</x:t>
  </x:si>
  <x:si>
    <x:t>-0.1130478158977</x:t>
  </x:si>
  <x:si>
    <x:t>-0.659449290764644</x:t>
  </x:si>
  <x:si>
    <x:t>-1.45792127597345</x:t>
  </x:si>
  <x:si>
    <x:t>-3.43191938727339</x:t>
  </x:si>
  <x:si>
    <x:t>-2.6845387052441</x:t>
  </x:si>
  <x:si>
    <x:t>-1.14388126555437</x:t>
  </x:si>
  <x:si>
    <x:t>0.0619929654739224</x:t>
  </x:si>
  <x:si>
    <x:t>0.226789862015096</x:t>
  </x:si>
  <x:si>
    <x:t>0.182209019706827</x:t>
  </x:si>
  <x:si>
    <x:t>11.2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</x:si>
  <x:si>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</x:si>
  <x:si>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</x:si>
  <x:si>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</x:si>
  <x:si>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</x:si>
  <x:si>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10</x:t>
  </x:si>
  <x:si>
    <x:t>60</x:t>
  </x:si>
  <x:si>
    <x:t>11. Test Data: Function(Coordinates: {(1,10), (100, 50)}, Interpolation: Piecewise)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</x:si>
  <x:si>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</x:si>
  <x:si>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</x:si>
  <x:si>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3.66666666666667</x:t>
  </x:si>
  <x:si>
    <x:t>3.33333333333333</x:t>
  </x:si>
  <x:si>
    <x:t>7.33333333333333</x:t>
  </x:si>
  <x:si>
    <x:t>51.1111111111111</x:t>
  </x:si>
  <x:si>
    <x:t>58.3333333333333</x:t>
  </x:si>
  <x:si>
    <x:t>0.584615384615385</x:t>
  </x:si>
  <x:si>
    <x:t>1.01538461538462</x:t>
  </x:si>
  <x:si>
    <x:t>0.2</x:t>
  </x:si>
  <x:si>
    <x:t>18.2051282051282</x:t>
  </x:si>
  <x:si>
    <x:t>19.4871794871795</x:t>
  </x:si>
  <x:si>
    <x:t>10. Test Data: Function(Coordinates: {(3, 9), (4, 16)}, Interpolation: Linear)</x:t>
  </x:si>
  <x:si>
    <x:t>3.14285714285714</x:t>
  </x:si>
  <x:si>
    <x:t>3.92857142857143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</x:si>
  <x:si>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</x:si>
  <x:si>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</x:si>
  <x:si>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y-no equations</x:t>
  </x:si>
  <x:si>
    <x:t>x - no equation</x:t>
  </x:si>
  <x:si>
    <x:t>0.34499656867745</x:t>
  </x:si>
  <x:si>
    <x:t>0.422900099200236</x:t>
  </x:si>
  <x:si>
    <x:t>0.49671581511422</x:t>
  </x:si>
  <x:si>
    <x:t>0.563636099786467</x:t>
  </x:si>
  <x:si>
    <x:t>0.698906927533556</x:t>
  </x:si>
  <x:si>
    <x:t>0.783554882000364</x:t>
  </x:si>
  <x:si>
    <x:t>0.837321796692741</x:t>
  </x:si>
  <x:si>
    <x:t>0.880206924248009</x:t>
  </x:si>
  <x:si>
    <x:t>0.89147966162396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</x:si>
  <x:si>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</x:si>
  <x:si>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</x:si>
  <x:si>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0.903166843170591</x:t>
  </x:si>
  <x:si>
    <x:t>0.915124029483252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</x:si>
  <x:si>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</x:si>
  <x:si>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</x:si>
  <x:si>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4.75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</x:si>
  <x:si>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</x:si>
  <x:si>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</x:si>
  <x:si>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</x:si>
  <x:si>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17.5316</x:t>
  </x:si>
  <x:si>
    <x:t>27.29450546875</x:t>
  </x:si>
  <x:si>
    <x:t>71.0135645507814</x:t>
  </x:si>
  <x:si>
    <x:t>45.3220500000005</x:t>
  </x:si>
  <x:si>
    <x:t>-137.769411035155</x:t>
  </x:si>
  <x:si>
    <x:t>-3251.64564999999</x:t>
  </x:si>
  <x:si>
    <x:t>-5739.48834228513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</x:si>
  <x:si>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</x:si>
  <x:si>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</x:si>
  <x:si>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1.78396150195932</x:t>
  </x:si>
  <x:si>
    <x:t>5.00494674082205</x:t>
  </x:si>
  <x:si>
    <x:t>11.392316781773</x:t>
  </x:si>
  <x:si>
    <x:t>11.8088336958567</x:t>
  </x:si>
  <x:si>
    <x:t>2.08842103881175</x:t>
  </x:si>
  <x:si>
    <x:t>6.05667936865769</x:t>
  </x:si>
  <x:si>
    <x:t>287.200020191625</x:t>
  </x:si>
  <x:si>
    <x:t>-11107.8693421516</x:t>
  </x:si>
  <x:si>
    <x:t>-190375.704770504</x:t>
  </x:si>
  <x:si>
    <x:t>-1153123.11325806</x:t>
  </x:si>
  <x:si>
    <x:t>-4131921.76673425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</x:si>
  <x:si>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</x:si>
  <x:si>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</x:si>
  <x:si>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0.0437412395007344</x:t>
  </x:si>
  <x:si>
    <x:t>0.122628178144017</x:t>
  </x:si>
  <x:si>
    <x:t>0.320912625774547</x:t>
  </x:si>
  <x:si>
    <x:t>0.979478260869565</x:t>
  </x:si>
  <x:si>
    <x:t>3.59537151906127</x:t>
  </x:si>
  <x:si>
    <x:t>15.5195216426471</x:t>
  </x:si>
  <x:si>
    <x:t>68.3776066576087</x:t>
  </x:si>
  <x:si>
    <x:t>277.103304347826</x:t>
  </x:si>
  <x:si>
    <x:t>2895.19367146343</x:t>
  </x:si>
  <x:si>
    <x:t>15796.3670608953</x:t>
  </x:si>
  <x:si>
    <x:t>54856.8422418446</x:t>
  </x:si>
  <x:si>
    <x:t>140081.775304348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</x:si>
  <x:si>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</x:si>
  <x:si>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</x:si>
  <x:si>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-302</x:t>
  </x:si>
  <x:si>
    <x:t>-252</x:t>
  </x:si>
  <x:si>
    <x:t>-202</x:t>
  </x:si>
  <x:si>
    <x:t>-102</x:t>
  </x:si>
  <x:si>
    <x:t>-52</x:t>
  </x:si>
  <x:si>
    <x:t>147.999999999999</x:t>
  </x:si>
  <x:si>
    <x:t>197.999999999997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</x:si>
  <x:si>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</x:si>
  <x:si>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</x:si>
  <x:si>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2.00163482791602</x:t>
  </x:si>
  <x:si>
    <x:t>2.2477829218107</x:t>
  </x:si>
  <x:si>
    <x:t>2.56132777335712</x:t>
  </x:si>
  <x:si>
    <x:t>2.77333333333333</x:t>
  </x:si>
  <x:si>
    <x:t>2.73012041666667</x:t>
  </x:si>
  <x:si>
    <x:t>2.55649264342006</x:t>
  </x:si>
  <x:si>
    <x:t>2.28</x:t>
  </x:si>
  <x:si>
    <x:t>2.0104203179153</x:t>
  </x:si>
  <x:si>
    <x:t>2.14086611850566</x:t>
  </x:si>
  <x:si>
    <x:t>3.99337094193133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</x:si>
  <x:si>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</x:si>
  <x:si>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</x:si>
  <x:si>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</x:si>
  <x:si>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XValues</x:t>
  </x:si>
  <x:si>
    <x:t>YValues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</x:si>
  <x:si>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</x:si>
  <x:si>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</x:si>
  <x:si>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</x:si>
  <x:si>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</x:si>
  <x:si>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</x:si>
  <x:si>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-627.50711488424</x:t>
  </x:si>
  <x:si>
    <x:t>-157.861923287152</x:t>
  </x:si>
  <x:si>
    <x:t>31.7995178520321</x:t>
  </x:si>
  <x:si>
    <x:t>20.894429278688</x:t>
  </x:si>
  <x:si>
    <x:t>82.3627100237548</x:t>
  </x:si>
  <x:si>
    <x:t>218.788788788789</x:t>
  </x:si>
  <x:si>
    <x:t>95.1573271955508</x:t>
  </x:si>
  <x:si>
    <x:t>26.0852983360634</x:t>
  </x:si>
  <x:si>
    <x:t>-8.40375875728123</x:t>
  </x:si>
  <x:si>
    <x:t>13.1891891891891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</x:si>
  <x:si>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</x:si>
  <x:si>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</x:si>
  <x:si>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-78.1558611180027</x:t>
  </x:si>
  <x:si>
    <x:t>141.456279010936</x:t>
  </x:si>
  <x:si>
    <x:t>-794339.406843487</x:t>
  </x:si>
  <x:si>
    <x:t>-7837128.35321147</x:t>
  </x:si>
  <x:si>
    <x:t>-48151419.7810472</x:t>
  </x:si>
  <x:si>
    <x:t>-539847535.961369</x:t>
  </x:si>
  <x:si>
    <x:t>-1172143070.68667</x:t>
  </x:si>
  <x:si>
    <x:t>-2274957152.07501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</x:si>
  <x:si>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</x:si>
  <x:si>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</x:si>
  <x:si>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0.156019679902094</x:t>
  </x:si>
  <x:si>
    <x:t>0.17372821981872</x:t>
  </x:si>
  <x:si>
    <x:t>0.190154319523658</x:t>
  </x:si>
  <x:si>
    <x:t>0.230261799248646</x:t>
  </x:si>
  <x:si>
    <x:t>0.243630688057272</x:t>
  </x:si>
  <x:si>
    <x:t>0.248974988872384</x:t>
  </x:si>
  <x:si>
    <x:t>0.250567106215102</x:t>
  </x:si>
  <x:si>
    <x:t>0.257525063358549</x:t>
  </x:si>
  <x:si>
    <x:t>0.269329925496412</x:t>
  </x:si>
  <x:si>
    <x:t>0.284370226695825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</x:si>
  <x:si>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</x:si>
  <x:si>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</x:si>
  <x:si>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0.252283932835273</x:t>
  </x:si>
  <x:si>
    <x:t>0.28863580324144</x:t>
  </x:si>
  <x:si>
    <x:t>0.322363293635319</x:t>
  </x:si>
  <x:si>
    <x:t>0.352073595060104</x:t>
  </x:si>
  <x:si>
    <x:t>0.404690180415956</x:t>
  </x:si>
  <x:si>
    <x:t>0.432106820375084</x:t>
  </x:si>
  <x:si>
    <x:t>0.443061287709796</x:t>
  </x:si>
  <x:si>
    <x:t>0.446324041299458</x:t>
  </x:si>
  <x:si>
    <x:t>0.460579132845434</x:t>
  </x:si>
  <x:si>
    <x:t>0.484747994055172</x:t>
  </x:si>
  <x:si>
    <x:t>0.515506615696211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</x:si>
  <x:si>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</x:si>
  <x:si>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</x:si>
  <x:si>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-1.72251018441679</x:t>
  </x:si>
  <x:si>
    <x:t>-1.66600321151</x:t>
  </x:si>
  <x:si>
    <x:t>-1.61311375506986</x:t>
  </x:si>
  <x:si>
    <x:t>-1.56920641251267</x:t>
  </x:si>
  <x:si>
    <x:t>-1.5397606145249</x:t>
  </x:si>
  <x:si>
    <x:t>-1.54463631258257</x:t>
  </x:si>
  <x:si>
    <x:t>-1.63345377005615</x:t>
  </x:si>
  <x:si>
    <x:t>-1.76178229849371</x:t>
  </x:si>
  <x:si>
    <x:t>-1.85710172545331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</x:si>
  <x:si>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</x:si>
  <x:si>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</x:si>
  <x:si>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5. Test Data: Function(Coordinates: {(X1, Y1), (X2, Y2)}, Interpolation: NaturalCublicSpline)</x:t>
  </x:si>
  <x:si>
    <x:t>p</x:t>
  </x:si>
  <x:si>
    <x:t>Range</x:t>
  </x:si>
  <x:si>
    <x:t>y Result</x:t>
  </x:si>
  <x:si>
    <x:r>
      <x:rPr>
        <x:b/>
        <x:vertAlign val="baseline"/>
        <x:sz val="11"/>
        <x:color theme="1"/>
        <x:rFont val="Calibri"/>
        <x:family val="2"/>
      </x:rPr>
      <x:t>Inverse 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</x:si>
  <x:si>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delta0</x:t>
  </x:si>
  <x:si>
    <x:t>delta1</x:t>
  </x:si>
  <x:si>
    <x:t>C</x:t>
  </x:si>
  <x:si>
    <x:t>x (y = 0)</x:t>
  </x:si>
  <x:si>
    <x:t>Check y = 0</x:t>
  </x:si>
  <x:si>
    <x:t>x Result</x:t>
  </x:si>
  <x:si>
    <x:t>for y = 0,</x:t>
  </x:si>
  <x:si>
    <x:t>- (b + (C) - (delta0) / (C)) / (3 * a)</x:t>
  </x:si>
  <x:si>
    <x:t>b^2 - 3 * a * c</x:t>
  </x:si>
  <x:si>
    <x:t>2 * b^3 - 9 * a * b * c + 27 * a^2 * d</x:t>
  </x:si>
  <x:si>
    <x:t>( 1/2 * ((delta1) + SQRT((delta1)^2 - 4*(delta0)^3)) )^(1/3)</x:t>
  </x:si>
  <x:si>
    <x:t>- (b + (( 1/2 * ((2 * b^3 - 9 * a * b * c + 27 * a^2 * d) + SQRT((2 * b^3 - 9 * a * b * c + 27 * a^2 * d)^2 - 4*(b^2 - 3 * a * c)^3)) )^(1/3)) - (b^2 - 3 * a * c) / (( 1/2 * ((2 * b^3 - 9 * a * b * c + 27 * a^2 * d) + SQRT((2 * b^3 - 9 * a * b * c + 27 * a^2 * d)^2 - 4*(b^2 - 3 * a * c)^3)) )^(1/3))) / (3 * a)</x:t>
  </x:si>
  <x:si>
    <x:t>* Finding x = F(y) is too complicated for a cubic polynomial function.  Instead, find y = F(x) and use the same values (i.e. if we know what y we get from x, we know what x we'd get from that same y…)</x:t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</x:si>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</x:sst>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Calibri"/>
      <x:family val="2"/>
      <x:scheme val="minor"/>
    </x:font>
    <x:font>
      <x:sz val="11"/>
      <x:color theme="1"/>
      <x:name val="Calibri Light"/>
      <x:family val="2"/>
      <x:scheme val="major"/>
    </x:font>
    <x:font>
      <x:b/>
      <x:sz val="11"/>
      <x:color theme="1"/>
      <x:name val="Calibri Light"/>
      <x:family val="2"/>
      <x:scheme val="major"/>
    </x:font>
    <x:font>
      <x:b/>
      <x:u/>
      <x:sz val="11"/>
      <x:color theme="1"/>
      <x:name val="Calibri Light"/>
      <x:family val="2"/>
      <x:scheme val="major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u/>
      <x:sz val="12"/>
      <x:color theme="1"/>
      <x:name val="Times New Roman"/>
      <x:family val="1"/>
    </x:font>
    <x:font>
      <x:u/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1"/>
      <x:color theme="1"/>
      <x:name val="Calibri Light"/>
      <x:family val="2"/>
    </x:font>
    <x:font>
      <x:sz val="11"/>
      <x:color theme="1"/>
      <x:name val="Calibri Light"/>
      <x:family val="2"/>
    </x:font>
    <x:font>
      <x:vertAlign val="superscript"/>
      <x:sz val="11"/>
      <x:color theme="1"/>
      <x:name val="Calibri Light"/>
      <x:family val="2"/>
    </x:font>
    <x:font>
      <x:b/>
      <x:sz val="11"/>
      <x:color theme="1"/>
      <x:name val="Calibri"/>
      <x:family val="2"/>
    </x:font>
    <x:font>
      <x:b/>
      <x:u/>
      <x:sz val="11"/>
      <x:color theme="1"/>
      <x:name val="Calibri"/>
      <x:family val="2"/>
    </x:font>
    <x:font>
      <x:i/>
      <x:sz val="11"/>
      <x:color theme="1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2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6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22" fontId="7" fillId="0" borderId="0" applyNumberFormat="1" applyFill="1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7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0" fillId="0" borderId="10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quotePrefix="1" applyNumberFormat="1" applyFill="1" applyBorder="1" applyAlignment="1" applyProtection="1">
      <x:protection locked="1" hidden="0"/>
    </x:xf>
    <x:xf numFmtId="0" fontId="0" fillId="0" borderId="14" quotePrefix="1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22" fontId="6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2" borderId="19" applyNumberFormat="1" applyFill="0" applyBorder="1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0" fontId="7" fillId="3" borderId="1" applyNumberFormat="1" applyFill="0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3" borderId="1" quotePrefix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</x:cellStyleXfs>
  <x:cellXfs count="103">
    <x:xf numFmtId="0" fontId="0" fillId="0" borderId="0" xfId="0"/>
    <x:xf numFmtId="0" fontId="0" fillId="0" borderId="0" xfId="0" quotePrefix="1" applyAlignment="1">
      <x:alignment horizontal="left" vertical="top" wrapText="1"/>
    </x:xf>
    <x:xf numFmtId="0" fontId="0" fillId="0" borderId="0" xfId="0" applyAlignment="1">
      <x:alignment horizontal="left" vertical="center" wrapText="1"/>
    </x:xf>
    <x:xf numFmtId="0" fontId="4" fillId="0" borderId="18" xfId="0" applyNumberFormat="1" applyFont="1" applyFill="1" applyBorder="1" applyAlignment="1" applyProtection="1">
      <x:alignment horizontal="center" vertical="center"/>
    </x:xf>
    <x:xf numFmtId="0" fontId="4" fillId="0" borderId="17" xfId="0" applyNumberFormat="1" applyFont="1" applyFill="1" applyBorder="1" applyAlignment="1" applyProtection="1">
      <x:alignment horizontal="center" vertical="center"/>
    </x:xf>
    <x:xf numFmtId="0" fontId="4" fillId="0" borderId="16" xfId="0" applyNumberFormat="1" applyFont="1" applyFill="1" applyBorder="1" applyAlignment="1" applyProtection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left" vertical="center"/>
    </x:xf>
    <x:xf numFmtId="0" fontId="2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4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20" fontId="0" fillId="0" borderId="1" xfId="0" applyNumberFormat="1" applyBorder="1" applyAlignment="1">
      <x:alignment horizontal="center" vertical="center"/>
    </x:xf>
    <x:xf numFmtId="0" fontId="0" fillId="0" borderId="0" xfId="0" quotePrefix="1" applyAlignment="1">
      <x:alignment horizontal="left" vertical="center"/>
    </x:xf>
    <x:xf numFmtId="0" fontId="0" fillId="0" borderId="1" xfId="0" quotePrefix="1" applyBorder="1" applyAlignment="1">
      <x:alignment horizontal="center" vertical="center"/>
    </x:xf>
    <x:xf numFmtId="0" fontId="10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12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center" vertical="center"/>
    </x:xf>
    <x:xf numFmtId="0" fontId="5" fillId="0" borderId="0" xfId="0" applyFont="1" applyAlignment="1">
      <x:alignment horizontal="left" vertical="center"/>
    </x:xf>
    <x:xf numFmtId="0" fontId="4" fillId="0" borderId="8" xfId="0" applyFont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22" fontId="4" fillId="0" borderId="0" xfId="0" applyNumberFormat="1" applyFont="1" applyAlignment="1">
      <x:alignment horizontal="center" vertical="center"/>
    </x:xf>
    <x:xf numFmtId="22" fontId="0" fillId="0" borderId="0" xfId="0" applyNumberFormat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10" xfId="0" quotePrefix="1" applyBorder="1" applyAlignment="1">
      <x:alignment vertical="center"/>
    </x:xf>
    <x:xf numFmtId="0" fontId="0" fillId="0" borderId="0" xfId="0" quotePrefix="1" applyAlignment="1">
      <x:alignment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quotePrefix="1" applyBorder="1" applyAlignment="1">
      <x:alignment vertical="center"/>
    </x:xf>
    <x:xf numFmtId="0" fontId="0" fillId="0" borderId="14" xfId="0" quotePrefix="1" applyBorder="1" applyAlignment="1">
      <x:alignment vertical="center"/>
    </x:xf>
    <x:xf numFmtId="0" fontId="0" fillId="0" borderId="15" xfId="0" applyBorder="1" applyAlignment="1">
      <x:alignment horizontal="center" vertical="center"/>
    </x:xf>
    <x:xf numFmtId="0" fontId="0" fillId="0" borderId="14" xfId="0" applyBorder="1" applyAlignment="1">
      <x:alignment horizontal="center" vertical="center"/>
    </x:xf>
    <x:xf numFmtId="22" fontId="2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>
      <x:alignment horizontal="center" vertical="center"/>
    </x:xf>
    <x:xf numFmtId="22" fontId="6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>
      <x:alignment horizontal="center" wrapText="1"/>
    </x:xf>
    <x:xf numFmtId="22" fontId="1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0" fontId="0" fillId="0" borderId="0" xfId="0" applyAlignment="1">
      <x:alignment horizontal="center"/>
    </x:xf>
    <x:xf numFmtId="0" fontId="2" fillId="5" borderId="0" xfId="0" applyNumberFormat="1" applyFont="1" applyFill="1" applyAlignment="1" applyProtection="1">
      <x:alignment horizontal="center"/>
    </x:xf>
    <x:xf numFmtId="0" fontId="2" fillId="6" borderId="0" xfId="0" applyNumberFormat="1" applyFont="1" applyFill="1" applyAlignment="1" applyProtection="1">
      <x:alignment horizontal="center"/>
    </x:xf>
    <x:xf numFmtId="0" fontId="1" fillId="5" borderId="0" xfId="0" applyNumberFormat="1" applyFont="1" applyFill="1" applyAlignment="1" applyProtection="1">
      <x:alignment horizontal="center"/>
    </x:xf>
    <x:xf numFmtId="0" fontId="0" fillId="5" borderId="0" xfId="0" applyNumberFormat="1" applyFill="1" applyAlignment="1" applyProtection="1"/>
    <x:xf numFmtId="0" fontId="7" fillId="5" borderId="0" xfId="0" applyNumberFormat="1" applyFont="1" applyFill="1" applyAlignment="1" applyProtection="1"/>
    <x:xf numFmtId="0" fontId="0" fillId="4" borderId="0" xfId="0" applyNumberFormat="1" applyFill="1" applyAlignment="1" applyProtection="1">
      <x:alignment horizontal="center" vertical="center"/>
    </x:xf>
    <x:xf numFmtId="0" fontId="0" fillId="4" borderId="2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horizontal="center" vertical="center"/>
    </x:xf>
    <x:xf numFmtId="0" fontId="4" fillId="5" borderId="0" xfId="0" applyNumberFormat="1" applyFont="1" applyFill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4" borderId="0" xfId="0" applyNumberFormat="1" applyFill="1" applyAlignment="1" applyProtection="1"/>
    <x:xf numFmtId="0" fontId="0" fillId="3" borderId="12" xfId="0" applyNumberFormat="1" applyFill="1" applyBorder="1" applyAlignment="1" applyProtection="1">
      <x:alignment horizontal="center" vertical="center"/>
    </x:xf>
    <x:xf numFmtId="0" fontId="0" fillId="6" borderId="0" xfId="0" applyNumberFormat="1" applyFill="1" applyAlignment="1" applyProtection="1">
      <x:alignment horizontal="center" vertical="center"/>
    </x:xf>
    <x:xf numFmtId="0" fontId="0" fillId="2" borderId="19" xfId="0" applyNumberFormat="1" applyFill="1" applyBorder="1" applyAlignment="1" applyProtection="1">
      <x:alignment horizontal="center" vertical="center"/>
    </x:xf>
    <x:xf numFmtId="0" fontId="1" fillId="6" borderId="0" xfId="0" applyNumberFormat="1" applyFont="1" applyFill="1" applyAlignment="1" applyProtection="1">
      <x:alignment horizontal="center"/>
    </x:xf>
    <x:xf numFmtId="0" fontId="4" fillId="6" borderId="0" xfId="0" applyNumberFormat="1" applyFont="1" applyFill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/>
    </x:xf>
    <x:xf numFmtId="0" fontId="6" fillId="3" borderId="1" xfId="0" applyNumberFormat="1" applyFont="1" applyFill="1" applyBorder="1" applyAlignment="1" applyProtection="1">
      <x:alignment horizontal="center" vertical="center"/>
    </x:xf>
    <x:xf numFmtId="0" fontId="7" fillId="3" borderId="1" xfId="0" applyNumberFormat="1" applyFont="1" applyFill="1" applyBorder="1" applyAlignment="1" applyProtection="1">
      <x:alignment horizontal="center" vertical="center"/>
    </x:xf>
    <x:xf numFmtId="0" fontId="4" fillId="3" borderId="1" xfId="0" applyNumberFormat="1" applyFont="1" applyFill="1" applyBorder="1" applyAlignment="1" applyProtection="1">
      <x:alignment horizontal="center" vertical="center"/>
    </x:xf>
    <x:xf numFmtId="0" fontId="6" fillId="2" borderId="1" xfId="0" applyNumberFormat="1" applyFont="1" applyFill="1" applyBorder="1" applyAlignment="1" applyProtection="1">
      <x:alignment horizontal="center" vertical="center"/>
    </x:xf>
    <x:xf numFmtId="0" fontId="0" fillId="3" borderId="1" xfId="0" quotePrefix="1" applyNumberFormat="1" applyFill="1" applyBorder="1" applyAlignment="1" applyProtection="1">
      <x:alignment horizontal="center" vertical="center"/>
    </x:xf>
    <x:xf numFmtId="0" fontId="7" fillId="2" borderId="1" xfId="0" applyNumberFormat="1" applyFont="1" applyFill="1" applyBorder="1" applyAlignment="1" applyProtection="1">
      <x:alignment horizontal="center" vertical="center"/>
    </x:xf>
    <x:xf numFmtId="0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colors>
    <x:mruColors>
      <x:color rgb="FF00FF00"/>
      <x:color rgb="FFFF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22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22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22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22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24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24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24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24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2</xdr:row>
      <xdr:rowOff>0</xdr:rowOff>
    </xdr:from>
    <xdr:ext cx="7543800" cy="8448675"/>
    <xdr:pic>
      <xdr:nvPicPr>
        <xdr:cNvPr id="1" name="Picture 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448675"/>
        </a:xfrm>
        <a:prstGeom prst="rect"/>
      </xdr:spPr>
    </xdr:pic>
    <xdr:clientData/>
  </xdr:oneCellAnchor>
  <xdr:oneCellAnchor>
    <xdr:from>
      <xdr:col>1</xdr:col>
      <xdr:colOff>0</xdr:colOff>
      <xdr:row>47</xdr:row>
      <xdr:rowOff>0</xdr:rowOff>
    </xdr:from>
    <xdr:ext cx="7543800" cy="8620125"/>
    <xdr:pic>
      <xdr:nvPicPr>
        <xdr:cNvPr id="2" name="Picture 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620125"/>
        </a:xfrm>
        <a:prstGeom prst="rect"/>
      </xdr:spPr>
    </xdr:pic>
    <xdr:clientData/>
  </xdr:oneCellAnchor>
  <xdr:oneCellAnchor>
    <xdr:from>
      <xdr:col>1</xdr:col>
      <xdr:colOff>0</xdr:colOff>
      <xdr:row>93</xdr:row>
      <xdr:rowOff>0</xdr:rowOff>
    </xdr:from>
    <xdr:ext cx="7553325" cy="8677275"/>
    <xdr:pic>
      <xdr:nvPicPr>
        <xdr:cNvPr id="3" name="Picture 7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77275"/>
        </a:xfrm>
        <a:prstGeom prst="rect"/>
      </xdr:spPr>
    </xdr:pic>
    <xdr:clientData/>
  </xdr:oneCellAnchor>
  <xdr:oneCellAnchor>
    <xdr:from>
      <xdr:col>1</xdr:col>
      <xdr:colOff>0</xdr:colOff>
      <xdr:row>141</xdr:row>
      <xdr:rowOff>0</xdr:rowOff>
    </xdr:from>
    <xdr:ext cx="6505575" cy="3819525"/>
    <xdr:pic>
      <xdr:nvPicPr>
        <xdr:cNvPr id="4" name="Picture 9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19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8"/>
  <x:sheetViews>
    <x:sheetView workbookViewId="0">
      <x:selection activeCell="A28" sqref="A28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22.140625" style="11" customWidth="1"/>
    <x:col min="6" max="6" width="16.710938" style="11" customWidth="1"/>
    <x:col min="7" max="7" width="8.855469" style="11" customWidth="1"/>
    <x:col min="8" max="8" width="22.425781" style="11" customWidth="1"/>
    <x:col min="9" max="16384" width="8.855469" style="11" customWidth="1"/>
  </x:cols>
  <x:sheetData>
    <x:row r="1" spans="1:9" x14ac:dyDescent="0.25">
      <x:c r="A1" s="8" t="s">
        <x:v>0</x:v>
      </x:c>
      <x:c r="B1" s="8" t="s">
        <x:v>1</x:v>
      </x:c>
    </x:row>
    <x:row r="2" spans="1:9" x14ac:dyDescent="0.25">
      <x:c r="A2" s="9" t="s">
        <x:v>2</x:v>
      </x:c>
      <x:c r="B2" s="8" t="s">
        <x:v>3</x:v>
      </x:c>
    </x:row>
    <x:row r="3" spans="1:9" x14ac:dyDescent="0.25">
      <x:c r="A3" s="9" t="s">
        <x:v>4</x:v>
      </x:c>
      <x:c r="B3" s="8" t="s">
        <x:v>5</x:v>
      </x:c>
    </x:row>
    <x:row r="4" spans="1:9" x14ac:dyDescent="0.25">
      <x:c r="A4" s="9" t="s">
        <x:v>6</x:v>
      </x:c>
      <x:c r="B4" s="8" t="s"/>
    </x:row>
    <x:row r="5" spans="1:9" x14ac:dyDescent="0.25">
      <x:c r="A5" s="10" t="s"/>
      <x:c r="B5" s="10" t="s"/>
    </x:row>
    <x:row r="6" spans="1:9" x14ac:dyDescent="0.25">
      <x:c r="A6" s="13" t="s">
        <x:v>7</x:v>
      </x:c>
      <x:c r="B6" s="10" t="s"/>
    </x:row>
    <x:row r="7" spans="1:9" s="14" customFormat="1" x14ac:dyDescent="0.25">
      <x:c r="A7" s="12" t="s">
        <x:v>8</x:v>
      </x:c>
      <x:c r="B7" s="14" t="s">
        <x:v>9</x:v>
      </x:c>
      <x:c r="C7" s="14" t="s">
        <x:v>10</x:v>
      </x:c>
      <x:c r="E7" s="14" t="s">
        <x:v>11</x:v>
      </x:c>
      <x:c r="F7" s="14" t="s">
        <x:v>12</x:v>
      </x:c>
      <x:c r="G7" s="79" t="s">
        <x:v>13</x:v>
      </x:c>
      <x:c r="H7" s="48">
        <x:v>43943.5861111111</x:v>
      </x:c>
    </x:row>
    <x:row r="8" spans="1:9" x14ac:dyDescent="0.25">
      <x:c r="A8" s="11" t="n">
        <x:v>0</x:v>
      </x:c>
      <x:c r="B8" s="11" t="n">
        <x:v>1</x:v>
      </x:c>
      <x:c r="C8" s="11" t="s">
        <x:v>14</x:v>
      </x:c>
      <x:c r="E8" s="11" t="s">
        <x:v>15</x:v>
      </x:c>
      <x:c r="F8" s="11" t="s">
        <x:v>15</x:v>
      </x:c>
    </x:row>
    <x:row r="9" spans="1:9" x14ac:dyDescent="0.25">
      <x:c r="A9" s="11" t="n">
        <x:v>1</x:v>
      </x:c>
      <x:c r="B9" s="11" t="n">
        <x:v>2</x:v>
      </x:c>
    </x:row>
    <x:row r="11" spans="1:9" x14ac:dyDescent="0.25">
      <x:c r="A11" s="13" t="s">
        <x:v>16</x:v>
      </x:c>
      <x:c r="B11" s="10" t="s"/>
    </x:row>
    <x:row r="12" spans="1:9" s="14" customFormat="1" x14ac:dyDescent="0.25">
      <x:c r="A12" s="12" t="s">
        <x:v>8</x:v>
      </x:c>
      <x:c r="B12" s="14" t="s">
        <x:v>9</x:v>
      </x:c>
      <x:c r="C12" s="14" t="s">
        <x:v>10</x:v>
      </x:c>
      <x:c r="E12" s="14" t="s">
        <x:v>11</x:v>
      </x:c>
      <x:c r="F12" s="14" t="s">
        <x:v>12</x:v>
      </x:c>
      <x:c r="G12" s="79" t="s">
        <x:v>13</x:v>
      </x:c>
      <x:c r="H12" s="48">
        <x:v>43943.5861111111</x:v>
      </x:c>
    </x:row>
    <x:row r="13" spans="1:9" x14ac:dyDescent="0.25">
      <x:c r="A13" s="11" t="n">
        <x:v>0</x:v>
      </x:c>
      <x:c r="B13" s="11" t="n">
        <x:v>1</x:v>
      </x:c>
      <x:c r="C13" s="11" t="s">
        <x:v>17</x:v>
      </x:c>
      <x:c r="E13" s="11" t="s">
        <x:v>18</x:v>
      </x:c>
      <x:c r="F13" s="11" t="s">
        <x:v>18</x:v>
      </x:c>
    </x:row>
    <x:row r="14" spans="1:9" x14ac:dyDescent="0.25">
      <x:c r="A14" s="11" t="n">
        <x:v>1</x:v>
      </x:c>
      <x:c r="B14" s="11" t="n">
        <x:v>2</x:v>
      </x:c>
    </x:row>
    <x:row r="16" spans="1:9" x14ac:dyDescent="0.25">
      <x:c r="A16" s="13" t="s">
        <x:v>19</x:v>
      </x:c>
      <x:c r="B16" s="10" t="s"/>
    </x:row>
    <x:row r="17" spans="1:9" s="14" customFormat="1" x14ac:dyDescent="0.25">
      <x:c r="A17" s="12" t="s">
        <x:v>8</x:v>
      </x:c>
      <x:c r="B17" s="14" t="s">
        <x:v>9</x:v>
      </x:c>
      <x:c r="C17" s="14" t="s">
        <x:v>10</x:v>
      </x:c>
      <x:c r="E17" s="14" t="s">
        <x:v>11</x:v>
      </x:c>
      <x:c r="F17" s="14" t="s">
        <x:v>12</x:v>
      </x:c>
      <x:c r="G17" s="79" t="s">
        <x:v>13</x:v>
      </x:c>
      <x:c r="H17" s="48">
        <x:v>43943.5861111111</x:v>
      </x:c>
    </x:row>
    <x:row r="18" spans="1:9" x14ac:dyDescent="0.25">
      <x:c r="A18" s="11" t="n">
        <x:v>0</x:v>
      </x:c>
      <x:c r="B18" s="11" t="n">
        <x:v>1</x:v>
      </x:c>
      <x:c r="C18" s="11" t="s">
        <x:v>20</x:v>
      </x:c>
      <x:c r="E18" s="11" t="s">
        <x:v>15</x:v>
      </x:c>
      <x:c r="F18" s="11" t="s">
        <x:v>15</x:v>
      </x:c>
    </x:row>
    <x:row r="19" spans="1:9" x14ac:dyDescent="0.25">
      <x:c r="A19" s="11" t="n">
        <x:v>1</x:v>
      </x:c>
      <x:c r="B19" s="11" t="n">
        <x:v>2</x:v>
      </x:c>
    </x:row>
    <x:row r="21" spans="1:9" x14ac:dyDescent="0.25">
      <x:c r="A21" s="13" t="s">
        <x:v>21</x:v>
      </x:c>
      <x:c r="B21" s="10" t="s"/>
    </x:row>
    <x:row r="22" spans="1:9" s="14" customFormat="1" x14ac:dyDescent="0.25">
      <x:c r="A22" s="12" t="s">
        <x:v>8</x:v>
      </x:c>
      <x:c r="B22" s="14" t="s">
        <x:v>9</x:v>
      </x:c>
      <x:c r="C22" s="14" t="s">
        <x:v>10</x:v>
      </x:c>
      <x:c r="E22" s="14" t="s">
        <x:v>11</x:v>
      </x:c>
      <x:c r="F22" s="14" t="s">
        <x:v>12</x:v>
      </x:c>
      <x:c r="G22" s="79" t="s">
        <x:v>13</x:v>
      </x:c>
      <x:c r="H22" s="48">
        <x:v>43943.5861111111</x:v>
      </x:c>
    </x:row>
    <x:row r="23" spans="1:9" x14ac:dyDescent="0.25">
      <x:c r="A23" s="11" t="n">
        <x:v>0</x:v>
      </x:c>
      <x:c r="B23" s="11" t="n">
        <x:v>1</x:v>
      </x:c>
      <x:c r="C23" s="11" t="s">
        <x:v>22</x:v>
      </x:c>
      <x:c r="E23" s="11" t="s">
        <x:v>15</x:v>
      </x:c>
      <x:c r="F23" s="11" t="s">
        <x:v>15</x:v>
      </x:c>
    </x:row>
    <x:row r="24" spans="1:9" x14ac:dyDescent="0.25">
      <x:c r="A24" s="11" t="n">
        <x:v>1</x:v>
      </x:c>
      <x:c r="B24" s="11" t="n">
        <x:v>2</x:v>
      </x:c>
    </x:row>
    <x:row r="25" spans="1:9" x14ac:dyDescent="0.25">
      <x:c r="A25" s="11" t="n">
        <x:v>2</x:v>
      </x:c>
      <x:c r="B25" s="11" t="n">
        <x:v>3</x:v>
      </x:c>
    </x:row>
    <x:row r="26" spans="1:9" x14ac:dyDescent="0.25">
      <x:c r="A26" s="11" t="n">
        <x:v>3</x:v>
      </x:c>
      <x:c r="B26" s="11" t="n">
        <x:v>4</x:v>
      </x:c>
    </x:row>
    <x:row r="28" spans="1:9" s="0" customFormat="1" x14ac:dyDescent="0.25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31"/>
  <x:sheetViews>
    <x:sheetView workbookViewId="0">
      <x:selection activeCell="A31" sqref="A3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19.855469" style="11" customWidth="1"/>
    <x:col min="9" max="9" width="20.710938" style="11" customWidth="1"/>
    <x:col min="10" max="16384" width="8.855469" style="11" customWidth="1"/>
  </x:cols>
  <x:sheetData>
    <x:row r="1" spans="1:10" x14ac:dyDescent="0.25">
      <x:c r="A1" s="8" t="s">
        <x:v>23</x:v>
      </x:c>
      <x:c r="B1" s="8" t="s">
        <x:v>1</x:v>
      </x:c>
    </x:row>
    <x:row r="2" spans="1:10" x14ac:dyDescent="0.25">
      <x:c r="A2" s="9" t="s">
        <x:v>2</x:v>
      </x:c>
      <x:c r="B2" s="8" t="s">
        <x:v>24</x:v>
      </x:c>
    </x:row>
    <x:row r="3" spans="1:10" x14ac:dyDescent="0.25">
      <x:c r="A3" s="9" t="s">
        <x:v>4</x:v>
      </x:c>
      <x:c r="B3" s="8" t="s">
        <x:v>25</x:v>
      </x:c>
    </x:row>
    <x:row r="4" spans="1:10" x14ac:dyDescent="0.25">
      <x:c r="A4" s="9" t="s">
        <x:v>6</x:v>
      </x:c>
      <x:c r="B4" s="8" t="s"/>
    </x:row>
    <x:row r="5" spans="1:10" x14ac:dyDescent="0.25">
      <x:c r="A5" s="10" t="s"/>
      <x:c r="B5" s="10" t="s"/>
    </x:row>
    <x:row r="6" spans="1:10" x14ac:dyDescent="0.25">
      <x:c r="A6" s="13" t="s">
        <x:v>7</x:v>
      </x:c>
      <x:c r="B6" s="10" t="s"/>
    </x:row>
    <x:row r="7" spans="1:10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79" t="s">
        <x:v>13</x:v>
      </x:c>
      <x:c r="H7" s="48">
        <x:v>43956.3256944444</x:v>
      </x:c>
    </x:row>
    <x:row r="8" spans="1:10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 t="n">
        <x:v>1</x:v>
      </x:c>
      <x:c r="F8" s="11" t="s">
        <x:v>26</x:v>
      </x:c>
    </x:row>
    <x:row r="9" spans="1:10" x14ac:dyDescent="0.25">
      <x:c r="A9" s="11" t="n">
        <x:v>1</x:v>
      </x:c>
      <x:c r="B9" s="11" t="n">
        <x:v>2</x:v>
      </x:c>
    </x:row>
    <x:row r="11" spans="1:10" x14ac:dyDescent="0.25">
      <x:c r="A11" s="13" t="s">
        <x:v>16</x:v>
      </x:c>
      <x:c r="B11" s="10" t="s"/>
    </x:row>
    <x:row r="12" spans="1:10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79" t="s">
        <x:v>13</x:v>
      </x:c>
      <x:c r="H12" s="48">
        <x:v>43956.3256944444</x:v>
      </x:c>
    </x:row>
    <x:row r="13" spans="1:10" x14ac:dyDescent="0.25">
      <x:c r="A13" s="11" t="n">
        <x:v>0</x:v>
      </x:c>
      <x:c r="B13" s="11" t="n">
        <x:v>1</x:v>
      </x:c>
      <x:c r="C13" s="11" t="s">
        <x:v>17</x:v>
      </x:c>
      <x:c r="D13" s="11" t="n">
        <x:v>0</x:v>
      </x:c>
      <x:c r="E13" s="11" t="n">
        <x:v>1</x:v>
      </x:c>
      <x:c r="F13" s="11" t="s">
        <x:v>26</x:v>
      </x:c>
    </x:row>
    <x:row r="14" spans="1:10" x14ac:dyDescent="0.25">
      <x:c r="A14" s="11" t="n">
        <x:v>1</x:v>
      </x:c>
      <x:c r="B14" s="11" t="n">
        <x:v>2</x:v>
      </x:c>
      <x:c r="D14" s="11" t="n">
        <x:v>0.5</x:v>
      </x:c>
      <x:c r="E14" s="11" t="n">
        <x:v>1</x:v>
      </x:c>
      <x:c r="F14" s="11" t="s">
        <x:v>26</x:v>
      </x:c>
    </x:row>
    <x:row r="16" spans="1:10" x14ac:dyDescent="0.25">
      <x:c r="A16" s="13" t="s">
        <x:v>19</x:v>
      </x:c>
      <x:c r="B16" s="10" t="s"/>
    </x:row>
    <x:row r="17" spans="1:10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79" t="s">
        <x:v>13</x:v>
      </x:c>
      <x:c r="H17" s="48">
        <x:v>43956.3256944444</x:v>
      </x:c>
    </x:row>
    <x:row r="18" spans="1:10" x14ac:dyDescent="0.25">
      <x:c r="A18" s="11" t="n">
        <x:v>0</x:v>
      </x:c>
      <x:c r="B18" s="11" t="n">
        <x:v>1</x:v>
      </x:c>
      <x:c r="C18" s="11" t="s">
        <x:v>20</x:v>
      </x:c>
      <x:c r="D18" s="11" t="n">
        <x:v>0</x:v>
      </x:c>
      <x:c r="E18" s="11" t="n">
        <x:v>1</x:v>
      </x:c>
      <x:c r="F18" s="11" t="s">
        <x:v>26</x:v>
      </x:c>
    </x:row>
    <x:row r="19" spans="1:10" x14ac:dyDescent="0.25">
      <x:c r="A19" s="11" t="n">
        <x:v>1</x:v>
      </x:c>
      <x:c r="B19" s="11" t="n">
        <x:v>2</x:v>
      </x:c>
      <x:c r="D19" s="11" t="n">
        <x:v>0.5</x:v>
      </x:c>
      <x:c r="E19" s="11" t="n">
        <x:v>1.5</x:v>
      </x:c>
      <x:c r="F19" s="11" t="s">
        <x:v>27</x:v>
      </x:c>
    </x:row>
    <x:row r="21" spans="1:10" x14ac:dyDescent="0.25">
      <x:c r="A21" s="13" t="s">
        <x:v>21</x:v>
      </x:c>
      <x:c r="B21" s="10" t="s"/>
    </x:row>
    <x:row r="22" spans="1:10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28</x:v>
      </x:c>
      <x:c r="F22" s="14" t="s">
        <x:v>12</x:v>
      </x:c>
      <x:c r="G22" s="79" t="s">
        <x:v>13</x:v>
      </x:c>
      <x:c r="H22" s="48">
        <x:v>43943.5861111111</x:v>
      </x:c>
      <x:c r="I22" s="14" t="s">
        <x:v>29</x:v>
      </x:c>
    </x:row>
    <x:row r="23" spans="1:10" x14ac:dyDescent="0.25">
      <x:c r="A23" s="11" t="n">
        <x:v>0</x:v>
      </x:c>
      <x:c r="B23" s="11" t="n">
        <x:v>1</x:v>
      </x:c>
      <x:c r="C23" s="11" t="s">
        <x:v>22</x:v>
      </x:c>
      <x:c r="D23" s="11" t="n">
        <x:v>0</x:v>
      </x:c>
      <x:c r="E23" s="11" t="n">
        <x:v>1</x:v>
      </x:c>
      <x:c r="F23" s="11" t="s">
        <x:v>26</x:v>
      </x:c>
      <x:c r="I23" s="11">
        <x:f>'Cubic Spline - Aborted Sheet'!S43</x:f>
      </x:c>
    </x:row>
    <x:row r="24" spans="1:10" x14ac:dyDescent="0.25">
      <x:c r="A24" s="11" t="n">
        <x:v>1</x:v>
      </x:c>
      <x:c r="B24" s="11" t="n">
        <x:v>2</x:v>
      </x:c>
      <x:c r="D24" s="11" t="n">
        <x:v>0.25</x:v>
      </x:c>
      <x:c r="E24" s="11" t="n">
        <x:v>1.25</x:v>
      </x:c>
      <x:c r="F24" s="11" t="s">
        <x:v>30</x:v>
      </x:c>
      <x:c r="I24" s="11">
        <x:f>'Cubic Spline - Aborted Sheet'!S44</x:f>
      </x:c>
    </x:row>
    <x:row r="25" spans="1:10" x14ac:dyDescent="0.25">
      <x:c r="A25" s="11" t="n">
        <x:v>2</x:v>
      </x:c>
      <x:c r="B25" s="11" t="n">
        <x:v>3</x:v>
      </x:c>
      <x:c r="D25" s="11" t="n">
        <x:v>1</x:v>
      </x:c>
      <x:c r="E25" s="11" t="n">
        <x:v>2</x:v>
      </x:c>
      <x:c r="F25" s="11" t="s">
        <x:v>31</x:v>
      </x:c>
      <x:c r="I25" s="11">
        <x:f>'Cubic Spline - Aborted Sheet'!S45</x:f>
      </x:c>
    </x:row>
    <x:row r="26" spans="1:10" x14ac:dyDescent="0.25">
      <x:c r="A26" s="11" t="n">
        <x:v>3</x:v>
      </x:c>
      <x:c r="B26" s="11" t="n">
        <x:v>4</x:v>
      </x:c>
      <x:c r="D26" s="11" t="n">
        <x:v>1.72</x:v>
      </x:c>
      <x:c r="E26" s="11" t="n">
        <x:v>2.72</x:v>
      </x:c>
      <x:c r="F26" s="11" t="s">
        <x:v>32</x:v>
      </x:c>
      <x:c r="I26" s="11">
        <x:f>'Cubic Spline - Aborted Sheet'!S46</x:f>
      </x:c>
    </x:row>
    <x:row r="27" spans="1:10" x14ac:dyDescent="0.25">
      <x:c r="D27" s="11" t="n">
        <x:v>2</x:v>
      </x:c>
      <x:c r="E27" s="11" t="n">
        <x:v>3</x:v>
      </x:c>
      <x:c r="F27" s="11" t="s">
        <x:v>33</x:v>
      </x:c>
      <x:c r="I27" s="11">
        <x:f>'Cubic Spline - Aborted Sheet'!S47</x:f>
      </x:c>
    </x:row>
    <x:row r="28" spans="1:10" x14ac:dyDescent="0.25">
      <x:c r="D28" s="11" t="n">
        <x:v>2.5</x:v>
      </x:c>
      <x:c r="E28" s="11" t="n">
        <x:v>3.5</x:v>
      </x:c>
      <x:c r="F28" s="11" t="s">
        <x:v>34</x:v>
      </x:c>
      <x:c r="I28" s="11">
        <x:f>'Cubic Spline - Aborted Sheet'!S48</x:f>
      </x:c>
    </x:row>
    <x:row r="29" spans="1:10" x14ac:dyDescent="0.25">
      <x:c r="D29" s="11" t="n">
        <x:v>3</x:v>
      </x:c>
      <x:c r="E29" s="11" t="n">
        <x:v>4</x:v>
      </x:c>
      <x:c r="F29" s="11" t="s">
        <x:v>35</x:v>
      </x:c>
      <x:c r="I29" s="11">
        <x:f>'Cubic Spline - Aborted Sheet'!S49</x:f>
      </x:c>
    </x:row>
    <x:row r="31" spans="1:10" s="0" customFormat="1" x14ac:dyDescent="0.25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Q31"/>
  <x:sheetViews>
    <x:sheetView workbookViewId="0">
      <x:selection activeCell="D29" sqref="D29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0" customWidth="1"/>
    <x:col min="5" max="5" width="16.140625" style="11" bestFit="1" customWidth="1"/>
    <x:col min="6" max="7" width="8.855469" style="11" customWidth="1"/>
    <x:col min="8" max="8" width="21.710938" style="11" customWidth="1"/>
    <x:col min="9" max="16" width="8.855469" style="11" customWidth="1"/>
    <x:col min="17" max="17" width="8.855469" style="0" customWidth="1"/>
    <x:col min="18" max="16384" width="8.855469" style="11" customWidth="1"/>
  </x:cols>
  <x:sheetData>
    <x:row r="1" spans="1:18" x14ac:dyDescent="0.25">
      <x:c r="A1" s="8" t="s">
        <x:v>36</x:v>
      </x:c>
      <x:c r="B1" s="8" t="s">
        <x:v>1</x:v>
      </x:c>
    </x:row>
    <x:row r="2" spans="1:18" s="0" customFormat="1" ht="17.25" customHeight="1" x14ac:dyDescent="0.25">
      <x:c r="A2" s="9" t="s">
        <x:v>2</x:v>
      </x:c>
      <x:c r="B2" s="8" t="s">
        <x:v>37</x:v>
      </x:c>
    </x:row>
    <x:row r="3" spans="1:18" x14ac:dyDescent="0.25">
      <x:c r="A3" s="9" t="s">
        <x:v>4</x:v>
      </x:c>
      <x:c r="B3" s="8" t="s">
        <x:v>25</x:v>
      </x:c>
    </x:row>
    <x:row r="4" spans="1:18" x14ac:dyDescent="0.25">
      <x:c r="A4" s="9" t="s">
        <x:v>6</x:v>
      </x:c>
      <x:c r="B4" s="8" t="s"/>
    </x:row>
    <x:row r="5" spans="1:18" x14ac:dyDescent="0.25">
      <x:c r="A5" s="10" t="s"/>
      <x:c r="B5" s="10" t="s"/>
    </x:row>
    <x:row r="6" spans="1:18" x14ac:dyDescent="0.25">
      <x:c r="A6" s="13" t="s">
        <x:v>7</x:v>
      </x:c>
      <x:c r="B6" s="10" t="s"/>
    </x:row>
    <x:row r="7" spans="1:18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79" t="s">
        <x:v>13</x:v>
      </x:c>
      <x:c r="H7" s="48">
        <x:v>43943.5861111111</x:v>
      </x:c>
    </x:row>
    <x:row r="8" spans="1:18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 t="n">
        <x:v>0</x:v>
      </x:c>
      <x:c r="F8" s="11" t="s">
        <x:v>38</x:v>
      </x:c>
    </x:row>
    <x:row r="9" spans="1:18" x14ac:dyDescent="0.25">
      <x:c r="A9" s="11" t="n">
        <x:v>1</x:v>
      </x:c>
      <x:c r="B9" s="11" t="n">
        <x:v>2</x:v>
      </x:c>
      <x:c r="D9" s="11" t="n">
        <x:v>2</x:v>
      </x:c>
      <x:c r="E9" s="11" t="n">
        <x:v>1</x:v>
      </x:c>
      <x:c r="F9" s="51" t="s">
        <x:v>26</x:v>
      </x:c>
    </x:row>
    <x:row r="11" spans="1:18" x14ac:dyDescent="0.25">
      <x:c r="A11" s="13" t="s">
        <x:v>16</x:v>
      </x:c>
      <x:c r="B11" s="10" t="s"/>
    </x:row>
    <x:row r="12" spans="1:18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79" t="s">
        <x:v>13</x:v>
      </x:c>
      <x:c r="H12" s="48">
        <x:v>43943.5861111111</x:v>
      </x:c>
    </x:row>
    <x:row r="13" spans="1:18" x14ac:dyDescent="0.25">
      <x:c r="A13" s="11" t="n">
        <x:v>0</x:v>
      </x:c>
      <x:c r="B13" s="11" t="n">
        <x:v>1</x:v>
      </x:c>
      <x:c r="C13" s="11" t="s">
        <x:v>17</x:v>
      </x:c>
      <x:c r="D13" s="11" t="n">
        <x:v>1</x:v>
      </x:c>
      <x:c r="E13" s="11" t="n">
        <x:v>0</x:v>
      </x:c>
      <x:c r="F13" s="11" t="s">
        <x:v>38</x:v>
      </x:c>
    </x:row>
    <x:row r="14" spans="1:18" x14ac:dyDescent="0.25">
      <x:c r="A14" s="11" t="n">
        <x:v>1</x:v>
      </x:c>
      <x:c r="B14" s="11" t="n">
        <x:v>2</x:v>
      </x:c>
    </x:row>
    <x:row r="15" spans="1:18" s="0" customFormat="1" x14ac:dyDescent="0.25"/>
    <x:row r="16" spans="1:18" x14ac:dyDescent="0.25">
      <x:c r="A16" s="13" t="s">
        <x:v>19</x:v>
      </x:c>
      <x:c r="B16" s="10" t="s"/>
    </x:row>
    <x:row r="17" spans="1:18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79" t="s">
        <x:v>13</x:v>
      </x:c>
      <x:c r="H17" s="48">
        <x:v>43943.5861111111</x:v>
      </x:c>
    </x:row>
    <x:row r="18" spans="1:18" x14ac:dyDescent="0.25">
      <x:c r="A18" s="11" t="n">
        <x:v>0</x:v>
      </x:c>
      <x:c r="B18" s="11" t="n">
        <x:v>1</x:v>
      </x:c>
      <x:c r="C18" s="11" t="s">
        <x:v>20</x:v>
      </x:c>
      <x:c r="D18" s="11" t="n">
        <x:v>1</x:v>
      </x:c>
      <x:c r="E18" s="11" t="n">
        <x:v>0</x:v>
      </x:c>
      <x:c r="F18" s="11" t="s">
        <x:v>38</x:v>
      </x:c>
    </x:row>
    <x:row r="19" spans="1:18" x14ac:dyDescent="0.25">
      <x:c r="A19" s="11" t="n">
        <x:v>1</x:v>
      </x:c>
      <x:c r="B19" s="11" t="n">
        <x:v>2</x:v>
      </x:c>
      <x:c r="D19" s="11" t="n">
        <x:v>1.5</x:v>
      </x:c>
      <x:c r="E19" s="11" t="n">
        <x:v>0.5</x:v>
      </x:c>
      <x:c r="F19" s="51" t="s">
        <x:v>39</x:v>
      </x:c>
    </x:row>
    <x:row r="21" spans="1:18" x14ac:dyDescent="0.25">
      <x:c r="A21" s="13" t="s">
        <x:v>21</x:v>
      </x:c>
      <x:c r="B21" s="10" t="s"/>
    </x:row>
    <x:row r="22" spans="1:18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0" t="s">
        <x:v>40</x:v>
      </x:c>
      <x:c r="H22" s="48">
        <x:v>43943.5861111111</x:v>
      </x:c>
    </x:row>
    <x:row r="23" spans="1:18" x14ac:dyDescent="0.25">
      <x:c r="A23" s="11" t="n">
        <x:v>0</x:v>
      </x:c>
      <x:c r="B23" s="11" t="n">
        <x:v>1</x:v>
      </x:c>
      <x:c r="C23" s="11" t="s">
        <x:v>22</x:v>
      </x:c>
      <x:c r="D23" s="11" t="n">
        <x:v>1</x:v>
      </x:c>
      <x:c r="E23" s="11" t="n">
        <x:v>0</x:v>
      </x:c>
      <x:c r="F23" s="11" t="s">
        <x:v>38</x:v>
      </x:c>
    </x:row>
    <x:row r="24" spans="1:18" x14ac:dyDescent="0.25">
      <x:c r="A24" s="11" t="n">
        <x:v>1</x:v>
      </x:c>
      <x:c r="B24" s="11" t="n">
        <x:v>2</x:v>
      </x:c>
      <x:c r="D24" s="11" t="n">
        <x:v>1.25</x:v>
      </x:c>
      <x:c r="E24" s="11" t="n">
        <x:v>0.25</x:v>
      </x:c>
      <x:c r="F24" s="11" t="s">
        <x:v>41</x:v>
      </x:c>
    </x:row>
    <x:row r="25" spans="1:18" x14ac:dyDescent="0.25">
      <x:c r="A25" s="11" t="n">
        <x:v>2</x:v>
      </x:c>
      <x:c r="B25" s="11" t="n">
        <x:v>3</x:v>
      </x:c>
      <x:c r="D25" s="11" t="n">
        <x:v>2</x:v>
      </x:c>
      <x:c r="E25" s="11" t="n">
        <x:v>1</x:v>
      </x:c>
      <x:c r="F25" s="11" t="s">
        <x:v>26</x:v>
      </x:c>
    </x:row>
    <x:row r="26" spans="1:18" x14ac:dyDescent="0.25">
      <x:c r="A26" s="11" t="n">
        <x:v>3</x:v>
      </x:c>
      <x:c r="B26" s="11" t="n">
        <x:v>4</x:v>
      </x:c>
      <x:c r="D26" s="11" t="n">
        <x:v>2.72</x:v>
      </x:c>
      <x:c r="E26" s="11" t="n">
        <x:v>1.72</x:v>
      </x:c>
      <x:c r="F26" s="11" t="s">
        <x:v>42</x:v>
      </x:c>
    </x:row>
    <x:row r="27" spans="1:18" x14ac:dyDescent="0.25">
      <x:c r="D27" s="11" t="n">
        <x:v>3</x:v>
      </x:c>
      <x:c r="E27" s="11" t="n">
        <x:v>2</x:v>
      </x:c>
      <x:c r="F27" s="11" t="s">
        <x:v>31</x:v>
      </x:c>
    </x:row>
    <x:row r="28" spans="1:18" x14ac:dyDescent="0.25">
      <x:c r="D28" s="11" t="n">
        <x:v>3.5</x:v>
      </x:c>
      <x:c r="E28" s="11" t="n">
        <x:v>2.5</x:v>
      </x:c>
      <x:c r="F28" s="51" t="s">
        <x:v>43</x:v>
      </x:c>
    </x:row>
    <x:row r="29" spans="1:18" s="0" customFormat="1" x14ac:dyDescent="0.25">
      <x:c r="A29" s="0" t="s"/>
      <x:c r="B29" s="0" t="s"/>
      <x:c r="C29" s="0" t="s"/>
      <x:c r="D29" s="11" t="n">
        <x:v>4</x:v>
      </x:c>
      <x:c r="E29" s="11" t="n">
        <x:v>3</x:v>
      </x:c>
      <x:c r="F29" s="51" t="s">
        <x:v>44</x:v>
      </x:c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1" spans="1:18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79D891-A522-42D7-AE0A-8DC481808FE9}" mc:Ignorable="x14ac xr xr2 xr3">
  <x:sheetPr>
    <x:outlinePr summaryBelow="1" summaryRight="1"/>
  </x:sheetPr>
  <x:dimension ref="A1:L64"/>
  <x:sheetViews>
    <x:sheetView topLeftCell="A40" workbookViewId="0">
      <x:selection activeCell="H64" sqref="H64"/>
    </x:sheetView>
  </x:sheetViews>
  <x:sheetFormatPr defaultColWidth="8.855469" defaultRowHeight="15" x14ac:dyDescent="0.25"/>
  <x:cols>
    <x:col min="1" max="1" width="13.710938" style="0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11" customWidth="1"/>
    <x:col min="6" max="6" width="8.855469" style="0" customWidth="1"/>
    <x:col min="7" max="7" width="8.855469" style="11" customWidth="1"/>
    <x:col min="8" max="8" width="20.285156" style="0" customWidth="1"/>
    <x:col min="9" max="9" width="20.710938" style="0" customWidth="1"/>
    <x:col min="10" max="11" width="8.855469" style="11" customWidth="1"/>
    <x:col min="12" max="12" width="8.855469" style="0" customWidth="1"/>
    <x:col min="13" max="16384" width="8.855469" style="11" customWidth="1"/>
  </x:cols>
  <x:sheetData>
    <x:row r="1" spans="1:13" x14ac:dyDescent="0.25">
      <x:c r="A1" s="8" t="s">
        <x:v>45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s="0" customFormat="1" x14ac:dyDescent="0.25">
      <x:c r="A4" s="9" t="s">
        <x:v>6</x:v>
      </x:c>
      <x:c r="B4" s="8" t="s">
        <x:v>46</x:v>
      </x:c>
    </x:row>
    <x:row r="5" spans="1:13" x14ac:dyDescent="0.25">
      <x:c r="A5" s="10" t="s"/>
      <x:c r="B5" s="10" t="s"/>
    </x:row>
    <x:row r="6" spans="1:13" x14ac:dyDescent="0.25">
      <x:c r="A6" s="13" t="s">
        <x:v>7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79" t="s">
        <x:v>13</x:v>
      </x:c>
      <x:c r="H7" s="48">
        <x:v>43943.5861111111</x:v>
      </x:c>
    </x:row>
    <x:row r="8" spans="1:13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>
        <x:f>IF(D8 = A8, B8, IF(D8 = A9, B9, "Unknown"))</x:f>
      </x:c>
      <x:c r="F8" s="11" t="s">
        <x:v>26</x:v>
      </x:c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 t="n">
        <x:v>-9999</x:v>
      </x:c>
      <x:c r="F9" s="11" t="s">
        <x:v>47</x:v>
      </x:c>
    </x:row>
    <x:row r="11" spans="1:13" x14ac:dyDescent="0.25">
      <x:c r="A11" s="13" t="s">
        <x:v>48</x:v>
      </x:c>
      <x:c r="B11" s="1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79" t="s">
        <x:v>13</x:v>
      </x:c>
      <x:c r="H12" s="48">
        <x:v>43943.5861111111</x:v>
      </x:c>
    </x:row>
    <x:row r="13" spans="1:13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47</x:v>
      </x:c>
    </x:row>
    <x:row r="14" spans="1:13" s="0" customFormat="1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51" t="s">
        <x:v>44</x:v>
      </x:c>
    </x:row>
    <x:row r="16" spans="1:13" x14ac:dyDescent="0.25">
      <x:c r="A16" s="13" t="s">
        <x:v>49</x:v>
      </x:c>
      <x:c r="B16" s="1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79" t="s">
        <x:v>13</x:v>
      </x:c>
      <x:c r="H17" s="48">
        <x:v>43943.5861111111</x:v>
      </x:c>
    </x:row>
    <x:row r="18" spans="1:13" x14ac:dyDescent="0.25">
      <x:c r="A18" s="11" t="n">
        <x:v>2</x:v>
      </x:c>
      <x:c r="B18" s="11" t="n">
        <x:v>2</x:v>
      </x:c>
      <x:c r="C18" s="11" t="s">
        <x:v>14</x:v>
      </x:c>
      <x:c r="D18" s="11" t="n">
        <x:v>3</x:v>
      </x:c>
      <x:c r="E18" s="11" t="n">
        <x:v>-9999</x:v>
      </x:c>
      <x:c r="F18" s="11" t="s">
        <x:v>47</x:v>
      </x:c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 t="n">
        <x:v>-9999</x:v>
      </x:c>
      <x:c r="F19" s="11" t="s">
        <x:v>47</x:v>
      </x:c>
    </x:row>
    <x:row r="21" spans="1:13" x14ac:dyDescent="0.25">
      <x:c r="A21" s="13" t="s">
        <x:v>50</x:v>
      </x:c>
      <x:c r="B21" s="10" t="s"/>
    </x:row>
    <x:row r="22" spans="1:13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79" t="s">
        <x:v>13</x:v>
      </x:c>
      <x:c r="H22" s="48">
        <x:v>43943.5861111111</x:v>
      </x:c>
    </x:row>
    <x:row r="23" spans="1:13" x14ac:dyDescent="0.25">
      <x:c r="A23" s="11" t="n">
        <x:v>60</x:v>
      </x:c>
      <x:c r="B23" s="11" t="n">
        <x:v>10</x:v>
      </x:c>
      <x:c r="C23" s="11" t="s">
        <x:v>14</x:v>
      </x:c>
      <x:c r="D23" s="11" t="n">
        <x:v>51</x:v>
      </x:c>
      <x:c r="E23" s="11" t="n">
        <x:v>-9999</x:v>
      </x:c>
      <x:c r="F23" s="11" t="s">
        <x:v>47</x:v>
      </x:c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 t="n">
        <x:v>-9999</x:v>
      </x:c>
      <x:c r="F24" s="11" t="s">
        <x:v>47</x:v>
      </x:c>
    </x:row>
    <x:row r="26" spans="1:13" x14ac:dyDescent="0.25">
      <x:c r="A26" s="13" t="s">
        <x:v>51</x:v>
      </x:c>
      <x:c r="B26" s="1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79" t="s">
        <x:v>13</x:v>
      </x:c>
      <x:c r="H27" s="48">
        <x:v>43943.5861111111</x:v>
      </x:c>
    </x:row>
    <x:row r="28" spans="1:13" x14ac:dyDescent="0.25">
      <x:c r="A28" s="11" t="n">
        <x:v>0.1</x:v>
      </x:c>
      <x:c r="B28" s="11" t="n">
        <x:v>0.1</x:v>
      </x:c>
      <x:c r="C28" s="11" t="s">
        <x:v>14</x:v>
      </x:c>
      <x:c r="D28" s="11" t="n">
        <x:v>0.5</x:v>
      </x:c>
      <x:c r="E28" s="11" t="n">
        <x:v>-9999</x:v>
      </x:c>
      <x:c r="F28" s="11" t="s">
        <x:v>47</x:v>
      </x:c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 t="n">
        <x:v>-9999</x:v>
      </x:c>
      <x:c r="F29" s="11" t="s">
        <x:v>47</x:v>
      </x:c>
    </x:row>
    <x:row r="31" spans="1:13" x14ac:dyDescent="0.25">
      <x:c r="A31" s="13" t="s">
        <x:v>52</x:v>
      </x:c>
      <x:c r="B31" s="1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79" t="s">
        <x:v>13</x:v>
      </x:c>
      <x:c r="H32" s="48">
        <x:v>43943.5861111111</x:v>
      </x:c>
    </x:row>
    <x:row r="33" spans="1:13" x14ac:dyDescent="0.25">
      <x:c r="A33" s="11" t="n">
        <x:v>0</x:v>
      </x:c>
      <x:c r="B33" s="11" t="n">
        <x:v>0</x:v>
      </x:c>
      <x:c r="C33" s="11" t="s">
        <x:v>14</x:v>
      </x:c>
      <x:c r="D33" s="11" t="n">
        <x:v>0.25</x:v>
      </x:c>
      <x:c r="E33" s="11" t="n">
        <x:v>-9999</x:v>
      </x:c>
      <x:c r="F33" s="11" t="s">
        <x:v>47</x:v>
      </x:c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 t="n">
        <x:v>-9999</x:v>
      </x:c>
      <x:c r="F34" s="11" t="s">
        <x:v>47</x:v>
      </x:c>
    </x:row>
    <x:row r="36" spans="1:13" x14ac:dyDescent="0.25">
      <x:c r="A36" s="13" t="s">
        <x:v>53</x:v>
      </x:c>
      <x:c r="B36" s="10" t="s"/>
    </x:row>
    <x:row r="37" spans="1:13" s="0" customFormat="1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79" t="s">
        <x:v>13</x:v>
      </x:c>
      <x:c r="H37" s="48">
        <x:v>43943.5861111111</x:v>
      </x:c>
    </x:row>
    <x:row r="38" spans="1:13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-9999</x:v>
      </x:c>
      <x:c r="F38" s="11" t="s">
        <x:v>47</x:v>
      </x:c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51" t="s">
        <x:v>44</x:v>
      </x:c>
    </x:row>
    <x:row r="41" spans="1:13" x14ac:dyDescent="0.25">
      <x:c r="A41" s="13" t="s">
        <x:v>54</x:v>
      </x:c>
      <x:c r="B41" s="10" t="s"/>
    </x:row>
    <x:row r="42" spans="1:13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79" t="s">
        <x:v>13</x:v>
      </x:c>
      <x:c r="H42" s="48">
        <x:v>43943.5861111111</x:v>
      </x:c>
    </x:row>
    <x:row r="43" spans="1:13" x14ac:dyDescent="0.25">
      <x:c r="A43" s="11" t="n">
        <x:v>18</x:v>
      </x:c>
      <x:c r="B43" s="11" t="n">
        <x:v>5</x:v>
      </x:c>
      <x:c r="C43" s="11" t="s">
        <x:v>14</x:v>
      </x:c>
      <x:c r="D43" s="11" t="n">
        <x:v>18.5</x:v>
      </x:c>
      <x:c r="E43" s="11" t="n">
        <x:v>-9999</x:v>
      </x:c>
      <x:c r="F43" s="11" t="s">
        <x:v>47</x:v>
      </x:c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 t="n">
        <x:v>-9999</x:v>
      </x:c>
      <x:c r="F44" s="11" t="s">
        <x:v>47</x:v>
      </x:c>
    </x:row>
    <x:row r="46" spans="1:13" x14ac:dyDescent="0.25">
      <x:c r="A46" s="13" t="s">
        <x:v>55</x:v>
      </x:c>
      <x:c r="B46" s="1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79" t="s">
        <x:v>13</x:v>
      </x:c>
      <x:c r="H47" s="48">
        <x:v>43943.5861111111</x:v>
      </x:c>
    </x:row>
    <x:row r="48" spans="1:13" x14ac:dyDescent="0.25">
      <x:c r="A48" s="11" t="n">
        <x:v>6</x:v>
      </x:c>
      <x:c r="B48" s="11" t="n">
        <x:v>16</x:v>
      </x:c>
      <x:c r="C48" s="11" t="s">
        <x:v>14</x:v>
      </x:c>
      <x:c r="D48" s="11" t="n">
        <x:v>7</x:v>
      </x:c>
      <x:c r="E48" s="11" t="n">
        <x:v>-9999</x:v>
      </x:c>
      <x:c r="F48" s="11" t="s">
        <x:v>47</x:v>
      </x:c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 t="n">
        <x:v>-9999</x:v>
      </x:c>
      <x:c r="F49" s="11" t="s">
        <x:v>47</x:v>
      </x:c>
    </x:row>
    <x:row r="51" spans="1:13" x14ac:dyDescent="0.25">
      <x:c r="A51" s="13" t="s">
        <x:v>56</x:v>
      </x:c>
      <x:c r="B51" s="1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79" t="s">
        <x:v>13</x:v>
      </x:c>
      <x:c r="H52" s="48">
        <x:v>43943.5861111111</x:v>
      </x:c>
    </x:row>
    <x:row r="53" spans="1:13" x14ac:dyDescent="0.25">
      <x:c r="A53" s="11" t="n">
        <x:v>3</x:v>
      </x:c>
      <x:c r="B53" s="11" t="n">
        <x:v>9</x:v>
      </x:c>
      <x:c r="C53" s="11" t="s">
        <x:v>14</x:v>
      </x:c>
      <x:c r="D53" s="11" t="n">
        <x:v>3.3</x:v>
      </x:c>
      <x:c r="E53" s="11" t="n">
        <x:v>-9999</x:v>
      </x:c>
      <x:c r="F53" s="11" t="s">
        <x:v>47</x:v>
      </x:c>
    </x:row>
    <x:row r="54" spans="1:13" x14ac:dyDescent="0.25">
      <x:c r="A54" s="11" t="n">
        <x:v>4</x:v>
      </x:c>
      <x:c r="B54" s="11" t="n">
        <x:v>-16</x:v>
      </x:c>
      <x:c r="D54" s="11" t="n">
        <x:v>3.9</x:v>
      </x:c>
      <x:c r="E54" s="11" t="n">
        <x:v>-9999</x:v>
      </x:c>
      <x:c r="F54" s="11" t="s">
        <x:v>47</x:v>
      </x:c>
    </x:row>
    <x:row r="56" spans="1:13" s="0" customFormat="1" x14ac:dyDescent="0.25">
      <x:c r="A56" s="13" t="s">
        <x:v>57</x:v>
      </x:c>
      <x:c r="B56" s="10" t="s"/>
      <x:c r="C56" s="11" t="s"/>
      <x:c r="D56" s="11" t="s"/>
      <x:c r="E56" s="11" t="s"/>
    </x:row>
    <x:row r="57" spans="1:13" x14ac:dyDescent="0.25">
      <x:c r="A57" s="12" t="s">
        <x:v>8</x:v>
      </x:c>
      <x:c r="B57" s="14" t="s">
        <x:v>9</x:v>
      </x:c>
      <x:c r="C57" s="14" t="s">
        <x:v>10</x:v>
      </x:c>
      <x:c r="D57" s="14" t="s">
        <x:v>8</x:v>
      </x:c>
      <x:c r="E57" s="14" t="s">
        <x:v>11</x:v>
      </x:c>
      <x:c r="F57" s="0" t="s">
        <x:v>12</x:v>
      </x:c>
      <x:c r="G57" s="81" t="s">
        <x:v>13</x:v>
      </x:c>
      <x:c r="H57" s="53">
        <x:v>43943.5861111111</x:v>
      </x:c>
    </x:row>
    <x:row r="58" spans="1:13" x14ac:dyDescent="0.25">
      <x:c r="A58" s="11" t="n">
        <x:v>6</x:v>
      </x:c>
      <x:c r="B58" s="11" t="n">
        <x:v>16</x:v>
      </x:c>
      <x:c r="C58" s="11" t="s">
        <x:v>14</x:v>
      </x:c>
      <x:c r="D58" s="11" t="n">
        <x:v>6</x:v>
      </x:c>
      <x:c r="E58" s="11" t="n">
        <x:v>16</x:v>
      </x:c>
      <x:c r="F58" s="0" t="s">
        <x:v>58</x:v>
      </x:c>
    </x:row>
    <x:row r="59" spans="1:13" x14ac:dyDescent="0.25">
      <x:c r="A59" s="11" t="n">
        <x:v>10</x:v>
      </x:c>
      <x:c r="B59" s="11" t="n">
        <x:v>20</x:v>
      </x:c>
      <x:c r="D59" s="11" t="n">
        <x:v>10</x:v>
      </x:c>
      <x:c r="E59" s="11" t="n">
        <x:v>20</x:v>
      </x:c>
      <x:c r="F59" s="0" t="s">
        <x:v>59</x:v>
      </x:c>
    </x:row>
    <x:row r="61" spans="1:13" x14ac:dyDescent="0.25">
      <x:c r="A61" s="13" t="s">
        <x:v>60</x:v>
      </x:c>
      <x:c r="B61" s="10" t="s"/>
    </x:row>
    <x:row r="62" spans="1:13" x14ac:dyDescent="0.25">
      <x:c r="A62" s="12" t="s">
        <x:v>8</x:v>
      </x:c>
      <x:c r="B62" s="14" t="s">
        <x:v>9</x:v>
      </x:c>
      <x:c r="C62" s="14" t="s">
        <x:v>10</x:v>
      </x:c>
      <x:c r="D62" s="14" t="s">
        <x:v>8</x:v>
      </x:c>
      <x:c r="E62" s="14" t="s">
        <x:v>11</x:v>
      </x:c>
      <x:c r="F62" s="0" t="s">
        <x:v>12</x:v>
      </x:c>
      <x:c r="G62" s="81" t="s">
        <x:v>13</x:v>
      </x:c>
      <x:c r="H62" s="53">
        <x:v>43943.5861111111</x:v>
      </x:c>
    </x:row>
    <x:row r="63" spans="1:13" x14ac:dyDescent="0.25">
      <x:c r="A63" s="11" t="n">
        <x:v>-6</x:v>
      </x:c>
      <x:c r="B63" s="11" t="n">
        <x:v>-16</x:v>
      </x:c>
      <x:c r="C63" s="11" t="s">
        <x:v>14</x:v>
      </x:c>
      <x:c r="D63" s="11" t="n">
        <x:v>-6</x:v>
      </x:c>
      <x:c r="E63" s="11" t="n">
        <x:v>-16</x:v>
      </x:c>
      <x:c r="F63" s="0" t="s">
        <x:v>61</x:v>
      </x:c>
    </x:row>
    <x:row r="64" spans="1:13" s="0" customFormat="1" x14ac:dyDescent="0.25">
      <x:c r="A64" s="11" t="n">
        <x:v>-10</x:v>
      </x:c>
      <x:c r="B64" s="11" t="n">
        <x:v>-20</x:v>
      </x:c>
      <x:c r="C64" s="0" t="s"/>
      <x:c r="D64" s="11" t="n">
        <x:v>-10</x:v>
      </x:c>
      <x:c r="E64" s="11" t="n">
        <x:v>-20</x:v>
      </x:c>
      <x:c r="F64" s="0" t="s">
        <x:v>62</x:v>
      </x:c>
      <x:c r="G64" s="0" t="s"/>
      <x:c r="H64" s="0" t="s"/>
      <x:c r="I64" s="0" t="s"/>
      <x:c r="J64" s="0" t="s"/>
      <x:c r="K64" s="0" t="s"/>
      <x:c r="L64" s="0" t="s"/>
      <x:c r="M64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F4384C-889F-4D7B-A122-B6F9487A8DB3}" mc:Ignorable="x14ac xr xr2 xr3">
  <x:sheetPr>
    <x:outlinePr summaryBelow="1" summaryRight="1"/>
  </x:sheetPr>
  <x:dimension ref="A1:O56"/>
  <x:sheetViews>
    <x:sheetView topLeftCell="A22" workbookViewId="0">
      <x:selection activeCell="O38" sqref="O38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22" style="11" customWidth="1"/>
    <x:col min="9" max="9" width="20.710938" style="11" customWidth="1"/>
    <x:col min="10" max="14" width="8.855469" style="11" customWidth="1"/>
    <x:col min="15" max="15" width="8.855469" style="0" customWidth="1"/>
    <x:col min="16" max="16384" width="8.855469" style="11" customWidth="1"/>
  </x:cols>
  <x:sheetData>
    <x:row r="1" spans="1:16" x14ac:dyDescent="0.25">
      <x:c r="A1" s="8" t="s">
        <x:v>63</x:v>
      </x:c>
      <x:c r="B1" s="8" t="s">
        <x:v>1</x:v>
      </x:c>
    </x:row>
    <x:row r="2" spans="1:16" x14ac:dyDescent="0.25">
      <x:c r="A2" s="9" t="s">
        <x:v>2</x:v>
      </x:c>
      <x:c r="B2" s="8" t="s">
        <x:v>24</x:v>
      </x:c>
    </x:row>
    <x:row r="3" spans="1:16" x14ac:dyDescent="0.25">
      <x:c r="A3" s="9" t="s">
        <x:v>4</x:v>
      </x:c>
      <x:c r="B3" s="8" t="s">
        <x:v>25</x:v>
      </x:c>
    </x:row>
    <x:row r="4" spans="1:16" x14ac:dyDescent="0.25">
      <x:c r="A4" s="9" t="s">
        <x:v>6</x:v>
      </x:c>
      <x:c r="B4" s="8" t="s">
        <x:v>64</x:v>
      </x:c>
    </x:row>
    <x:row r="5" spans="1:16" x14ac:dyDescent="0.25">
      <x:c r="A5" s="10" t="s"/>
      <x:c r="B5" s="10" t="s"/>
    </x:row>
    <x:row r="6" spans="1:16" x14ac:dyDescent="0.25">
      <x:c r="A6" s="13" t="s">
        <x:v>65</x:v>
      </x:c>
      <x:c r="B6" s="10" t="s"/>
    </x:row>
    <x:row r="7" spans="1:16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79" t="s">
        <x:v>13</x:v>
      </x:c>
      <x:c r="H7" s="48">
        <x:v>43943.5861111111</x:v>
      </x:c>
    </x:row>
    <x:row r="8" spans="1:16" x14ac:dyDescent="0.25">
      <x:c r="A8" s="11" t="n">
        <x:v>0</x:v>
      </x:c>
      <x:c r="B8" s="11" t="n">
        <x:v>1</x:v>
      </x:c>
      <x:c r="C8" s="11" t="s">
        <x:v>17</x:v>
      </x:c>
      <x:c r="D8" s="11" t="n">
        <x:v>0</x:v>
      </x:c>
      <x:c r="E8" s="11">
        <x:f>IF(D8 &lt; A9, B8, B9)</x:f>
      </x:c>
      <x:c r="F8" s="11" t="s">
        <x:v>26</x:v>
      </x:c>
    </x:row>
    <x:row r="9" spans="1:16" x14ac:dyDescent="0.25">
      <x:c r="A9" s="11" t="n">
        <x:v>1</x:v>
      </x:c>
      <x:c r="B9" s="11" t="n">
        <x:v>2</x:v>
      </x:c>
      <x:c r="D9" s="11" t="n">
        <x:v>0.5</x:v>
      </x:c>
      <x:c r="E9" s="11">
        <x:f>IF(D9 &lt; A9, B8, B9)</x:f>
      </x:c>
      <x:c r="F9" s="11" t="s">
        <x:v>26</x:v>
      </x:c>
    </x:row>
    <x:row r="11" spans="1:16" x14ac:dyDescent="0.25">
      <x:c r="A11" s="13" t="s">
        <x:v>66</x:v>
      </x:c>
      <x:c r="B11" s="10" t="s"/>
    </x:row>
    <x:row r="12" spans="1:16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0" t="s">
        <x:v>40</x:v>
      </x:c>
      <x:c r="H12" s="48">
        <x:v>43943.5861111111</x:v>
      </x:c>
    </x:row>
    <x:row r="13" spans="1:16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&lt; A14, B13, B14)</x:f>
      </x:c>
      <x:c r="F13" s="11" t="s">
        <x:v>31</x:v>
      </x:c>
    </x:row>
    <x:row r="14" spans="1:16" x14ac:dyDescent="0.25">
      <x:c r="A14" s="11" t="n">
        <x:v>1</x:v>
      </x:c>
      <x:c r="B14" s="11" t="n">
        <x:v>2</x:v>
      </x:c>
      <x:c r="D14" s="11" t="n">
        <x:v>0.5</x:v>
      </x:c>
      <x:c r="E14" s="11">
        <x:f>IF(D14 &lt; A14, B13, B14)</x:f>
      </x:c>
      <x:c r="F14" s="51" t="s">
        <x:v>44</x:v>
      </x:c>
    </x:row>
    <x:row r="16" spans="1:16" x14ac:dyDescent="0.25">
      <x:c r="A16" s="13" t="s">
        <x:v>67</x:v>
      </x:c>
      <x:c r="B16" s="10" t="s"/>
    </x:row>
    <x:row r="17" spans="1:16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79" t="s">
        <x:v>13</x:v>
      </x:c>
      <x:c r="H17" s="48">
        <x:v>43943.5861111111</x:v>
      </x:c>
    </x:row>
    <x:row r="18" spans="1:16" x14ac:dyDescent="0.25">
      <x:c r="A18" s="11" t="n">
        <x:v>2</x:v>
      </x:c>
      <x:c r="B18" s="11" t="n">
        <x:v>2</x:v>
      </x:c>
      <x:c r="C18" s="11" t="s">
        <x:v>17</x:v>
      </x:c>
      <x:c r="D18" s="11" t="n">
        <x:v>3</x:v>
      </x:c>
      <x:c r="E18" s="11">
        <x:f>IF(D18 &lt; A19, B18, B19)</x:f>
      </x:c>
      <x:c r="F18" s="11" t="s">
        <x:v>31</x:v>
      </x:c>
    </x:row>
    <x:row r="19" spans="1:16" x14ac:dyDescent="0.25">
      <x:c r="A19" s="11" t="n">
        <x:v>10</x:v>
      </x:c>
      <x:c r="B19" s="11" t="n">
        <x:v>5</x:v>
      </x:c>
      <x:c r="D19" s="11" t="n">
        <x:v>8</x:v>
      </x:c>
      <x:c r="E19" s="11">
        <x:f>IF(D19 &lt; A19, B18, B19)</x:f>
      </x:c>
      <x:c r="F19" s="11" t="s">
        <x:v>31</x:v>
      </x:c>
    </x:row>
    <x:row r="21" spans="1:16" x14ac:dyDescent="0.25">
      <x:c r="A21" s="13" t="s">
        <x:v>68</x:v>
      </x:c>
      <x:c r="B21" s="10" t="s"/>
    </x:row>
    <x:row r="22" spans="1:16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79" t="s">
        <x:v>13</x:v>
      </x:c>
      <x:c r="H22" s="48">
        <x:v>43943.5861111111</x:v>
      </x:c>
    </x:row>
    <x:row r="23" spans="1:16" x14ac:dyDescent="0.25">
      <x:c r="A23" s="11" t="n">
        <x:v>60</x:v>
      </x:c>
      <x:c r="B23" s="11" t="n">
        <x:v>10</x:v>
      </x:c>
      <x:c r="C23" s="11" t="s">
        <x:v>17</x:v>
      </x:c>
      <x:c r="D23" s="11" t="n">
        <x:v>51</x:v>
      </x:c>
      <x:c r="E23" s="11">
        <x:f>IF(D23 &lt; A24, B23, B24)</x:f>
      </x:c>
      <x:c r="F23" s="11" t="s">
        <x:v>26</x:v>
      </x:c>
    </x:row>
    <x:row r="24" spans="1:16" x14ac:dyDescent="0.25">
      <x:c r="A24" s="11" t="n">
        <x:v>50</x:v>
      </x:c>
      <x:c r="B24" s="11" t="n">
        <x:v>1</x:v>
      </x:c>
      <x:c r="D24" s="11" t="n">
        <x:v>56</x:v>
      </x:c>
      <x:c r="E24" s="11">
        <x:f>IF(D24 &lt; A24, B23, B24)</x:f>
      </x:c>
      <x:c r="F24" s="11" t="s">
        <x:v>26</x:v>
      </x:c>
    </x:row>
    <x:row r="26" spans="1:16" x14ac:dyDescent="0.25">
      <x:c r="A26" s="13" t="s">
        <x:v>69</x:v>
      </x:c>
      <x:c r="B26" s="10" t="s"/>
    </x:row>
    <x:row r="27" spans="1:16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79" t="s">
        <x:v>13</x:v>
      </x:c>
      <x:c r="H27" s="48">
        <x:v>43943.5861111111</x:v>
      </x:c>
    </x:row>
    <x:row r="28" spans="1:16" x14ac:dyDescent="0.25">
      <x:c r="A28" s="11" t="n">
        <x:v>0.1</x:v>
      </x:c>
      <x:c r="B28" s="11" t="n">
        <x:v>0.1</x:v>
      </x:c>
      <x:c r="C28" s="11" t="s">
        <x:v>17</x:v>
      </x:c>
      <x:c r="D28" s="11" t="n">
        <x:v>0.5</x:v>
      </x:c>
      <x:c r="E28" s="11">
        <x:f>IF(D28 &lt; A29, B28, B29)</x:f>
      </x:c>
      <x:c r="F28" s="11" t="s">
        <x:v>70</x:v>
      </x:c>
    </x:row>
    <x:row r="29" spans="1:16" x14ac:dyDescent="0.25">
      <x:c r="A29" s="11" t="n">
        <x:v>1.5</x:v>
      </x:c>
      <x:c r="B29" s="11" t="n">
        <x:v>2.7</x:v>
      </x:c>
      <x:c r="D29" s="11" t="n">
        <x:v>1.2</x:v>
      </x:c>
      <x:c r="E29" s="11">
        <x:f>IF(D29 &lt; A29, B28, B29)</x:f>
      </x:c>
      <x:c r="F29" s="11" t="s">
        <x:v>70</x:v>
      </x:c>
    </x:row>
    <x:row r="31" spans="1:16" x14ac:dyDescent="0.25">
      <x:c r="A31" s="13" t="s">
        <x:v>71</x:v>
      </x:c>
      <x:c r="B31" s="10" t="s"/>
    </x:row>
    <x:row r="32" spans="1:16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79" t="s">
        <x:v>13</x:v>
      </x:c>
      <x:c r="H32" s="48">
        <x:v>43943.5861111111</x:v>
      </x:c>
    </x:row>
    <x:row r="33" spans="1:16" x14ac:dyDescent="0.25">
      <x:c r="A33" s="11" t="n">
        <x:v>0</x:v>
      </x:c>
      <x:c r="B33" s="11" t="n">
        <x:v>0</x:v>
      </x:c>
      <x:c r="C33" s="11" t="s">
        <x:v>17</x:v>
      </x:c>
      <x:c r="D33" s="11" t="n">
        <x:v>0.25</x:v>
      </x:c>
      <x:c r="E33" s="11">
        <x:f>IF(D33 &lt; A34, B33, B34)</x:f>
      </x:c>
      <x:c r="F33" s="11" t="s">
        <x:v>38</x:v>
      </x:c>
    </x:row>
    <x:row r="34" spans="1:16" x14ac:dyDescent="0.25">
      <x:c r="A34" s="11" t="n">
        <x:v>1</x:v>
      </x:c>
      <x:c r="B34" s="11" t="n">
        <x:v>5</x:v>
      </x:c>
      <x:c r="D34" s="11" t="n">
        <x:v>0.7</x:v>
      </x:c>
      <x:c r="E34" s="11">
        <x:f>IF(D34 &lt; A34, B33, B34)</x:f>
      </x:c>
      <x:c r="F34" s="11" t="s">
        <x:v>38</x:v>
      </x:c>
    </x:row>
    <x:row r="36" spans="1:16" x14ac:dyDescent="0.25">
      <x:c r="A36" s="13" t="s">
        <x:v>72</x:v>
      </x:c>
      <x:c r="B36" s="10" t="s"/>
    </x:row>
    <x:row r="37" spans="1:16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80" t="s">
        <x:v>40</x:v>
      </x:c>
      <x:c r="H37" s="48">
        <x:v>43943.5861111111</x:v>
      </x:c>
    </x:row>
    <x:row r="38" spans="1:16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&lt; A39, B38, B39)</x:f>
      </x:c>
      <x:c r="F38" s="11" t="s">
        <x:v>35</x:v>
      </x:c>
      <x:c r="G38" s="0" t="s"/>
      <x:c r="H38" s="0" t="s"/>
      <x:c r="I38" s="0" t="s"/>
      <x:c r="J38" s="0" t="s"/>
      <x:c r="K38" s="0" t="s"/>
      <x:c r="L38" s="0" t="s"/>
      <x:c r="M38" s="0" t="s"/>
      <x:c r="N38" s="0" t="s"/>
      <x:c r="O38" s="0" t="s"/>
      <x:c r="P38" s="0" t="s"/>
    </x:row>
    <x:row r="39" spans="1:16" x14ac:dyDescent="0.25">
      <x:c r="A39" s="11" t="n">
        <x:v>2</x:v>
      </x:c>
      <x:c r="B39" s="11" t="n">
        <x:v>4</x:v>
      </x:c>
      <x:c r="D39" s="11" t="n">
        <x:v>4.1</x:v>
      </x:c>
      <x:c r="E39" s="11">
        <x:f>IF(D39 &lt; A39, B38, B39)</x:f>
      </x:c>
      <x:c r="F39" s="51" t="s">
        <x:v>44</x:v>
      </x:c>
    </x:row>
    <x:row r="41" spans="1:16" x14ac:dyDescent="0.25">
      <x:c r="A41" s="13" t="s">
        <x:v>73</x:v>
      </x:c>
      <x:c r="B41" s="10" t="s"/>
    </x:row>
    <x:row r="42" spans="1:16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79" t="s">
        <x:v>13</x:v>
      </x:c>
      <x:c r="H42" s="48">
        <x:v>43943.5861111111</x:v>
      </x:c>
    </x:row>
    <x:row r="43" spans="1:16" x14ac:dyDescent="0.25">
      <x:c r="A43" s="11" t="n">
        <x:v>18</x:v>
      </x:c>
      <x:c r="B43" s="11" t="n">
        <x:v>5</x:v>
      </x:c>
      <x:c r="C43" s="11" t="s">
        <x:v>17</x:v>
      </x:c>
      <x:c r="D43" s="11" t="n">
        <x:v>18.5</x:v>
      </x:c>
      <x:c r="E43" s="11">
        <x:f>IF(D43 &lt; A44, B43, B44)</x:f>
      </x:c>
      <x:c r="F43" s="11" t="s">
        <x:v>74</x:v>
      </x:c>
    </x:row>
    <x:row r="44" spans="1:16" x14ac:dyDescent="0.25">
      <x:c r="A44" s="11" t="n">
        <x:v>20</x:v>
      </x:c>
      <x:c r="B44" s="11" t="n">
        <x:v>200</x:v>
      </x:c>
      <x:c r="D44" s="11" t="n">
        <x:v>19</x:v>
      </x:c>
      <x:c r="E44" s="11">
        <x:f>IF(D44 &lt; A44, B43, B44)</x:f>
      </x:c>
      <x:c r="F44" s="11" t="s">
        <x:v>74</x:v>
      </x:c>
    </x:row>
    <x:row r="46" spans="1:16" x14ac:dyDescent="0.25">
      <x:c r="A46" s="13" t="s">
        <x:v>75</x:v>
      </x:c>
      <x:c r="B46" s="10" t="s"/>
    </x:row>
    <x:row r="47" spans="1:16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79" t="s">
        <x:v>13</x:v>
      </x:c>
      <x:c r="H47" s="48">
        <x:v>43943.5861111111</x:v>
      </x:c>
    </x:row>
    <x:row r="48" spans="1:16" x14ac:dyDescent="0.25">
      <x:c r="A48" s="11" t="n">
        <x:v>6</x:v>
      </x:c>
      <x:c r="B48" s="11" t="n">
        <x:v>16</x:v>
      </x:c>
      <x:c r="C48" s="11" t="s">
        <x:v>17</x:v>
      </x:c>
      <x:c r="D48" s="11" t="n">
        <x:v>7</x:v>
      </x:c>
      <x:c r="E48" s="11">
        <x:f>IF(D48 &lt; A49, B48, B49)</x:f>
      </x:c>
      <x:c r="F48" s="11" t="s">
        <x:v>58</x:v>
      </x:c>
    </x:row>
    <x:row r="49" spans="1:16" x14ac:dyDescent="0.25">
      <x:c r="A49" s="11" t="n">
        <x:v>10</x:v>
      </x:c>
      <x:c r="B49" s="11" t="n">
        <x:v>20</x:v>
      </x:c>
      <x:c r="D49" s="11" t="n">
        <x:v>8</x:v>
      </x:c>
      <x:c r="E49" s="11">
        <x:f>IF(D49 &lt; A49, B48, B49)</x:f>
      </x:c>
      <x:c r="F49" s="11" t="s">
        <x:v>58</x:v>
      </x:c>
    </x:row>
    <x:row r="51" spans="1:16" x14ac:dyDescent="0.25">
      <x:c r="A51" s="13" t="s">
        <x:v>76</x:v>
      </x:c>
      <x:c r="B51" s="10" t="s"/>
    </x:row>
    <x:row r="52" spans="1:16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79" t="s">
        <x:v>13</x:v>
      </x:c>
      <x:c r="H52" s="48">
        <x:v>43943.5861111111</x:v>
      </x:c>
    </x:row>
    <x:row r="53" spans="1:16" x14ac:dyDescent="0.25">
      <x:c r="A53" s="11" t="n">
        <x:v>3</x:v>
      </x:c>
      <x:c r="B53" s="11" t="n">
        <x:v>9</x:v>
      </x:c>
      <x:c r="C53" s="11" t="s">
        <x:v>17</x:v>
      </x:c>
      <x:c r="D53" s="11" t="n">
        <x:v>3.3</x:v>
      </x:c>
      <x:c r="E53" s="11">
        <x:f>IF(D53 &lt; A54, B53, B54)</x:f>
      </x:c>
      <x:c r="F53" s="11" t="s">
        <x:v>77</x:v>
      </x:c>
    </x:row>
    <x:row r="54" spans="1:16" x14ac:dyDescent="0.25">
      <x:c r="A54" s="11" t="n">
        <x:v>4</x:v>
      </x:c>
      <x:c r="B54" s="11" t="n">
        <x:v>-16</x:v>
      </x:c>
      <x:c r="D54" s="11" t="n">
        <x:v>3.9</x:v>
      </x:c>
      <x:c r="E54" s="11">
        <x:f>IF(D54 &lt; A54, B53, B54)</x:f>
      </x:c>
      <x:c r="F54" s="11" t="s">
        <x:v>77</x:v>
      </x:c>
    </x:row>
    <x:row r="56" spans="1:16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2BE696-E68A-4946-90AF-697E207947AB}" mc:Ignorable="x14ac xr xr2 xr3">
  <x:sheetPr>
    <x:outlinePr summaryBelow="1" summaryRight="1"/>
  </x:sheetPr>
  <x:dimension ref="A1:L320"/>
  <x:sheetViews>
    <x:sheetView topLeftCell="A4" workbookViewId="0">
      <x:selection activeCell="K11" sqref="K1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0" bestFit="1" customWidth="1"/>
    <x:col min="4" max="4" width="8.855469" style="11" customWidth="1"/>
    <x:col min="5" max="5" width="16.710938" style="11" customWidth="1"/>
    <x:col min="6" max="6" width="23.855469" style="11" customWidth="1"/>
    <x:col min="7" max="7" width="8.855469" style="11" customWidth="1"/>
    <x:col min="8" max="8" width="19.140625" style="0" customWidth="1"/>
    <x:col min="9" max="9" width="20.710938" style="11" customWidth="1"/>
    <x:col min="10" max="10" width="8.855469" style="11" customWidth="1"/>
    <x:col min="11" max="12" width="8.855469" style="0" customWidth="1"/>
    <x:col min="13" max="16384" width="8.855469" style="11" customWidth="1"/>
  </x:cols>
  <x:sheetData>
    <x:row r="1" spans="1:13" x14ac:dyDescent="0.25">
      <x:c r="A1" s="8" t="s">
        <x:v>78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x14ac:dyDescent="0.25">
      <x:c r="A4" s="9" t="s">
        <x:v>6</x:v>
      </x:c>
      <x:c r="B4" s="8" t="s">
        <x:v>79</x:v>
      </x:c>
    </x:row>
    <x:row r="5" spans="1:13" x14ac:dyDescent="0.25">
      <x:c r="A5" s="10" t="s"/>
      <x:c r="B5" s="10" t="s"/>
    </x:row>
    <x:row r="6" spans="1:13" x14ac:dyDescent="0.25">
      <x:c r="A6" s="13" t="s">
        <x:v>80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0" t="s">
        <x:v>12</x:v>
      </x:c>
      <x:c r="G7" s="82" t="s">
        <x:v>13</x:v>
      </x:c>
      <x:c r="H7" s="54">
        <x:v>43943.5861111111</x:v>
      </x:c>
      <x:c r="I7" s="0" t="s"/>
    </x:row>
    <x:row r="8" spans="1:13" x14ac:dyDescent="0.25">
      <x:c r="A8" s="11" t="n">
        <x:v>0</x:v>
      </x:c>
      <x:c r="B8" s="11" t="n">
        <x:v>1</x:v>
      </x:c>
      <x:c r="C8" s="11" t="s">
        <x:v>20</x:v>
      </x:c>
      <x:c r="D8" s="11" t="n">
        <x:v>0</x:v>
      </x:c>
      <x:c r="E8" s="11">
        <x:f>(B9-B8)/(A9-A8)*D8 + (B9 - (B9-B8)/(A9-A8)*A9)</x:f>
      </x:c>
      <x:c r="F8" s="0" t="s">
        <x:v>26</x:v>
      </x:c>
      <x:c r="G8" s="0" t="s"/>
      <x:c r="I8" s="0" t="s"/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>
        <x:f>(B9-B8)/(A9-A8)*D9 + (B9 - (B9-B8)/(A9-A8)*A9)</x:f>
      </x:c>
      <x:c r="F9" s="0" t="s">
        <x:v>27</x:v>
      </x:c>
      <x:c r="G9" s="0" t="s"/>
      <x:c r="I9" s="0" t="s"/>
    </x:row>
    <x:row r="10" spans="1:13" x14ac:dyDescent="0.25">
      <x:c r="F10" s="0" t="s"/>
      <x:c r="G10" s="0" t="s"/>
      <x:c r="I10" s="0" t="s"/>
    </x:row>
    <x:row r="11" spans="1:13" s="0" customFormat="1" x14ac:dyDescent="0.25">
      <x:c r="A11" s="13" t="s">
        <x:v>81</x:v>
      </x:c>
      <x:c r="B11" s="1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0" t="s">
        <x:v>12</x:v>
      </x:c>
      <x:c r="G12" s="82" t="s">
        <x:v>13</x:v>
      </x:c>
      <x:c r="H12" s="54">
        <x:v>43943.5861111111</x:v>
      </x:c>
      <x:c r="I12" s="0" t="s"/>
    </x:row>
    <x:row r="13" spans="1:13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(B14-B13)/(A14-A13)*D13 + (B14 - (B14-B13)/(A14-A13)*A14)</x:f>
      </x:c>
      <x:c r="F13" s="0" t="s">
        <x:v>82</x:v>
      </x:c>
      <x:c r="G13" s="0" t="s"/>
      <x:c r="I13" s="0" t="s"/>
    </x:row>
    <x:row r="14" spans="1:13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0" t="s">
        <x:v>44</x:v>
      </x:c>
      <x:c r="G14" s="0" t="s"/>
      <x:c r="I14" s="0" t="s"/>
    </x:row>
    <x:row r="15" spans="1:13" x14ac:dyDescent="0.25">
      <x:c r="F15" s="0" t="s"/>
      <x:c r="G15" s="0" t="s"/>
      <x:c r="I15" s="0" t="s"/>
    </x:row>
    <x:row r="16" spans="1:13" x14ac:dyDescent="0.25">
      <x:c r="A16" s="13" t="s">
        <x:v>83</x:v>
      </x:c>
      <x:c r="B16" s="10" t="s"/>
      <x:c r="F16" s="0" t="s"/>
      <x:c r="G16" s="0" t="s"/>
      <x:c r="I16" s="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0" t="s">
        <x:v>12</x:v>
      </x:c>
      <x:c r="G17" s="82" t="s">
        <x:v>13</x:v>
      </x:c>
      <x:c r="H17" s="54">
        <x:v>43943.5861111111</x:v>
      </x:c>
      <x:c r="I17" s="0" t="s"/>
      <x:c r="J17" s="0" t="s"/>
    </x:row>
    <x:row r="18" spans="1:13" x14ac:dyDescent="0.25">
      <x:c r="A18" s="11" t="n">
        <x:v>2</x:v>
      </x:c>
      <x:c r="B18" s="11" t="n">
        <x:v>2</x:v>
      </x:c>
      <x:c r="C18" s="11" t="s">
        <x:v>20</x:v>
      </x:c>
      <x:c r="D18" s="11" t="n">
        <x:v>3</x:v>
      </x:c>
      <x:c r="E18" s="11">
        <x:f>(B19-B18)/(A19-A18)*D18 + (B19 - (B19-B18)/(A19-A18)*A19)</x:f>
      </x:c>
      <x:c r="F18" s="0" t="s">
        <x:v>84</x:v>
      </x:c>
      <x:c r="G18" s="0" t="s"/>
      <x:c r="I18" s="0" t="s"/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>
        <x:f>(B19-B18)/(A19-A18)*D19 + (B19 - (B19-B18)/(A19-A18)*A19)</x:f>
      </x:c>
      <x:c r="F19" s="0" t="s">
        <x:v>82</x:v>
      </x:c>
      <x:c r="G19" s="0" t="s"/>
      <x:c r="I19" s="0" t="s"/>
    </x:row>
    <x:row r="20" spans="1:13" x14ac:dyDescent="0.25">
      <x:c r="F20" s="0" t="s"/>
      <x:c r="G20" s="0" t="s"/>
      <x:c r="I20" s="0" t="s"/>
    </x:row>
    <x:row r="21" spans="1:13" s="0" customFormat="1" x14ac:dyDescent="0.25">
      <x:c r="A21" s="13" t="s">
        <x:v>85</x:v>
      </x:c>
      <x:c r="B21" s="10" t="s"/>
    </x:row>
    <x:row r="22" spans="1:13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0" t="s">
        <x:v>12</x:v>
      </x:c>
      <x:c r="G22" s="82" t="s">
        <x:v>13</x:v>
      </x:c>
      <x:c r="H22" s="54">
        <x:v>43943.5861111111</x:v>
      </x:c>
      <x:c r="I22" s="0" t="s"/>
    </x:row>
    <x:row r="23" spans="1:13" x14ac:dyDescent="0.25">
      <x:c r="A23" s="11" t="n">
        <x:v>60</x:v>
      </x:c>
      <x:c r="B23" s="11" t="n">
        <x:v>10</x:v>
      </x:c>
      <x:c r="C23" s="11" t="s">
        <x:v>20</x:v>
      </x:c>
      <x:c r="D23" s="11" t="n">
        <x:v>51</x:v>
      </x:c>
      <x:c r="E23" s="11">
        <x:f>(B24-B23)/(A24-A23)*D23 + (B24 - (B24-B23)/(A24-A23)*A24)</x:f>
      </x:c>
      <x:c r="F23" s="0" t="s">
        <x:v>86</x:v>
      </x:c>
      <x:c r="G23" s="0" t="s"/>
      <x:c r="I23" s="0" t="s"/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>
        <x:f>(B24-B23)/(A24-A23)*D24 + (B24 - (B24-B23)/(A24-A23)*A24)</x:f>
      </x:c>
      <x:c r="F24" s="0" t="s">
        <x:v>87</x:v>
      </x:c>
      <x:c r="G24" s="0" t="s"/>
      <x:c r="I24" s="0" t="s"/>
    </x:row>
    <x:row r="25" spans="1:13" x14ac:dyDescent="0.25">
      <x:c r="F25" s="0" t="s"/>
      <x:c r="G25" s="0" t="s"/>
      <x:c r="I25" s="0" t="s"/>
    </x:row>
    <x:row r="26" spans="1:13" x14ac:dyDescent="0.25">
      <x:c r="A26" s="13" t="s">
        <x:v>88</x:v>
      </x:c>
      <x:c r="B26" s="10" t="s"/>
      <x:c r="F26" s="0" t="s"/>
      <x:c r="G26" s="0" t="s"/>
      <x:c r="I26" s="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0" t="s">
        <x:v>12</x:v>
      </x:c>
      <x:c r="G27" s="82" t="s">
        <x:v>13</x:v>
      </x:c>
      <x:c r="H27" s="53">
        <x:v>43943.5861111111</x:v>
      </x:c>
      <x:c r="I27" s="0" t="s"/>
    </x:row>
    <x:row r="28" spans="1:13" x14ac:dyDescent="0.25">
      <x:c r="A28" s="11" t="n">
        <x:v>0.1</x:v>
      </x:c>
      <x:c r="B28" s="11" t="n">
        <x:v>0.1</x:v>
      </x:c>
      <x:c r="C28" s="11" t="s">
        <x:v>20</x:v>
      </x:c>
      <x:c r="D28" s="11" t="n">
        <x:v>0.5</x:v>
      </x:c>
      <x:c r="E28" s="11">
        <x:f>(B29-B28)/(A29-A28)*D28 + (B29 - (B29-B28)/(A29-A28)*A29)</x:f>
      </x:c>
      <x:c r="F28" s="0" t="s">
        <x:v>89</x:v>
      </x:c>
      <x:c r="G28" s="0" t="s"/>
      <x:c r="I28" s="0" t="s"/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>
        <x:f>(B29-B28)/(A29-A28)*D29 + (B29 - (B29-B28)/(A29-A28)*A29)</x:f>
      </x:c>
      <x:c r="F29" s="0" t="s">
        <x:v>90</x:v>
      </x:c>
      <x:c r="G29" s="0" t="s"/>
      <x:c r="I29" s="0" t="s"/>
    </x:row>
    <x:row r="30" spans="1:13" x14ac:dyDescent="0.25">
      <x:c r="F30" s="0" t="s"/>
      <x:c r="G30" s="0" t="s"/>
      <x:c r="I30" s="0" t="s"/>
    </x:row>
    <x:row r="31" spans="1:13" x14ac:dyDescent="0.25">
      <x:c r="A31" s="13" t="s">
        <x:v>91</x:v>
      </x:c>
      <x:c r="B31" s="10" t="s"/>
      <x:c r="F31" s="0" t="s"/>
      <x:c r="G31" s="0" t="s"/>
      <x:c r="I31" s="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0" t="s">
        <x:v>12</x:v>
      </x:c>
      <x:c r="G32" s="82" t="s">
        <x:v>13</x:v>
      </x:c>
      <x:c r="H32" s="53">
        <x:v>43943.5861111111</x:v>
      </x:c>
      <x:c r="I32" s="0" t="s"/>
    </x:row>
    <x:row r="33" spans="1:13" x14ac:dyDescent="0.25">
      <x:c r="A33" s="11" t="n">
        <x:v>0</x:v>
      </x:c>
      <x:c r="B33" s="11" t="n">
        <x:v>0</x:v>
      </x:c>
      <x:c r="C33" s="11" t="s">
        <x:v>20</x:v>
      </x:c>
      <x:c r="D33" s="11" t="n">
        <x:v>0.25</x:v>
      </x:c>
      <x:c r="E33" s="11">
        <x:f>(B34-B33)/(A34-A33)*D33 + (B34 - (B34-B33)/(A34-A33)*A34)</x:f>
      </x:c>
      <x:c r="F33" s="0" t="s">
        <x:v>30</x:v>
      </x:c>
      <x:c r="G33" s="0" t="s"/>
      <x:c r="I33" s="0" t="s"/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>
        <x:f>(B34-B33)/(A34-A33)*D34 + (B34 - (B34-B33)/(A34-A33)*A34)</x:f>
      </x:c>
      <x:c r="F34" s="0" t="s">
        <x:v>34</x:v>
      </x:c>
      <x:c r="G34" s="0" t="s"/>
      <x:c r="I34" s="0" t="s"/>
    </x:row>
    <x:row r="35" spans="1:13" x14ac:dyDescent="0.25">
      <x:c r="F35" s="0" t="s"/>
      <x:c r="G35" s="0" t="s"/>
      <x:c r="I35" s="0" t="s"/>
    </x:row>
    <x:row r="36" spans="1:13" x14ac:dyDescent="0.25">
      <x:c r="A36" s="13" t="s">
        <x:v>92</x:v>
      </x:c>
      <x:c r="B36" s="10" t="s"/>
      <x:c r="F36" s="0" t="s"/>
      <x:c r="G36" s="0" t="s"/>
      <x:c r="I36" s="0" t="s"/>
    </x:row>
    <x:row r="37" spans="1:13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0" t="s">
        <x:v>12</x:v>
      </x:c>
      <x:c r="G37" s="82" t="s">
        <x:v>13</x:v>
      </x:c>
      <x:c r="H37" s="53">
        <x:v>43943.5861111111</x:v>
      </x:c>
      <x:c r="I37" s="0" t="s"/>
    </x:row>
    <x:row r="38" spans="1:13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(B39-B38)/(A39-A38)*D38 + (B39 - (B39-B38)/(A39-A38)*A39)</x:f>
      </x:c>
      <x:c r="F38" s="0" t="s">
        <x:v>34</x:v>
      </x:c>
      <x:c r="G38" s="0" t="s"/>
      <x:c r="I38" s="0" t="s"/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0" t="s">
        <x:v>44</x:v>
      </x:c>
      <x:c r="G39" s="0" t="s"/>
      <x:c r="I39" s="0" t="s"/>
    </x:row>
    <x:row r="40" spans="1:13" x14ac:dyDescent="0.25">
      <x:c r="F40" s="0" t="s"/>
      <x:c r="G40" s="0" t="s"/>
      <x:c r="I40" s="0" t="s"/>
    </x:row>
    <x:row r="41" spans="1:13" x14ac:dyDescent="0.25">
      <x:c r="A41" s="13" t="s">
        <x:v>93</x:v>
      </x:c>
      <x:c r="B41" s="10" t="s"/>
      <x:c r="F41" s="0" t="s"/>
      <x:c r="G41" s="0" t="s"/>
      <x:c r="I41" s="0" t="s"/>
    </x:row>
    <x:row r="42" spans="1:13" s="0" customFormat="1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0" t="s">
        <x:v>12</x:v>
      </x:c>
      <x:c r="G42" s="83" t="s">
        <x:v>13</x:v>
      </x:c>
      <x:c r="H42" s="53">
        <x:v>43943.5861111111</x:v>
      </x:c>
    </x:row>
    <x:row r="43" spans="1:13" x14ac:dyDescent="0.25">
      <x:c r="A43" s="11" t="n">
        <x:v>18</x:v>
      </x:c>
      <x:c r="B43" s="11" t="n">
        <x:v>5</x:v>
      </x:c>
      <x:c r="C43" s="11" t="s">
        <x:v>20</x:v>
      </x:c>
      <x:c r="D43" s="11" t="n">
        <x:v>18.5</x:v>
      </x:c>
      <x:c r="E43" s="11">
        <x:f>(B44-B43)/(A44-A43)*D43 + (B44 - (B44-B43)/(A44-A43)*A44)</x:f>
      </x:c>
      <x:c r="F43" s="0" t="s">
        <x:v>94</x:v>
      </x:c>
      <x:c r="G43" s="0" t="s"/>
      <x:c r="I43" s="0" t="s"/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>
        <x:f>(B44-B43)/(A44-A43)*D44 + (B44 - (B44-B43)/(A44-A43)*A44)</x:f>
      </x:c>
      <x:c r="F44" s="0" t="s">
        <x:v>95</x:v>
      </x:c>
      <x:c r="G44" s="0" t="s"/>
      <x:c r="I44" s="0" t="s"/>
    </x:row>
    <x:row r="45" spans="1:13" x14ac:dyDescent="0.25">
      <x:c r="F45" s="0" t="s"/>
      <x:c r="G45" s="0" t="s"/>
      <x:c r="I45" s="0" t="s"/>
    </x:row>
    <x:row r="46" spans="1:13" x14ac:dyDescent="0.25">
      <x:c r="A46" s="13" t="s">
        <x:v>96</x:v>
      </x:c>
      <x:c r="B46" s="10" t="s"/>
      <x:c r="F46" s="0" t="s"/>
      <x:c r="G46" s="0" t="s"/>
      <x:c r="I46" s="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0" t="s">
        <x:v>12</x:v>
      </x:c>
      <x:c r="G47" s="82" t="s">
        <x:v>13</x:v>
      </x:c>
      <x:c r="H47" s="53">
        <x:v>43943.5861111111</x:v>
      </x:c>
      <x:c r="I47" s="0" t="s"/>
    </x:row>
    <x:row r="48" spans="1:13" x14ac:dyDescent="0.25">
      <x:c r="A48" s="11" t="n">
        <x:v>6</x:v>
      </x:c>
      <x:c r="B48" s="11" t="n">
        <x:v>16</x:v>
      </x:c>
      <x:c r="C48" s="11" t="s">
        <x:v>20</x:v>
      </x:c>
      <x:c r="D48" s="11" t="n">
        <x:v>7</x:v>
      </x:c>
      <x:c r="E48" s="11">
        <x:f>(B49-B48)/(A49-A48)*D48 + (B49 - (B49-B48)/(A49-A48)*A49)</x:f>
      </x:c>
      <x:c r="F48" s="0" t="s">
        <x:v>97</x:v>
      </x:c>
      <x:c r="G48" s="0" t="s"/>
      <x:c r="I48" s="0" t="s"/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>
        <x:f>(B49-B48)/(A49-A48)*D49 + (B49 - (B49-B48)/(A49-A48)*A49)</x:f>
      </x:c>
      <x:c r="F49" s="0" t="s">
        <x:v>98</x:v>
      </x:c>
      <x:c r="G49" s="0" t="s"/>
      <x:c r="I49" s="0" t="s"/>
    </x:row>
    <x:row r="50" spans="1:13" x14ac:dyDescent="0.25">
      <x:c r="F50" s="0" t="s"/>
      <x:c r="G50" s="0" t="s"/>
      <x:c r="I50" s="0" t="s"/>
    </x:row>
    <x:row r="51" spans="1:13" x14ac:dyDescent="0.25">
      <x:c r="A51" s="13" t="s">
        <x:v>99</x:v>
      </x:c>
      <x:c r="B51" s="10" t="s"/>
      <x:c r="F51" s="0" t="s"/>
      <x:c r="G51" s="0" t="s"/>
      <x:c r="I51" s="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0" t="s">
        <x:v>12</x:v>
      </x:c>
      <x:c r="G52" s="82" t="s">
        <x:v>13</x:v>
      </x:c>
      <x:c r="H52" s="53">
        <x:v>43943.5861111111</x:v>
      </x:c>
      <x:c r="I52" s="0" t="s"/>
    </x:row>
    <x:row r="53" spans="1:13" x14ac:dyDescent="0.25">
      <x:c r="A53" s="11" t="n">
        <x:v>3</x:v>
      </x:c>
      <x:c r="B53" s="11" t="n">
        <x:v>9</x:v>
      </x:c>
      <x:c r="C53" s="11" t="s">
        <x:v>20</x:v>
      </x:c>
      <x:c r="D53" s="11" t="n">
        <x:v>3.3</x:v>
      </x:c>
      <x:c r="E53" s="11">
        <x:f>(B54-B53)/(A54-A53)*D53 + (B54 - (B54-B53)/(A54-A53)*A54)</x:f>
      </x:c>
      <x:c r="F53" s="0" t="s">
        <x:v>27</x:v>
      </x:c>
      <x:c r="G53" s="0" t="s"/>
      <x:c r="I53" s="0" t="s"/>
    </x:row>
    <x:row r="54" spans="1:13" s="0" customFormat="1" x14ac:dyDescent="0.25">
      <x:c r="A54" s="11" t="n">
        <x:v>4</x:v>
      </x:c>
      <x:c r="B54" s="11" t="n">
        <x:v>-16</x:v>
      </x:c>
      <x:c r="D54" s="11" t="n">
        <x:v>3.9</x:v>
      </x:c>
      <x:c r="E54" s="11">
        <x:f>(B54-B53)/(A54-A53)*D54 + (B54 - (B54-B53)/(A54-A53)*A54)</x:f>
      </x:c>
      <x:c r="F54" s="0" t="s">
        <x:v>100</x:v>
      </x:c>
    </x:row>
    <x:row r="55" spans="1:13" x14ac:dyDescent="0.25">
      <x:c r="F55" s="0" t="s"/>
      <x:c r="G55" s="0" t="s"/>
      <x:c r="I55" s="0" t="s"/>
    </x:row>
    <x:row r="56" spans="1:13" s="0" customFormat="1" x14ac:dyDescent="0.25">
      <x:c r="A56" s="13" t="s"/>
      <x:c r="B56" s="10" t="s"/>
      <x:c r="D56" s="11" t="s"/>
      <x:c r="E56" s="11" t="s"/>
    </x:row>
    <x:row r="57" spans="1:13" x14ac:dyDescent="0.25">
      <x:c r="A57" s="12" t="s"/>
      <x:c r="B57" s="14" t="s"/>
      <x:c r="C57" s="14" t="s"/>
      <x:c r="D57" s="14" t="s"/>
      <x:c r="E57" s="14" t="s"/>
      <x:c r="F57" s="0" t="s"/>
      <x:c r="G57" s="0" t="s"/>
      <x:c r="I57" s="0" t="s"/>
    </x:row>
    <x:row r="58" spans="1:13" x14ac:dyDescent="0.25">
      <x:c r="A58" s="11" t="s"/>
      <x:c r="C58" s="11" t="s"/>
      <x:c r="F58" s="0" t="s"/>
      <x:c r="G58" s="0" t="s"/>
      <x:c r="I58" s="0" t="s"/>
    </x:row>
    <x:row r="59" spans="1:13" x14ac:dyDescent="0.25">
      <x:c r="A59" s="11" t="s"/>
      <x:c r="F59" s="0" t="s"/>
      <x:c r="G59" s="0" t="s"/>
      <x:c r="I59" s="0" t="s"/>
    </x:row>
    <x:row r="60" spans="1:13" x14ac:dyDescent="0.25">
      <x:c r="F60" s="0" t="s"/>
      <x:c r="G60" s="0" t="s"/>
      <x:c r="I60" s="0" t="s"/>
    </x:row>
    <x:row r="61" spans="1:13" x14ac:dyDescent="0.25">
      <x:c r="F61" s="0" t="s"/>
      <x:c r="G61" s="0" t="s"/>
      <x:c r="I61" s="0" t="s"/>
    </x:row>
    <x:row r="62" spans="1:13" x14ac:dyDescent="0.25">
      <x:c r="F62" s="0" t="s"/>
      <x:c r="G62" s="0" t="s"/>
      <x:c r="I62" s="0" t="s"/>
    </x:row>
    <x:row r="63" spans="1:13" x14ac:dyDescent="0.25">
      <x:c r="F63" s="0" t="s"/>
      <x:c r="G63" s="0" t="s"/>
      <x:c r="I63" s="0" t="s"/>
    </x:row>
    <x:row r="64" spans="1:13" x14ac:dyDescent="0.25">
      <x:c r="F64" s="0" t="s"/>
      <x:c r="G64" s="0" t="s"/>
      <x:c r="I64" s="0" t="s"/>
    </x:row>
    <x:row r="65" spans="1:13" x14ac:dyDescent="0.25">
      <x:c r="F65" s="0" t="s"/>
      <x:c r="G65" s="0" t="s"/>
      <x:c r="I65" s="0" t="s"/>
    </x:row>
    <x:row r="66" spans="1:13" x14ac:dyDescent="0.25">
      <x:c r="F66" s="0" t="s"/>
      <x:c r="G66" s="0" t="s"/>
      <x:c r="I66" s="0" t="s"/>
    </x:row>
    <x:row r="67" spans="1:13" x14ac:dyDescent="0.25">
      <x:c r="F67" s="0" t="s"/>
      <x:c r="G67" s="0" t="s"/>
      <x:c r="I67" s="0" t="s"/>
    </x:row>
    <x:row r="68" spans="1:13" x14ac:dyDescent="0.25">
      <x:c r="F68" s="0" t="s"/>
      <x:c r="G68" s="0" t="s"/>
      <x:c r="I68" s="0" t="s"/>
    </x:row>
    <x:row r="69" spans="1:13" x14ac:dyDescent="0.25">
      <x:c r="F69" s="0" t="s"/>
      <x:c r="G69" s="0" t="s"/>
      <x:c r="I69" s="0" t="s"/>
    </x:row>
    <x:row r="70" spans="1:13" x14ac:dyDescent="0.25">
      <x:c r="F70" s="0" t="s"/>
      <x:c r="G70" s="0" t="s"/>
      <x:c r="I70" s="0" t="s"/>
    </x:row>
    <x:row r="71" spans="1:13" x14ac:dyDescent="0.25">
      <x:c r="F71" s="0" t="s"/>
      <x:c r="G71" s="0" t="s"/>
      <x:c r="I71" s="0" t="s"/>
    </x:row>
    <x:row r="72" spans="1:13" x14ac:dyDescent="0.25">
      <x:c r="F72" s="0" t="s"/>
      <x:c r="G72" s="0" t="s"/>
      <x:c r="I72" s="0" t="s"/>
    </x:row>
    <x:row r="73" spans="1:13" x14ac:dyDescent="0.25">
      <x:c r="F73" s="0" t="s"/>
      <x:c r="G73" s="0" t="s"/>
      <x:c r="I73" s="0" t="s"/>
    </x:row>
    <x:row r="74" spans="1:13" x14ac:dyDescent="0.25">
      <x:c r="F74" s="0" t="s"/>
      <x:c r="G74" s="0" t="s"/>
      <x:c r="I74" s="0" t="s"/>
    </x:row>
    <x:row r="75" spans="1:13" x14ac:dyDescent="0.25">
      <x:c r="F75" s="0" t="s"/>
      <x:c r="G75" s="0" t="s"/>
      <x:c r="I75" s="0" t="s"/>
    </x:row>
    <x:row r="76" spans="1:13" x14ac:dyDescent="0.25">
      <x:c r="F76" s="0" t="s"/>
      <x:c r="G76" s="0" t="s"/>
      <x:c r="I76" s="0" t="s"/>
    </x:row>
    <x:row r="77" spans="1:13" x14ac:dyDescent="0.25">
      <x:c r="F77" s="0" t="s"/>
      <x:c r="G77" s="0" t="s"/>
      <x:c r="I77" s="0" t="s"/>
    </x:row>
    <x:row r="78" spans="1:13" x14ac:dyDescent="0.25">
      <x:c r="F78" s="0" t="s"/>
      <x:c r="G78" s="0" t="s"/>
      <x:c r="I78" s="0" t="s"/>
    </x:row>
    <x:row r="79" spans="1:13" x14ac:dyDescent="0.25">
      <x:c r="F79" s="0" t="s"/>
      <x:c r="G79" s="0" t="s"/>
      <x:c r="I79" s="0" t="s"/>
    </x:row>
    <x:row r="80" spans="1:13" x14ac:dyDescent="0.25">
      <x:c r="F80" s="0" t="s"/>
      <x:c r="G80" s="0" t="s"/>
      <x:c r="I80" s="0" t="s"/>
    </x:row>
    <x:row r="81" spans="1:13" x14ac:dyDescent="0.25">
      <x:c r="F81" s="0" t="s"/>
      <x:c r="G81" s="0" t="s"/>
      <x:c r="I81" s="0" t="s"/>
    </x:row>
    <x:row r="82" spans="1:13" x14ac:dyDescent="0.25">
      <x:c r="F82" s="0" t="s"/>
      <x:c r="G82" s="0" t="s"/>
      <x:c r="I82" s="0" t="s"/>
    </x:row>
    <x:row r="83" spans="1:13" x14ac:dyDescent="0.25">
      <x:c r="F83" s="0" t="s"/>
      <x:c r="G83" s="0" t="s"/>
      <x:c r="I83" s="0" t="s"/>
    </x:row>
    <x:row r="84" spans="1:13" x14ac:dyDescent="0.25">
      <x:c r="F84" s="0" t="s"/>
      <x:c r="G84" s="0" t="s"/>
      <x:c r="I84" s="0" t="s"/>
    </x:row>
    <x:row r="85" spans="1:13" x14ac:dyDescent="0.25">
      <x:c r="F85" s="0" t="s"/>
      <x:c r="G85" s="0" t="s"/>
      <x:c r="I85" s="0" t="s"/>
    </x:row>
    <x:row r="86" spans="1:13" x14ac:dyDescent="0.25">
      <x:c r="F86" s="0" t="s"/>
      <x:c r="G86" s="0" t="s"/>
      <x:c r="I86" s="0" t="s"/>
    </x:row>
    <x:row r="87" spans="1:13" x14ac:dyDescent="0.25">
      <x:c r="F87" s="0" t="s"/>
      <x:c r="G87" s="0" t="s"/>
      <x:c r="I87" s="0" t="s"/>
    </x:row>
    <x:row r="88" spans="1:13" x14ac:dyDescent="0.25">
      <x:c r="F88" s="0" t="s"/>
      <x:c r="G88" s="0" t="s"/>
      <x:c r="I88" s="0" t="s"/>
    </x:row>
    <x:row r="89" spans="1:13" x14ac:dyDescent="0.25">
      <x:c r="F89" s="0" t="s"/>
      <x:c r="G89" s="0" t="s"/>
      <x:c r="I89" s="0" t="s"/>
    </x:row>
    <x:row r="90" spans="1:13" x14ac:dyDescent="0.25">
      <x:c r="F90" s="0" t="s"/>
      <x:c r="G90" s="0" t="s"/>
      <x:c r="I90" s="0" t="s"/>
    </x:row>
    <x:row r="91" spans="1:13" x14ac:dyDescent="0.25">
      <x:c r="F91" s="0" t="s"/>
      <x:c r="G91" s="0" t="s"/>
      <x:c r="I91" s="0" t="s"/>
    </x:row>
    <x:row r="92" spans="1:13" x14ac:dyDescent="0.25">
      <x:c r="F92" s="0" t="s"/>
      <x:c r="G92" s="0" t="s"/>
      <x:c r="I92" s="0" t="s"/>
    </x:row>
    <x:row r="93" spans="1:13" x14ac:dyDescent="0.25">
      <x:c r="F93" s="0" t="s"/>
      <x:c r="G93" s="0" t="s"/>
      <x:c r="I93" s="0" t="s"/>
    </x:row>
    <x:row r="94" spans="1:13" x14ac:dyDescent="0.25">
      <x:c r="F94" s="0" t="s"/>
      <x:c r="G94" s="0" t="s"/>
      <x:c r="I94" s="0" t="s"/>
    </x:row>
    <x:row r="95" spans="1:13" x14ac:dyDescent="0.25">
      <x:c r="F95" s="0" t="s"/>
      <x:c r="G95" s="0" t="s"/>
      <x:c r="I95" s="0" t="s"/>
    </x:row>
    <x:row r="96" spans="1:13" x14ac:dyDescent="0.25">
      <x:c r="F96" s="0" t="s"/>
      <x:c r="G96" s="0" t="s"/>
      <x:c r="I96" s="0" t="s"/>
    </x:row>
    <x:row r="97" spans="1:13" x14ac:dyDescent="0.25">
      <x:c r="F97" s="0" t="s"/>
      <x:c r="G97" s="0" t="s"/>
      <x:c r="I97" s="0" t="s"/>
    </x:row>
    <x:row r="98" spans="1:13" x14ac:dyDescent="0.25">
      <x:c r="F98" s="0" t="s"/>
      <x:c r="G98" s="0" t="s"/>
      <x:c r="I98" s="0" t="s"/>
    </x:row>
    <x:row r="99" spans="1:13" x14ac:dyDescent="0.25">
      <x:c r="F99" s="0" t="s"/>
      <x:c r="G99" s="0" t="s"/>
      <x:c r="I99" s="0" t="s"/>
    </x:row>
    <x:row r="100" spans="1:13" x14ac:dyDescent="0.25">
      <x:c r="F100" s="0" t="s"/>
      <x:c r="G100" s="0" t="s"/>
      <x:c r="I100" s="0" t="s"/>
    </x:row>
    <x:row r="101" spans="1:13" x14ac:dyDescent="0.25">
      <x:c r="F101" s="0" t="s"/>
      <x:c r="G101" s="0" t="s"/>
      <x:c r="I101" s="0" t="s"/>
    </x:row>
    <x:row r="102" spans="1:13" x14ac:dyDescent="0.25">
      <x:c r="F102" s="0" t="s"/>
      <x:c r="G102" s="0" t="s"/>
      <x:c r="I102" s="0" t="s"/>
    </x:row>
    <x:row r="103" spans="1:13" x14ac:dyDescent="0.25">
      <x:c r="F103" s="0" t="s"/>
      <x:c r="G103" s="0" t="s"/>
      <x:c r="I103" s="0" t="s"/>
    </x:row>
    <x:row r="104" spans="1:13" x14ac:dyDescent="0.25">
      <x:c r="F104" s="0" t="s"/>
      <x:c r="G104" s="0" t="s"/>
      <x:c r="I104" s="0" t="s"/>
    </x:row>
    <x:row r="105" spans="1:13" x14ac:dyDescent="0.25">
      <x:c r="F105" s="0" t="s"/>
      <x:c r="G105" s="0" t="s"/>
      <x:c r="I105" s="0" t="s"/>
    </x:row>
    <x:row r="106" spans="1:13" x14ac:dyDescent="0.25">
      <x:c r="F106" s="0" t="s"/>
      <x:c r="G106" s="0" t="s"/>
      <x:c r="I106" s="0" t="s"/>
    </x:row>
    <x:row r="107" spans="1:13" x14ac:dyDescent="0.25">
      <x:c r="F107" s="0" t="s"/>
      <x:c r="G107" s="0" t="s"/>
      <x:c r="I107" s="0" t="s"/>
    </x:row>
    <x:row r="108" spans="1:13" x14ac:dyDescent="0.25">
      <x:c r="F108" s="0" t="s"/>
      <x:c r="G108" s="0" t="s"/>
      <x:c r="I108" s="0" t="s"/>
    </x:row>
    <x:row r="109" spans="1:13" x14ac:dyDescent="0.25">
      <x:c r="F109" s="0" t="s"/>
      <x:c r="G109" s="0" t="s"/>
      <x:c r="I109" s="0" t="s"/>
    </x:row>
    <x:row r="110" spans="1:13" x14ac:dyDescent="0.25">
      <x:c r="F110" s="0" t="s"/>
      <x:c r="G110" s="0" t="s"/>
      <x:c r="I110" s="0" t="s"/>
    </x:row>
    <x:row r="111" spans="1:13" x14ac:dyDescent="0.25">
      <x:c r="F111" s="0" t="s"/>
      <x:c r="G111" s="0" t="s"/>
      <x:c r="I111" s="0" t="s"/>
    </x:row>
    <x:row r="112" spans="1:13" x14ac:dyDescent="0.25">
      <x:c r="F112" s="0" t="s"/>
      <x:c r="G112" s="0" t="s"/>
      <x:c r="I112" s="0" t="s"/>
    </x:row>
    <x:row r="113" spans="1:13" x14ac:dyDescent="0.25">
      <x:c r="F113" s="0" t="s"/>
      <x:c r="G113" s="0" t="s"/>
      <x:c r="I113" s="0" t="s"/>
    </x:row>
    <x:row r="114" spans="1:13" x14ac:dyDescent="0.25">
      <x:c r="F114" s="0" t="s"/>
      <x:c r="G114" s="0" t="s"/>
      <x:c r="I114" s="0" t="s"/>
    </x:row>
    <x:row r="115" spans="1:13" x14ac:dyDescent="0.25">
      <x:c r="F115" s="0" t="s"/>
      <x:c r="G115" s="0" t="s"/>
      <x:c r="I115" s="0" t="s"/>
    </x:row>
    <x:row r="116" spans="1:13" x14ac:dyDescent="0.25">
      <x:c r="F116" s="0" t="s"/>
      <x:c r="G116" s="0" t="s"/>
      <x:c r="I116" s="0" t="s"/>
    </x:row>
    <x:row r="117" spans="1:13" x14ac:dyDescent="0.25">
      <x:c r="F117" s="0" t="s"/>
      <x:c r="G117" s="0" t="s"/>
      <x:c r="I117" s="0" t="s"/>
    </x:row>
    <x:row r="118" spans="1:13" x14ac:dyDescent="0.25">
      <x:c r="F118" s="0" t="s"/>
      <x:c r="G118" s="0" t="s"/>
      <x:c r="I118" s="0" t="s"/>
    </x:row>
    <x:row r="119" spans="1:13" x14ac:dyDescent="0.25">
      <x:c r="F119" s="0" t="s"/>
      <x:c r="G119" s="0" t="s"/>
      <x:c r="I119" s="0" t="s"/>
    </x:row>
    <x:row r="120" spans="1:13" x14ac:dyDescent="0.25">
      <x:c r="F120" s="0" t="s"/>
      <x:c r="G120" s="0" t="s"/>
      <x:c r="I120" s="0" t="s"/>
    </x:row>
    <x:row r="121" spans="1:13" x14ac:dyDescent="0.25">
      <x:c r="F121" s="0" t="s"/>
      <x:c r="G121" s="0" t="s"/>
      <x:c r="I121" s="0" t="s"/>
    </x:row>
    <x:row r="122" spans="1:13" x14ac:dyDescent="0.25">
      <x:c r="F122" s="0" t="s"/>
      <x:c r="G122" s="0" t="s"/>
      <x:c r="I122" s="0" t="s"/>
    </x:row>
    <x:row r="123" spans="1:13" x14ac:dyDescent="0.25">
      <x:c r="F123" s="0" t="s"/>
      <x:c r="G123" s="0" t="s"/>
      <x:c r="I123" s="0" t="s"/>
    </x:row>
    <x:row r="124" spans="1:13" x14ac:dyDescent="0.25">
      <x:c r="F124" s="0" t="s"/>
      <x:c r="G124" s="0" t="s"/>
      <x:c r="I124" s="0" t="s"/>
    </x:row>
    <x:row r="125" spans="1:13" x14ac:dyDescent="0.25">
      <x:c r="F125" s="0" t="s"/>
      <x:c r="G125" s="0" t="s"/>
      <x:c r="I125" s="0" t="s"/>
    </x:row>
    <x:row r="126" spans="1:13" x14ac:dyDescent="0.25">
      <x:c r="F126" s="0" t="s"/>
      <x:c r="G126" s="0" t="s"/>
      <x:c r="I126" s="0" t="s"/>
    </x:row>
    <x:row r="127" spans="1:13" x14ac:dyDescent="0.25">
      <x:c r="F127" s="0" t="s"/>
      <x:c r="G127" s="0" t="s"/>
      <x:c r="I127" s="0" t="s"/>
    </x:row>
    <x:row r="128" spans="1:13" x14ac:dyDescent="0.25">
      <x:c r="F128" s="0" t="s"/>
      <x:c r="G128" s="0" t="s"/>
      <x:c r="I128" s="0" t="s"/>
    </x:row>
    <x:row r="129" spans="1:13" x14ac:dyDescent="0.25">
      <x:c r="F129" s="0" t="s"/>
      <x:c r="G129" s="0" t="s"/>
      <x:c r="I129" s="0" t="s"/>
    </x:row>
    <x:row r="130" spans="1:13" x14ac:dyDescent="0.25">
      <x:c r="F130" s="0" t="s"/>
      <x:c r="G130" s="0" t="s"/>
      <x:c r="I130" s="0" t="s"/>
    </x:row>
    <x:row r="131" spans="1:13" x14ac:dyDescent="0.25">
      <x:c r="F131" s="0" t="s"/>
      <x:c r="G131" s="0" t="s"/>
      <x:c r="I131" s="0" t="s"/>
    </x:row>
    <x:row r="132" spans="1:13" x14ac:dyDescent="0.25">
      <x:c r="F132" s="0" t="s"/>
      <x:c r="G132" s="0" t="s"/>
      <x:c r="I132" s="0" t="s"/>
    </x:row>
    <x:row r="133" spans="1:13" x14ac:dyDescent="0.25">
      <x:c r="F133" s="0" t="s"/>
      <x:c r="G133" s="0" t="s"/>
      <x:c r="I133" s="0" t="s"/>
    </x:row>
    <x:row r="134" spans="1:13" x14ac:dyDescent="0.25">
      <x:c r="F134" s="0" t="s"/>
      <x:c r="G134" s="0" t="s"/>
      <x:c r="I134" s="0" t="s"/>
    </x:row>
    <x:row r="135" spans="1:13" x14ac:dyDescent="0.25">
      <x:c r="F135" s="0" t="s"/>
      <x:c r="G135" s="0" t="s"/>
      <x:c r="I135" s="0" t="s"/>
    </x:row>
    <x:row r="136" spans="1:13" x14ac:dyDescent="0.25">
      <x:c r="F136" s="0" t="s"/>
      <x:c r="G136" s="0" t="s"/>
      <x:c r="I136" s="0" t="s"/>
    </x:row>
    <x:row r="137" spans="1:13" x14ac:dyDescent="0.25">
      <x:c r="F137" s="0" t="s"/>
      <x:c r="G137" s="0" t="s"/>
      <x:c r="I137" s="0" t="s"/>
    </x:row>
    <x:row r="138" spans="1:13" x14ac:dyDescent="0.25">
      <x:c r="F138" s="0" t="s"/>
      <x:c r="G138" s="0" t="s"/>
      <x:c r="I138" s="0" t="s"/>
    </x:row>
    <x:row r="139" spans="1:13" x14ac:dyDescent="0.25">
      <x:c r="F139" s="0" t="s"/>
      <x:c r="G139" s="0" t="s"/>
      <x:c r="I139" s="0" t="s"/>
    </x:row>
    <x:row r="140" spans="1:13" x14ac:dyDescent="0.25">
      <x:c r="F140" s="0" t="s"/>
      <x:c r="G140" s="0" t="s"/>
      <x:c r="I140" s="0" t="s"/>
    </x:row>
    <x:row r="141" spans="1:13" x14ac:dyDescent="0.25">
      <x:c r="F141" s="0" t="s"/>
      <x:c r="G141" s="0" t="s"/>
      <x:c r="I141" s="0" t="s"/>
    </x:row>
    <x:row r="142" spans="1:13" x14ac:dyDescent="0.25">
      <x:c r="F142" s="0" t="s"/>
      <x:c r="G142" s="0" t="s"/>
      <x:c r="I142" s="0" t="s"/>
    </x:row>
    <x:row r="143" spans="1:13" x14ac:dyDescent="0.25">
      <x:c r="F143" s="0" t="s"/>
      <x:c r="G143" s="0" t="s"/>
      <x:c r="I143" s="0" t="s"/>
    </x:row>
    <x:row r="144" spans="1:13" x14ac:dyDescent="0.25">
      <x:c r="F144" s="0" t="s"/>
      <x:c r="G144" s="0" t="s"/>
      <x:c r="I144" s="0" t="s"/>
    </x:row>
    <x:row r="145" spans="1:13" x14ac:dyDescent="0.25">
      <x:c r="F145" s="0" t="s"/>
      <x:c r="G145" s="0" t="s"/>
      <x:c r="I145" s="0" t="s"/>
    </x:row>
    <x:row r="146" spans="1:13" x14ac:dyDescent="0.25">
      <x:c r="F146" s="0" t="s"/>
      <x:c r="G146" s="0" t="s"/>
      <x:c r="I146" s="0" t="s"/>
    </x:row>
    <x:row r="147" spans="1:13" x14ac:dyDescent="0.25">
      <x:c r="F147" s="0" t="s"/>
      <x:c r="G147" s="0" t="s"/>
      <x:c r="I147" s="0" t="s"/>
    </x:row>
    <x:row r="148" spans="1:13" x14ac:dyDescent="0.25">
      <x:c r="F148" s="0" t="s"/>
      <x:c r="G148" s="0" t="s"/>
      <x:c r="I148" s="0" t="s"/>
    </x:row>
    <x:row r="149" spans="1:13" x14ac:dyDescent="0.25">
      <x:c r="F149" s="0" t="s"/>
      <x:c r="G149" s="0" t="s"/>
      <x:c r="I149" s="0" t="s"/>
    </x:row>
    <x:row r="150" spans="1:13" x14ac:dyDescent="0.25">
      <x:c r="F150" s="0" t="s"/>
      <x:c r="G150" s="0" t="s"/>
      <x:c r="I150" s="0" t="s"/>
    </x:row>
    <x:row r="151" spans="1:13" x14ac:dyDescent="0.25">
      <x:c r="F151" s="0" t="s"/>
      <x:c r="G151" s="0" t="s"/>
      <x:c r="I151" s="0" t="s"/>
    </x:row>
    <x:row r="152" spans="1:13" x14ac:dyDescent="0.25">
      <x:c r="F152" s="0" t="s"/>
      <x:c r="G152" s="0" t="s"/>
      <x:c r="I152" s="0" t="s"/>
    </x:row>
    <x:row r="153" spans="1:13" x14ac:dyDescent="0.25">
      <x:c r="F153" s="0" t="s"/>
      <x:c r="G153" s="0" t="s"/>
      <x:c r="I153" s="0" t="s"/>
    </x:row>
    <x:row r="154" spans="1:13" x14ac:dyDescent="0.25">
      <x:c r="F154" s="0" t="s"/>
      <x:c r="G154" s="0" t="s"/>
      <x:c r="I154" s="0" t="s"/>
    </x:row>
    <x:row r="155" spans="1:13" x14ac:dyDescent="0.25">
      <x:c r="F155" s="0" t="s"/>
      <x:c r="G155" s="0" t="s"/>
      <x:c r="I155" s="0" t="s"/>
    </x:row>
    <x:row r="156" spans="1:13" x14ac:dyDescent="0.25">
      <x:c r="F156" s="0" t="s"/>
      <x:c r="G156" s="0" t="s"/>
      <x:c r="I156" s="0" t="s"/>
    </x:row>
    <x:row r="157" spans="1:13" x14ac:dyDescent="0.25">
      <x:c r="F157" s="0" t="s"/>
      <x:c r="G157" s="0" t="s"/>
      <x:c r="I157" s="0" t="s"/>
    </x:row>
    <x:row r="158" spans="1:13" x14ac:dyDescent="0.25">
      <x:c r="F158" s="0" t="s"/>
      <x:c r="G158" s="0" t="s"/>
      <x:c r="I158" s="0" t="s"/>
    </x:row>
    <x:row r="159" spans="1:13" x14ac:dyDescent="0.25">
      <x:c r="F159" s="0" t="s"/>
      <x:c r="G159" s="0" t="s"/>
      <x:c r="I159" s="0" t="s"/>
    </x:row>
    <x:row r="160" spans="1:13" x14ac:dyDescent="0.25">
      <x:c r="F160" s="0" t="s"/>
      <x:c r="G160" s="0" t="s"/>
      <x:c r="I160" s="0" t="s"/>
    </x:row>
    <x:row r="161" spans="1:13" x14ac:dyDescent="0.25">
      <x:c r="F161" s="0" t="s"/>
      <x:c r="G161" s="0" t="s"/>
      <x:c r="I161" s="0" t="s"/>
    </x:row>
    <x:row r="162" spans="1:13" x14ac:dyDescent="0.25">
      <x:c r="F162" s="0" t="s"/>
      <x:c r="G162" s="0" t="s"/>
      <x:c r="I162" s="0" t="s"/>
    </x:row>
    <x:row r="163" spans="1:13" x14ac:dyDescent="0.25">
      <x:c r="F163" s="0" t="s"/>
      <x:c r="G163" s="0" t="s"/>
      <x:c r="I163" s="0" t="s"/>
    </x:row>
    <x:row r="164" spans="1:13" x14ac:dyDescent="0.25">
      <x:c r="F164" s="0" t="s"/>
      <x:c r="G164" s="0" t="s"/>
      <x:c r="I164" s="0" t="s"/>
    </x:row>
    <x:row r="165" spans="1:13" x14ac:dyDescent="0.25">
      <x:c r="F165" s="0" t="s"/>
      <x:c r="G165" s="0" t="s"/>
      <x:c r="I165" s="0" t="s"/>
    </x:row>
    <x:row r="166" spans="1:13" x14ac:dyDescent="0.25">
      <x:c r="F166" s="0" t="s"/>
      <x:c r="G166" s="0" t="s"/>
      <x:c r="I166" s="0" t="s"/>
    </x:row>
    <x:row r="167" spans="1:13" x14ac:dyDescent="0.25">
      <x:c r="F167" s="0" t="s"/>
      <x:c r="G167" s="0" t="s"/>
      <x:c r="I167" s="0" t="s"/>
    </x:row>
    <x:row r="168" spans="1:13" x14ac:dyDescent="0.25">
      <x:c r="F168" s="0" t="s"/>
      <x:c r="G168" s="0" t="s"/>
      <x:c r="I168" s="0" t="s"/>
    </x:row>
    <x:row r="169" spans="1:13" x14ac:dyDescent="0.25">
      <x:c r="F169" s="0" t="s"/>
      <x:c r="G169" s="0" t="s"/>
      <x:c r="I169" s="0" t="s"/>
    </x:row>
    <x:row r="170" spans="1:13" x14ac:dyDescent="0.25">
      <x:c r="F170" s="0" t="s"/>
      <x:c r="G170" s="0" t="s"/>
      <x:c r="I170" s="0" t="s"/>
    </x:row>
    <x:row r="171" spans="1:13" x14ac:dyDescent="0.25">
      <x:c r="F171" s="0" t="s"/>
      <x:c r="G171" s="0" t="s"/>
      <x:c r="I171" s="0" t="s"/>
    </x:row>
    <x:row r="172" spans="1:13" x14ac:dyDescent="0.25">
      <x:c r="F172" s="0" t="s"/>
      <x:c r="G172" s="0" t="s"/>
      <x:c r="I172" s="0" t="s"/>
    </x:row>
    <x:row r="173" spans="1:13" x14ac:dyDescent="0.25">
      <x:c r="F173" s="0" t="s"/>
      <x:c r="G173" s="0" t="s"/>
      <x:c r="I173" s="0" t="s"/>
    </x:row>
    <x:row r="174" spans="1:13" x14ac:dyDescent="0.25">
      <x:c r="F174" s="0" t="s"/>
      <x:c r="G174" s="0" t="s"/>
      <x:c r="I174" s="0" t="s"/>
    </x:row>
    <x:row r="175" spans="1:13" x14ac:dyDescent="0.25">
      <x:c r="F175" s="0" t="s"/>
      <x:c r="G175" s="0" t="s"/>
      <x:c r="I175" s="0" t="s"/>
    </x:row>
    <x:row r="176" spans="1:13" x14ac:dyDescent="0.25">
      <x:c r="F176" s="0" t="s"/>
      <x:c r="G176" s="0" t="s"/>
      <x:c r="I176" s="0" t="s"/>
    </x:row>
    <x:row r="177" spans="1:13" x14ac:dyDescent="0.25">
      <x:c r="F177" s="0" t="s"/>
      <x:c r="G177" s="0" t="s"/>
      <x:c r="I177" s="0" t="s"/>
    </x:row>
    <x:row r="178" spans="1:13" x14ac:dyDescent="0.25">
      <x:c r="F178" s="0" t="s"/>
      <x:c r="G178" s="0" t="s"/>
      <x:c r="I178" s="0" t="s"/>
    </x:row>
    <x:row r="179" spans="1:13" x14ac:dyDescent="0.25">
      <x:c r="F179" s="0" t="s"/>
      <x:c r="G179" s="0" t="s"/>
      <x:c r="I179" s="0" t="s"/>
    </x:row>
    <x:row r="180" spans="1:13" x14ac:dyDescent="0.25">
      <x:c r="F180" s="0" t="s"/>
      <x:c r="G180" s="0" t="s"/>
      <x:c r="I180" s="0" t="s"/>
    </x:row>
    <x:row r="181" spans="1:13" x14ac:dyDescent="0.25">
      <x:c r="F181" s="0" t="s"/>
      <x:c r="G181" s="0" t="s"/>
      <x:c r="I181" s="0" t="s"/>
    </x:row>
    <x:row r="182" spans="1:13" x14ac:dyDescent="0.25">
      <x:c r="F182" s="0" t="s"/>
      <x:c r="G182" s="0" t="s"/>
      <x:c r="I182" s="0" t="s"/>
    </x:row>
    <x:row r="183" spans="1:13" x14ac:dyDescent="0.25">
      <x:c r="F183" s="0" t="s"/>
      <x:c r="G183" s="0" t="s"/>
      <x:c r="I183" s="0" t="s"/>
    </x:row>
    <x:row r="184" spans="1:13" x14ac:dyDescent="0.25">
      <x:c r="F184" s="0" t="s"/>
      <x:c r="G184" s="0" t="s"/>
      <x:c r="I184" s="0" t="s"/>
    </x:row>
    <x:row r="185" spans="1:13" x14ac:dyDescent="0.25">
      <x:c r="F185" s="0" t="s"/>
      <x:c r="G185" s="0" t="s"/>
      <x:c r="I185" s="0" t="s"/>
    </x:row>
    <x:row r="186" spans="1:13" x14ac:dyDescent="0.25">
      <x:c r="F186" s="0" t="s"/>
      <x:c r="G186" s="0" t="s"/>
      <x:c r="I186" s="0" t="s"/>
    </x:row>
    <x:row r="187" spans="1:13" x14ac:dyDescent="0.25">
      <x:c r="F187" s="0" t="s"/>
      <x:c r="G187" s="0" t="s"/>
      <x:c r="I187" s="0" t="s"/>
    </x:row>
    <x:row r="188" spans="1:13" x14ac:dyDescent="0.25">
      <x:c r="F188" s="0" t="s"/>
      <x:c r="G188" s="0" t="s"/>
      <x:c r="I188" s="0" t="s"/>
    </x:row>
    <x:row r="189" spans="1:13" x14ac:dyDescent="0.25">
      <x:c r="F189" s="0" t="s"/>
      <x:c r="G189" s="0" t="s"/>
      <x:c r="I189" s="0" t="s"/>
    </x:row>
    <x:row r="190" spans="1:13" x14ac:dyDescent="0.25">
      <x:c r="F190" s="0" t="s"/>
      <x:c r="G190" s="0" t="s"/>
      <x:c r="I190" s="0" t="s"/>
    </x:row>
    <x:row r="191" spans="1:13" x14ac:dyDescent="0.25">
      <x:c r="F191" s="0" t="s"/>
      <x:c r="G191" s="0" t="s"/>
      <x:c r="I191" s="0" t="s"/>
    </x:row>
    <x:row r="192" spans="1:13" x14ac:dyDescent="0.25">
      <x:c r="F192" s="0" t="s"/>
      <x:c r="G192" s="0" t="s"/>
      <x:c r="I192" s="0" t="s"/>
    </x:row>
    <x:row r="193" spans="1:13" x14ac:dyDescent="0.25">
      <x:c r="F193" s="0" t="s"/>
      <x:c r="G193" s="0" t="s"/>
      <x:c r="I193" s="0" t="s"/>
    </x:row>
    <x:row r="194" spans="1:13" x14ac:dyDescent="0.25">
      <x:c r="F194" s="0" t="s"/>
      <x:c r="G194" s="0" t="s"/>
      <x:c r="I194" s="0" t="s"/>
    </x:row>
    <x:row r="195" spans="1:13" x14ac:dyDescent="0.25">
      <x:c r="F195" s="0" t="s"/>
      <x:c r="G195" s="0" t="s"/>
      <x:c r="I195" s="0" t="s"/>
    </x:row>
    <x:row r="196" spans="1:13" x14ac:dyDescent="0.25">
      <x:c r="F196" s="0" t="s"/>
      <x:c r="G196" s="0" t="s"/>
      <x:c r="I196" s="0" t="s"/>
    </x:row>
    <x:row r="197" spans="1:13" x14ac:dyDescent="0.25">
      <x:c r="F197" s="0" t="s"/>
      <x:c r="G197" s="0" t="s"/>
      <x:c r="I197" s="0" t="s"/>
    </x:row>
    <x:row r="198" spans="1:13" x14ac:dyDescent="0.25">
      <x:c r="F198" s="0" t="s"/>
      <x:c r="G198" s="0" t="s"/>
      <x:c r="I198" s="0" t="s"/>
    </x:row>
    <x:row r="199" spans="1:13" x14ac:dyDescent="0.25">
      <x:c r="F199" s="0" t="s"/>
      <x:c r="G199" s="0" t="s"/>
      <x:c r="I199" s="0" t="s"/>
    </x:row>
    <x:row r="200" spans="1:13" x14ac:dyDescent="0.25">
      <x:c r="F200" s="0" t="s"/>
      <x:c r="G200" s="0" t="s"/>
      <x:c r="I200" s="0" t="s"/>
    </x:row>
    <x:row r="201" spans="1:13" x14ac:dyDescent="0.25">
      <x:c r="F201" s="0" t="s"/>
      <x:c r="G201" s="0" t="s"/>
      <x:c r="I201" s="0" t="s"/>
    </x:row>
    <x:row r="202" spans="1:13" x14ac:dyDescent="0.25">
      <x:c r="F202" s="0" t="s"/>
      <x:c r="G202" s="0" t="s"/>
      <x:c r="I202" s="0" t="s"/>
    </x:row>
    <x:row r="203" spans="1:13" x14ac:dyDescent="0.25">
      <x:c r="F203" s="0" t="s"/>
      <x:c r="G203" s="0" t="s"/>
      <x:c r="I203" s="0" t="s"/>
    </x:row>
    <x:row r="204" spans="1:13" x14ac:dyDescent="0.25">
      <x:c r="F204" s="0" t="s"/>
      <x:c r="G204" s="0" t="s"/>
      <x:c r="I204" s="0" t="s"/>
    </x:row>
    <x:row r="205" spans="1:13" x14ac:dyDescent="0.25">
      <x:c r="F205" s="0" t="s"/>
      <x:c r="G205" s="0" t="s"/>
      <x:c r="I205" s="0" t="s"/>
    </x:row>
    <x:row r="206" spans="1:13" x14ac:dyDescent="0.25">
      <x:c r="F206" s="0" t="s"/>
      <x:c r="G206" s="0" t="s"/>
      <x:c r="I206" s="0" t="s"/>
    </x:row>
    <x:row r="207" spans="1:13" x14ac:dyDescent="0.25">
      <x:c r="F207" s="0" t="s"/>
      <x:c r="G207" s="0" t="s"/>
      <x:c r="I207" s="0" t="s"/>
    </x:row>
    <x:row r="208" spans="1:13" x14ac:dyDescent="0.25">
      <x:c r="F208" s="0" t="s"/>
      <x:c r="G208" s="0" t="s"/>
      <x:c r="I208" s="0" t="s"/>
    </x:row>
    <x:row r="209" spans="1:13" x14ac:dyDescent="0.25">
      <x:c r="F209" s="0" t="s"/>
      <x:c r="G209" s="0" t="s"/>
      <x:c r="I209" s="0" t="s"/>
    </x:row>
    <x:row r="210" spans="1:13" x14ac:dyDescent="0.25">
      <x:c r="F210" s="0" t="s"/>
      <x:c r="G210" s="0" t="s"/>
      <x:c r="I210" s="0" t="s"/>
    </x:row>
    <x:row r="211" spans="1:13" x14ac:dyDescent="0.25">
      <x:c r="F211" s="0" t="s"/>
      <x:c r="G211" s="0" t="s"/>
      <x:c r="I211" s="0" t="s"/>
    </x:row>
    <x:row r="212" spans="1:13" x14ac:dyDescent="0.25">
      <x:c r="F212" s="0" t="s"/>
      <x:c r="G212" s="0" t="s"/>
      <x:c r="I212" s="0" t="s"/>
    </x:row>
    <x:row r="213" spans="1:13" x14ac:dyDescent="0.25">
      <x:c r="F213" s="0" t="s"/>
      <x:c r="G213" s="0" t="s"/>
      <x:c r="I213" s="0" t="s"/>
    </x:row>
    <x:row r="214" spans="1:13" x14ac:dyDescent="0.25">
      <x:c r="F214" s="0" t="s"/>
      <x:c r="G214" s="0" t="s"/>
      <x:c r="I214" s="0" t="s"/>
    </x:row>
    <x:row r="215" spans="1:13" x14ac:dyDescent="0.25">
      <x:c r="F215" s="0" t="s"/>
      <x:c r="G215" s="0" t="s"/>
      <x:c r="I215" s="0" t="s"/>
    </x:row>
    <x:row r="216" spans="1:13" x14ac:dyDescent="0.25">
      <x:c r="F216" s="0" t="s"/>
      <x:c r="G216" s="0" t="s"/>
      <x:c r="I216" s="0" t="s"/>
    </x:row>
    <x:row r="217" spans="1:13" x14ac:dyDescent="0.25">
      <x:c r="F217" s="0" t="s"/>
      <x:c r="G217" s="0" t="s"/>
      <x:c r="I217" s="0" t="s"/>
    </x:row>
    <x:row r="218" spans="1:13" x14ac:dyDescent="0.25">
      <x:c r="F218" s="0" t="s"/>
      <x:c r="G218" s="0" t="s"/>
      <x:c r="I218" s="0" t="s"/>
    </x:row>
    <x:row r="219" spans="1:13" x14ac:dyDescent="0.25">
      <x:c r="F219" s="0" t="s"/>
      <x:c r="G219" s="0" t="s"/>
      <x:c r="I219" s="0" t="s"/>
    </x:row>
    <x:row r="220" spans="1:13" x14ac:dyDescent="0.25">
      <x:c r="F220" s="0" t="s"/>
      <x:c r="G220" s="0" t="s"/>
      <x:c r="I220" s="0" t="s"/>
    </x:row>
    <x:row r="221" spans="1:13" x14ac:dyDescent="0.25">
      <x:c r="F221" s="0" t="s"/>
      <x:c r="G221" s="0" t="s"/>
      <x:c r="I221" s="0" t="s"/>
    </x:row>
    <x:row r="222" spans="1:13" x14ac:dyDescent="0.25">
      <x:c r="F222" s="0" t="s"/>
      <x:c r="G222" s="0" t="s"/>
      <x:c r="I222" s="0" t="s"/>
    </x:row>
    <x:row r="223" spans="1:13" x14ac:dyDescent="0.25">
      <x:c r="F223" s="0" t="s"/>
      <x:c r="G223" s="0" t="s"/>
      <x:c r="I223" s="0" t="s"/>
    </x:row>
    <x:row r="224" spans="1:13" x14ac:dyDescent="0.25">
      <x:c r="F224" s="0" t="s"/>
      <x:c r="G224" s="0" t="s"/>
      <x:c r="I224" s="0" t="s"/>
    </x:row>
    <x:row r="225" spans="1:13" x14ac:dyDescent="0.25">
      <x:c r="F225" s="0" t="s"/>
      <x:c r="G225" s="0" t="s"/>
      <x:c r="I225" s="0" t="s"/>
    </x:row>
    <x:row r="226" spans="1:13" x14ac:dyDescent="0.25">
      <x:c r="F226" s="0" t="s"/>
      <x:c r="G226" s="0" t="s"/>
      <x:c r="I226" s="0" t="s"/>
    </x:row>
    <x:row r="227" spans="1:13" x14ac:dyDescent="0.25">
      <x:c r="F227" s="0" t="s"/>
      <x:c r="G227" s="0" t="s"/>
      <x:c r="I227" s="0" t="s"/>
    </x:row>
    <x:row r="228" spans="1:13" x14ac:dyDescent="0.25">
      <x:c r="F228" s="0" t="s"/>
      <x:c r="G228" s="0" t="s"/>
      <x:c r="I228" s="0" t="s"/>
    </x:row>
    <x:row r="229" spans="1:13" x14ac:dyDescent="0.25">
      <x:c r="F229" s="0" t="s"/>
      <x:c r="G229" s="0" t="s"/>
      <x:c r="I229" s="0" t="s"/>
    </x:row>
    <x:row r="230" spans="1:13" x14ac:dyDescent="0.25">
      <x:c r="F230" s="0" t="s"/>
      <x:c r="G230" s="0" t="s"/>
      <x:c r="I230" s="0" t="s"/>
    </x:row>
    <x:row r="231" spans="1:13" x14ac:dyDescent="0.25">
      <x:c r="F231" s="0" t="s"/>
      <x:c r="G231" s="0" t="s"/>
      <x:c r="I231" s="0" t="s"/>
    </x:row>
    <x:row r="232" spans="1:13" x14ac:dyDescent="0.25">
      <x:c r="F232" s="0" t="s"/>
      <x:c r="G232" s="0" t="s"/>
      <x:c r="I232" s="0" t="s"/>
    </x:row>
    <x:row r="233" spans="1:13" x14ac:dyDescent="0.25">
      <x:c r="F233" s="0" t="s"/>
      <x:c r="G233" s="0" t="s"/>
      <x:c r="I233" s="0" t="s"/>
    </x:row>
    <x:row r="234" spans="1:13" x14ac:dyDescent="0.25">
      <x:c r="F234" s="0" t="s"/>
      <x:c r="G234" s="0" t="s"/>
      <x:c r="I234" s="0" t="s"/>
    </x:row>
    <x:row r="235" spans="1:13" x14ac:dyDescent="0.25">
      <x:c r="F235" s="0" t="s"/>
      <x:c r="G235" s="0" t="s"/>
      <x:c r="I235" s="0" t="s"/>
    </x:row>
    <x:row r="236" spans="1:13" x14ac:dyDescent="0.25">
      <x:c r="F236" s="0" t="s"/>
      <x:c r="G236" s="0" t="s"/>
      <x:c r="I236" s="0" t="s"/>
    </x:row>
    <x:row r="237" spans="1:13" x14ac:dyDescent="0.25">
      <x:c r="F237" s="0" t="s"/>
      <x:c r="G237" s="0" t="s"/>
      <x:c r="I237" s="0" t="s"/>
    </x:row>
    <x:row r="238" spans="1:13" x14ac:dyDescent="0.25">
      <x:c r="F238" s="0" t="s"/>
      <x:c r="G238" s="0" t="s"/>
      <x:c r="I238" s="0" t="s"/>
    </x:row>
    <x:row r="239" spans="1:13" x14ac:dyDescent="0.25">
      <x:c r="F239" s="0" t="s"/>
      <x:c r="G239" s="0" t="s"/>
      <x:c r="I239" s="0" t="s"/>
    </x:row>
    <x:row r="240" spans="1:13" x14ac:dyDescent="0.25">
      <x:c r="F240" s="0" t="s"/>
      <x:c r="G240" s="0" t="s"/>
      <x:c r="I240" s="0" t="s"/>
    </x:row>
    <x:row r="241" spans="1:13" x14ac:dyDescent="0.25">
      <x:c r="F241" s="0" t="s"/>
      <x:c r="G241" s="0" t="s"/>
      <x:c r="I241" s="0" t="s"/>
    </x:row>
    <x:row r="242" spans="1:13" x14ac:dyDescent="0.25">
      <x:c r="F242" s="0" t="s"/>
      <x:c r="G242" s="0" t="s"/>
      <x:c r="I242" s="0" t="s"/>
    </x:row>
    <x:row r="243" spans="1:13" x14ac:dyDescent="0.25">
      <x:c r="F243" s="0" t="s"/>
      <x:c r="G243" s="0" t="s"/>
      <x:c r="I243" s="0" t="s"/>
    </x:row>
    <x:row r="244" spans="1:13" x14ac:dyDescent="0.25">
      <x:c r="F244" s="0" t="s"/>
      <x:c r="G244" s="0" t="s"/>
      <x:c r="I244" s="0" t="s"/>
    </x:row>
    <x:row r="245" spans="1:13" x14ac:dyDescent="0.25">
      <x:c r="F245" s="0" t="s"/>
      <x:c r="G245" s="0" t="s"/>
      <x:c r="I245" s="0" t="s"/>
    </x:row>
    <x:row r="246" spans="1:13" x14ac:dyDescent="0.25">
      <x:c r="F246" s="0" t="s"/>
      <x:c r="G246" s="0" t="s"/>
      <x:c r="I246" s="0" t="s"/>
    </x:row>
    <x:row r="247" spans="1:13" x14ac:dyDescent="0.25">
      <x:c r="F247" s="0" t="s"/>
      <x:c r="G247" s="0" t="s"/>
      <x:c r="I247" s="0" t="s"/>
    </x:row>
    <x:row r="248" spans="1:13" x14ac:dyDescent="0.25">
      <x:c r="F248" s="0" t="s"/>
      <x:c r="G248" s="0" t="s"/>
      <x:c r="I248" s="0" t="s"/>
    </x:row>
    <x:row r="249" spans="1:13" x14ac:dyDescent="0.25">
      <x:c r="F249" s="0" t="s"/>
      <x:c r="G249" s="0" t="s"/>
      <x:c r="I249" s="0" t="s"/>
    </x:row>
    <x:row r="250" spans="1:13" x14ac:dyDescent="0.25">
      <x:c r="F250" s="0" t="s"/>
      <x:c r="G250" s="0" t="s"/>
      <x:c r="I250" s="0" t="s"/>
    </x:row>
    <x:row r="251" spans="1:13" x14ac:dyDescent="0.25">
      <x:c r="F251" s="0" t="s"/>
      <x:c r="G251" s="0" t="s"/>
      <x:c r="I251" s="0" t="s"/>
    </x:row>
    <x:row r="252" spans="1:13" x14ac:dyDescent="0.25">
      <x:c r="F252" s="0" t="s"/>
      <x:c r="G252" s="0" t="s"/>
      <x:c r="I252" s="0" t="s"/>
    </x:row>
    <x:row r="253" spans="1:13" x14ac:dyDescent="0.25">
      <x:c r="F253" s="0" t="s"/>
      <x:c r="G253" s="0" t="s"/>
      <x:c r="I253" s="0" t="s"/>
    </x:row>
    <x:row r="254" spans="1:13" x14ac:dyDescent="0.25">
      <x:c r="F254" s="0" t="s"/>
      <x:c r="G254" s="0" t="s"/>
      <x:c r="I254" s="0" t="s"/>
    </x:row>
    <x:row r="255" spans="1:13" x14ac:dyDescent="0.25">
      <x:c r="F255" s="0" t="s"/>
      <x:c r="G255" s="0" t="s"/>
      <x:c r="I255" s="0" t="s"/>
    </x:row>
    <x:row r="256" spans="1:13" x14ac:dyDescent="0.25">
      <x:c r="F256" s="0" t="s"/>
      <x:c r="G256" s="0" t="s"/>
      <x:c r="I256" s="0" t="s"/>
    </x:row>
    <x:row r="257" spans="1:13" x14ac:dyDescent="0.25">
      <x:c r="F257" s="0" t="s"/>
      <x:c r="G257" s="0" t="s"/>
      <x:c r="I257" s="0" t="s"/>
    </x:row>
    <x:row r="258" spans="1:13" x14ac:dyDescent="0.25">
      <x:c r="F258" s="0" t="s"/>
      <x:c r="G258" s="0" t="s"/>
      <x:c r="I258" s="0" t="s"/>
    </x:row>
    <x:row r="259" spans="1:13" x14ac:dyDescent="0.25">
      <x:c r="F259" s="0" t="s"/>
      <x:c r="G259" s="0" t="s"/>
      <x:c r="I259" s="0" t="s"/>
    </x:row>
    <x:row r="260" spans="1:13" x14ac:dyDescent="0.25">
      <x:c r="F260" s="0" t="s"/>
      <x:c r="G260" s="0" t="s"/>
      <x:c r="I260" s="0" t="s"/>
    </x:row>
    <x:row r="261" spans="1:13" x14ac:dyDescent="0.25">
      <x:c r="F261" s="0" t="s"/>
      <x:c r="G261" s="0" t="s"/>
      <x:c r="I261" s="0" t="s"/>
    </x:row>
    <x:row r="262" spans="1:13" x14ac:dyDescent="0.25">
      <x:c r="F262" s="0" t="s"/>
      <x:c r="G262" s="0" t="s"/>
      <x:c r="I262" s="0" t="s"/>
    </x:row>
    <x:row r="263" spans="1:13" x14ac:dyDescent="0.25">
      <x:c r="F263" s="0" t="s"/>
      <x:c r="G263" s="0" t="s"/>
      <x:c r="I263" s="0" t="s"/>
    </x:row>
    <x:row r="264" spans="1:13" x14ac:dyDescent="0.25">
      <x:c r="F264" s="0" t="s"/>
      <x:c r="G264" s="0" t="s"/>
      <x:c r="I264" s="0" t="s"/>
    </x:row>
    <x:row r="265" spans="1:13" x14ac:dyDescent="0.25">
      <x:c r="F265" s="0" t="s"/>
      <x:c r="G265" s="0" t="s"/>
      <x:c r="I265" s="0" t="s"/>
    </x:row>
    <x:row r="266" spans="1:13" x14ac:dyDescent="0.25">
      <x:c r="F266" s="0" t="s"/>
      <x:c r="G266" s="0" t="s"/>
      <x:c r="I266" s="0" t="s"/>
    </x:row>
    <x:row r="267" spans="1:13" x14ac:dyDescent="0.25">
      <x:c r="F267" s="0" t="s"/>
      <x:c r="G267" s="0" t="s"/>
      <x:c r="I267" s="0" t="s"/>
    </x:row>
    <x:row r="268" spans="1:13" x14ac:dyDescent="0.25">
      <x:c r="F268" s="0" t="s"/>
      <x:c r="G268" s="0" t="s"/>
      <x:c r="I268" s="0" t="s"/>
    </x:row>
    <x:row r="269" spans="1:13" x14ac:dyDescent="0.25">
      <x:c r="F269" s="0" t="s"/>
      <x:c r="G269" s="0" t="s"/>
      <x:c r="I269" s="0" t="s"/>
    </x:row>
    <x:row r="270" spans="1:13" x14ac:dyDescent="0.25">
      <x:c r="F270" s="0" t="s"/>
      <x:c r="G270" s="0" t="s"/>
      <x:c r="I270" s="0" t="s"/>
    </x:row>
    <x:row r="271" spans="1:13" x14ac:dyDescent="0.25">
      <x:c r="F271" s="0" t="s"/>
      <x:c r="G271" s="0" t="s"/>
      <x:c r="I271" s="0" t="s"/>
    </x:row>
    <x:row r="272" spans="1:13" x14ac:dyDescent="0.25">
      <x:c r="F272" s="0" t="s"/>
      <x:c r="G272" s="0" t="s"/>
      <x:c r="I272" s="0" t="s"/>
    </x:row>
    <x:row r="273" spans="1:13" x14ac:dyDescent="0.25">
      <x:c r="F273" s="0" t="s"/>
      <x:c r="G273" s="0" t="s"/>
      <x:c r="I273" s="0" t="s"/>
    </x:row>
    <x:row r="274" spans="1:13" x14ac:dyDescent="0.25">
      <x:c r="F274" s="0" t="s"/>
      <x:c r="G274" s="0" t="s"/>
      <x:c r="I274" s="0" t="s"/>
    </x:row>
    <x:row r="275" spans="1:13" x14ac:dyDescent="0.25">
      <x:c r="F275" s="0" t="s"/>
      <x:c r="G275" s="0" t="s"/>
      <x:c r="I275" s="0" t="s"/>
    </x:row>
    <x:row r="276" spans="1:13" x14ac:dyDescent="0.25">
      <x:c r="F276" s="0" t="s"/>
      <x:c r="G276" s="0" t="s"/>
      <x:c r="I276" s="0" t="s"/>
    </x:row>
    <x:row r="277" spans="1:13" x14ac:dyDescent="0.25">
      <x:c r="F277" s="0" t="s"/>
      <x:c r="G277" s="0" t="s"/>
      <x:c r="I277" s="0" t="s"/>
    </x:row>
    <x:row r="278" spans="1:13" x14ac:dyDescent="0.25">
      <x:c r="F278" s="0" t="s"/>
      <x:c r="G278" s="0" t="s"/>
      <x:c r="I278" s="0" t="s"/>
    </x:row>
    <x:row r="279" spans="1:13" x14ac:dyDescent="0.25">
      <x:c r="F279" s="0" t="s"/>
      <x:c r="G279" s="0" t="s"/>
      <x:c r="I279" s="0" t="s"/>
    </x:row>
    <x:row r="280" spans="1:13" x14ac:dyDescent="0.25">
      <x:c r="F280" s="0" t="s"/>
      <x:c r="G280" s="0" t="s"/>
      <x:c r="I280" s="0" t="s"/>
    </x:row>
    <x:row r="281" spans="1:13" x14ac:dyDescent="0.25">
      <x:c r="F281" s="0" t="s"/>
      <x:c r="G281" s="0" t="s"/>
      <x:c r="I281" s="0" t="s"/>
    </x:row>
    <x:row r="282" spans="1:13" x14ac:dyDescent="0.25">
      <x:c r="F282" s="0" t="s"/>
      <x:c r="G282" s="0" t="s"/>
      <x:c r="I282" s="0" t="s"/>
    </x:row>
    <x:row r="283" spans="1:13" x14ac:dyDescent="0.25">
      <x:c r="F283" s="0" t="s"/>
      <x:c r="G283" s="0" t="s"/>
      <x:c r="I283" s="0" t="s"/>
    </x:row>
    <x:row r="284" spans="1:13" x14ac:dyDescent="0.25">
      <x:c r="F284" s="0" t="s"/>
      <x:c r="G284" s="0" t="s"/>
      <x:c r="I284" s="0" t="s"/>
    </x:row>
    <x:row r="285" spans="1:13" x14ac:dyDescent="0.25">
      <x:c r="F285" s="0" t="s"/>
      <x:c r="G285" s="0" t="s"/>
      <x:c r="I285" s="0" t="s"/>
    </x:row>
    <x:row r="286" spans="1:13" x14ac:dyDescent="0.25">
      <x:c r="F286" s="0" t="s"/>
      <x:c r="G286" s="0" t="s"/>
      <x:c r="I286" s="0" t="s"/>
    </x:row>
    <x:row r="287" spans="1:13" x14ac:dyDescent="0.25">
      <x:c r="F287" s="0" t="s"/>
      <x:c r="G287" s="0" t="s"/>
      <x:c r="I287" s="0" t="s"/>
    </x:row>
    <x:row r="288" spans="1:13" x14ac:dyDescent="0.25">
      <x:c r="F288" s="0" t="s"/>
      <x:c r="G288" s="0" t="s"/>
      <x:c r="I288" s="0" t="s"/>
    </x:row>
    <x:row r="289" spans="1:13" x14ac:dyDescent="0.25">
      <x:c r="F289" s="0" t="s"/>
      <x:c r="G289" s="0" t="s"/>
      <x:c r="I289" s="0" t="s"/>
    </x:row>
    <x:row r="290" spans="1:13" x14ac:dyDescent="0.25">
      <x:c r="F290" s="0" t="s"/>
      <x:c r="G290" s="0" t="s"/>
      <x:c r="I290" s="0" t="s"/>
    </x:row>
    <x:row r="291" spans="1:13" x14ac:dyDescent="0.25">
      <x:c r="F291" s="0" t="s"/>
      <x:c r="G291" s="0" t="s"/>
      <x:c r="I291" s="0" t="s"/>
    </x:row>
    <x:row r="292" spans="1:13" x14ac:dyDescent="0.25">
      <x:c r="F292" s="0" t="s"/>
      <x:c r="G292" s="0" t="s"/>
      <x:c r="I292" s="0" t="s"/>
    </x:row>
    <x:row r="293" spans="1:13" x14ac:dyDescent="0.25">
      <x:c r="F293" s="0" t="s"/>
      <x:c r="G293" s="0" t="s"/>
      <x:c r="I293" s="0" t="s"/>
    </x:row>
    <x:row r="294" spans="1:13" x14ac:dyDescent="0.25">
      <x:c r="F294" s="0" t="s"/>
      <x:c r="G294" s="0" t="s"/>
      <x:c r="I294" s="0" t="s"/>
    </x:row>
    <x:row r="295" spans="1:13" x14ac:dyDescent="0.25">
      <x:c r="F295" s="0" t="s"/>
      <x:c r="G295" s="0" t="s"/>
      <x:c r="I295" s="0" t="s"/>
    </x:row>
    <x:row r="296" spans="1:13" x14ac:dyDescent="0.25">
      <x:c r="F296" s="0" t="s"/>
      <x:c r="G296" s="0" t="s"/>
      <x:c r="I296" s="0" t="s"/>
    </x:row>
    <x:row r="297" spans="1:13" x14ac:dyDescent="0.25">
      <x:c r="F297" s="0" t="s"/>
      <x:c r="G297" s="0" t="s"/>
      <x:c r="I297" s="0" t="s"/>
    </x:row>
    <x:row r="298" spans="1:13" x14ac:dyDescent="0.25">
      <x:c r="F298" s="0" t="s"/>
      <x:c r="G298" s="0" t="s"/>
      <x:c r="I298" s="0" t="s"/>
    </x:row>
    <x:row r="299" spans="1:13" x14ac:dyDescent="0.25">
      <x:c r="F299" s="0" t="s"/>
      <x:c r="G299" s="0" t="s"/>
      <x:c r="I299" s="0" t="s"/>
    </x:row>
    <x:row r="300" spans="1:13" x14ac:dyDescent="0.25">
      <x:c r="F300" s="0" t="s"/>
      <x:c r="G300" s="0" t="s"/>
      <x:c r="I300" s="0" t="s"/>
    </x:row>
    <x:row r="301" spans="1:13" x14ac:dyDescent="0.25">
      <x:c r="F301" s="0" t="s"/>
      <x:c r="G301" s="0" t="s"/>
      <x:c r="I301" s="0" t="s"/>
    </x:row>
    <x:row r="302" spans="1:13" x14ac:dyDescent="0.25">
      <x:c r="F302" s="0" t="s"/>
      <x:c r="G302" s="0" t="s"/>
      <x:c r="I302" s="0" t="s"/>
    </x:row>
    <x:row r="303" spans="1:13" x14ac:dyDescent="0.25">
      <x:c r="F303" s="0" t="s"/>
      <x:c r="G303" s="0" t="s"/>
      <x:c r="I303" s="0" t="s"/>
    </x:row>
    <x:row r="304" spans="1:13" x14ac:dyDescent="0.25">
      <x:c r="F304" s="0" t="s"/>
      <x:c r="G304" s="0" t="s"/>
      <x:c r="I304" s="0" t="s"/>
    </x:row>
    <x:row r="305" spans="1:13" x14ac:dyDescent="0.25">
      <x:c r="F305" s="0" t="s"/>
      <x:c r="G305" s="0" t="s"/>
      <x:c r="I305" s="0" t="s"/>
    </x:row>
    <x:row r="306" spans="1:13" x14ac:dyDescent="0.25">
      <x:c r="F306" s="0" t="s"/>
      <x:c r="G306" s="0" t="s"/>
      <x:c r="I306" s="0" t="s"/>
    </x:row>
    <x:row r="307" spans="1:13" x14ac:dyDescent="0.25">
      <x:c r="F307" s="0" t="s"/>
      <x:c r="G307" s="0" t="s"/>
      <x:c r="I307" s="0" t="s"/>
    </x:row>
    <x:row r="308" spans="1:13" x14ac:dyDescent="0.25">
      <x:c r="F308" s="0" t="s"/>
      <x:c r="G308" s="0" t="s"/>
      <x:c r="I308" s="0" t="s"/>
    </x:row>
    <x:row r="309" spans="1:13" x14ac:dyDescent="0.25">
      <x:c r="F309" s="0" t="s"/>
      <x:c r="G309" s="0" t="s"/>
      <x:c r="I309" s="0" t="s"/>
    </x:row>
    <x:row r="310" spans="1:13" x14ac:dyDescent="0.25">
      <x:c r="F310" s="0" t="s"/>
      <x:c r="G310" s="0" t="s"/>
      <x:c r="I310" s="0" t="s"/>
    </x:row>
    <x:row r="311" spans="1:13" x14ac:dyDescent="0.25">
      <x:c r="F311" s="0" t="s"/>
      <x:c r="G311" s="0" t="s"/>
      <x:c r="I311" s="0" t="s"/>
    </x:row>
    <x:row r="312" spans="1:13" x14ac:dyDescent="0.25">
      <x:c r="F312" s="0" t="s"/>
      <x:c r="G312" s="0" t="s"/>
      <x:c r="I312" s="0" t="s"/>
    </x:row>
    <x:row r="313" spans="1:13" x14ac:dyDescent="0.25">
      <x:c r="F313" s="0" t="s"/>
      <x:c r="G313" s="0" t="s"/>
      <x:c r="I313" s="0" t="s"/>
    </x:row>
    <x:row r="314" spans="1:13" x14ac:dyDescent="0.25">
      <x:c r="F314" s="0" t="s"/>
      <x:c r="G314" s="0" t="s"/>
      <x:c r="I314" s="0" t="s"/>
    </x:row>
    <x:row r="315" spans="1:13" x14ac:dyDescent="0.25">
      <x:c r="F315" s="0" t="s"/>
      <x:c r="G315" s="0" t="s"/>
      <x:c r="I315" s="0" t="s"/>
    </x:row>
    <x:row r="316" spans="1:13" x14ac:dyDescent="0.25">
      <x:c r="F316" s="0" t="s"/>
      <x:c r="G316" s="0" t="s"/>
      <x:c r="I316" s="0" t="s"/>
    </x:row>
    <x:row r="317" spans="1:13" x14ac:dyDescent="0.25">
      <x:c r="F317" s="0" t="s"/>
      <x:c r="G317" s="0" t="s"/>
      <x:c r="I317" s="0" t="s"/>
    </x:row>
    <x:row r="318" spans="1:13" x14ac:dyDescent="0.25">
      <x:c r="F318" s="0" t="s"/>
      <x:c r="G318" s="0" t="s"/>
      <x:c r="I318" s="0" t="s"/>
    </x:row>
    <x:row r="319" spans="1:13" x14ac:dyDescent="0.25">
      <x:c r="F319" s="0" t="s"/>
      <x:c r="G319" s="0" t="s"/>
      <x:c r="I319" s="0" t="s"/>
    </x:row>
    <x:row r="320" spans="1:13" x14ac:dyDescent="0.25">
      <x:c r="F320" s="0" t="s"/>
      <x:c r="G320" s="0" t="s"/>
      <x:c r="I320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ED7107-BF59-40BF-9804-F04D871B8FFF}" mc:Ignorable="x14ac xr xr2 xr3">
  <x:sheetPr>
    <x:outlinePr summaryBelow="1" summaryRight="1"/>
  </x:sheetPr>
  <x:dimension ref="A1:AR313"/>
  <x:sheetViews>
    <x:sheetView tabSelected="1" topLeftCell="A271" workbookViewId="0">
      <x:selection activeCell="G299" sqref="G299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0" bestFit="1" customWidth="1"/>
    <x:col min="3" max="3" width="22.855469" style="15" customWidth="1"/>
    <x:col min="4" max="4" width="8.855469" style="0" customWidth="1"/>
    <x:col min="5" max="5" width="9.285156" style="0" bestFit="1" customWidth="1"/>
    <x:col min="6" max="6" width="24.710938" style="0" customWidth="1"/>
    <x:col min="7" max="7" width="22.710938" style="0" customWidth="1"/>
    <x:col min="8" max="8" width="9.140625" style="15" customWidth="1"/>
    <x:col min="9" max="9" width="16.140625" style="0" customWidth="1"/>
    <x:col min="10" max="10" width="10" style="0" customWidth="1"/>
    <x:col min="11" max="11" width="9.285156" style="15" bestFit="1" customWidth="1"/>
    <x:col min="12" max="12" width="14.140625" style="15" bestFit="1" customWidth="1"/>
    <x:col min="13" max="13" width="15.425781" style="15" bestFit="1" customWidth="1"/>
    <x:col min="14" max="14" width="9.285156" style="15" bestFit="1" customWidth="1"/>
    <x:col min="15" max="15" width="15.425781" style="15" bestFit="1" customWidth="1"/>
    <x:col min="16" max="19" width="9.285156" style="15" bestFit="1" customWidth="1"/>
    <x:col min="20" max="20" width="9.140625" style="15" customWidth="1"/>
    <x:col min="21" max="21" width="9.140625" style="84" customWidth="1"/>
    <x:col min="22" max="35" width="9.140625" style="15" customWidth="1"/>
    <x:col min="36" max="36" width="9.285156" style="15" bestFit="1" customWidth="1"/>
    <x:col min="37" max="37" width="10" style="15" bestFit="1" customWidth="1"/>
    <x:col min="38" max="44" width="9.285156" style="15" bestFit="1" customWidth="1"/>
    <x:col min="45" max="16384" width="9.140625" style="15" customWidth="1"/>
  </x:cols>
  <x:sheetData>
    <x:row r="1" spans="1:45" x14ac:dyDescent="0.25">
      <x:c r="A1" s="16" t="s">
        <x:v>101</x:v>
      </x:c>
      <x:c r="U1" s="85" t="s"/>
    </x:row>
    <x:row r="2" spans="1:45" s="0" customFormat="1" ht="16.5" customHeight="1" thickBot="1" x14ac:dyDescent="0.3">
      <x:c r="A2" s="16" t="s">
        <x:v>102</x:v>
      </x:c>
      <x:c r="W2" s="24" t="s">
        <x:v>103</x:v>
      </x:c>
      <x:c r="AJ2" s="24" t="s">
        <x:v>104</x:v>
      </x:c>
    </x:row>
    <x:row r="3" spans="1:45" x14ac:dyDescent="0.25">
      <x:c r="A3" s="25" t="s">
        <x:v>105</x:v>
      </x:c>
      <x:c r="H3" s="0" t="s"/>
      <x:c r="K3" s="26" t="s">
        <x:v>106</x:v>
      </x:c>
      <x:c r="L3" s="27" t="s"/>
      <x:c r="M3" s="27" t="s"/>
      <x:c r="N3" s="27" t="s"/>
      <x:c r="O3" s="27" t="s"/>
      <x:c r="P3" s="27" t="s"/>
      <x:c r="Q3" s="27" t="s"/>
      <x:c r="R3" s="27" t="s"/>
      <x:c r="S3" s="28" t="s"/>
      <x:c r="AJ3" s="26" t="s">
        <x:v>107</x:v>
      </x:c>
      <x:c r="AK3" s="27" t="s"/>
      <x:c r="AL3" s="27" t="s"/>
      <x:c r="AM3" s="27" t="s"/>
      <x:c r="AN3" s="27" t="s"/>
      <x:c r="AO3" s="27" t="s"/>
      <x:c r="AP3" s="27" t="s"/>
      <x:c r="AQ3" s="27" t="s"/>
      <x:c r="AR3" s="28" t="s"/>
    </x:row>
    <x:row r="4" spans="1:45" x14ac:dyDescent="0.25">
      <x:c r="A4" s="25" t="s"/>
      <x:c r="K4" s="29" t="s">
        <x:v>108</x:v>
      </x:c>
      <x:c r="S4" s="30" t="s"/>
      <x:c r="AJ4" s="29" t="s">
        <x:v>108</x:v>
      </x:c>
      <x:c r="AR4" s="30" t="s"/>
    </x:row>
    <x:row r="5" spans="1:45" x14ac:dyDescent="0.25">
      <x:c r="A5" s="31" t="s">
        <x:v>109</x:v>
      </x:c>
      <x:c r="K5" s="32" t="s">
        <x:v>110</x:v>
      </x:c>
      <x:c r="L5" s="17" t="s">
        <x:v>8</x:v>
      </x:c>
      <x:c r="M5" s="17" t="s">
        <x:v>9</x:v>
      </x:c>
      <x:c r="O5" s="17" t="s">
        <x:v>110</x:v>
      </x:c>
      <x:c r="P5" s="17" t="s">
        <x:v>111</x:v>
      </x:c>
      <x:c r="Q5" s="17" t="s">
        <x:v>112</x:v>
      </x:c>
      <x:c r="R5" s="17" t="s">
        <x:v>113</x:v>
      </x:c>
      <x:c r="S5" s="33" t="s">
        <x:v>114</x:v>
      </x:c>
      <x:c r="AJ5" s="32" t="s">
        <x:v>110</x:v>
      </x:c>
      <x:c r="AK5" s="17" t="s">
        <x:v>8</x:v>
      </x:c>
      <x:c r="AL5" s="17" t="s">
        <x:v>9</x:v>
      </x:c>
      <x:c r="AN5" s="17" t="s">
        <x:v>110</x:v>
      </x:c>
      <x:c r="AO5" s="17" t="s">
        <x:v>111</x:v>
      </x:c>
      <x:c r="AP5" s="17" t="s">
        <x:v>112</x:v>
      </x:c>
      <x:c r="AQ5" s="17" t="s">
        <x:v>113</x:v>
      </x:c>
      <x:c r="AR5" s="33" t="s">
        <x:v>114</x:v>
      </x:c>
    </x:row>
    <x:row r="6" spans="1:45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>
        <x:v>12</x:v>
      </x:c>
      <x:c r="H6" s="6" t="s">
        <x:v>116</x:v>
      </x:c>
      <x:c r="I6" s="6" t="s">
        <x:v>117</x:v>
      </x:c>
      <x:c r="K6" s="34" t="n">
        <x:v>0</x:v>
      </x:c>
      <x:c r="L6" s="18">
        <x:f>A8</x:f>
      </x:c>
      <x:c r="M6" s="18">
        <x:f>B8</x:f>
      </x:c>
      <x:c r="O6" s="18" t="n">
        <x:v>0</x:v>
      </x:c>
      <x:c r="P6" s="18">
        <x:f>L7 - L6</x:f>
      </x:c>
      <x:c r="Q6" s="18">
        <x:f>P6 + P7</x:f>
      </x:c>
      <x:c r="R6" s="18">
        <x:f>M7 - M6</x:f>
      </x:c>
      <x:c r="S6" s="35">
        <x:f>R6 / P6</x:f>
      </x:c>
      <x:c r="AJ6" s="34" t="n">
        <x:v>0</x:v>
      </x:c>
      <x:c r="AK6" s="86" t="s"/>
      <x:c r="AL6" s="86" t="s"/>
      <x:c r="AN6" s="18" t="n">
        <x:v>0</x:v>
      </x:c>
      <x:c r="AO6" s="18">
        <x:f>AK7 - AK6</x:f>
      </x:c>
      <x:c r="AP6" s="18">
        <x:f>AO6 + AO7</x:f>
      </x:c>
      <x:c r="AQ6" s="18">
        <x:f>AL7 - AL6</x:f>
      </x:c>
      <x:c r="AR6" s="35" t="e">
        <x:f>AQ6 / AO6</x:f>
      </x:c>
    </x:row>
    <x:row r="7" spans="1:45" x14ac:dyDescent="0.25">
      <x:c r="A7" s="36" t="s">
        <x:v>8</x:v>
      </x:c>
      <x:c r="B7" s="36" t="s">
        <x:v>9</x:v>
      </x:c>
      <x:c r="C7" s="14" t="s">
        <x:v>10</x:v>
      </x:c>
      <x:c r="D7" s="17" t="s">
        <x:v>8</x:v>
      </x:c>
      <x:c r="E7" s="17" t="s">
        <x:v>9</x:v>
      </x:c>
      <x:c r="F7" s="0" t="s">
        <x:v>118</x:v>
      </x:c>
      <x:c r="G7" s="36" t="s">
        <x:v>12</x:v>
      </x:c>
      <x:c r="H7" s="87" t="s">
        <x:v>13</x:v>
      </x:c>
      <x:c r="I7" s="37">
        <x:v>43952.5770833333</x:v>
      </x:c>
      <x:c r="J7" s="38" t="s"/>
      <x:c r="K7" s="34" t="n">
        <x:v>1</x:v>
      </x:c>
      <x:c r="L7" s="18">
        <x:f>A9</x:f>
      </x:c>
      <x:c r="M7" s="18">
        <x:f>B9</x:f>
      </x:c>
      <x:c r="O7" s="18" t="n">
        <x:v>1</x:v>
      </x:c>
      <x:c r="P7" s="18">
        <x:f>L8 - L7</x:f>
      </x:c>
      <x:c r="Q7" s="18">
        <x:f>P7 + P8</x:f>
      </x:c>
      <x:c r="R7" s="18">
        <x:f>M8 - M7</x:f>
      </x:c>
      <x:c r="S7" s="35">
        <x:f>R7 / P7</x:f>
      </x:c>
      <x:c r="AJ7" s="34" t="n">
        <x:v>1</x:v>
      </x:c>
      <x:c r="AK7" s="86" t="s"/>
      <x:c r="AL7" s="86" t="s"/>
      <x:c r="AN7" s="18" t="n">
        <x:v>1</x:v>
      </x:c>
      <x:c r="AO7" s="18">
        <x:f>AK8 - AK7</x:f>
      </x:c>
      <x:c r="AP7" s="18">
        <x:f>AO7 + AO8</x:f>
      </x:c>
      <x:c r="AQ7" s="18">
        <x:f>AL8 - AL7</x:f>
      </x:c>
      <x:c r="AR7" s="35" t="e">
        <x:f>AQ7 / AO7</x:f>
      </x:c>
    </x:row>
    <x:row r="8" spans="1:45" x14ac:dyDescent="0.25">
      <x:c r="A8" s="15" t="n">
        <x:v>2</x:v>
      </x:c>
      <x:c r="B8" s="15">
        <x:f>LN(A8)</x:f>
      </x:c>
      <x:c r="C8" s="11" t="s">
        <x:v>119</x:v>
      </x:c>
      <x:c r="D8" s="86">
        <x:f>L6</x:f>
      </x:c>
      <x:c r="E8" s="88">
        <x:f>M6</x:f>
      </x:c>
      <x:c r="F8" s="0" t="n">
        <x:v>0.693147180559945</x:v>
      </x:c>
      <x:c r="G8" s="15" t="s">
        <x:v>120</x:v>
      </x:c>
      <x:c r="I8" s="49" t="s"/>
      <x:c r="K8" s="34" t="n">
        <x:v>2</x:v>
      </x:c>
      <x:c r="L8" s="18">
        <x:f>A10</x:f>
      </x:c>
      <x:c r="M8" s="18">
        <x:f>B10</x:f>
      </x:c>
      <x:c r="O8" s="18" t="n">
        <x:v>2</x:v>
      </x:c>
      <x:c r="P8" s="18">
        <x:f>L9 - L8</x:f>
      </x:c>
      <x:c r="Q8" s="18" t="s"/>
      <x:c r="R8" s="18">
        <x:f>M9 - M8</x:f>
      </x:c>
      <x:c r="S8" s="35">
        <x:f>R8 / P8</x:f>
      </x:c>
      <x:c r="AJ8" s="34" t="n">
        <x:v>2</x:v>
      </x:c>
      <x:c r="AK8" s="86" t="s"/>
      <x:c r="AL8" s="86" t="s"/>
      <x:c r="AN8" s="18" t="n">
        <x:v>2</x:v>
      </x:c>
      <x:c r="AO8" s="18">
        <x:f>AK9 - AK8</x:f>
      </x:c>
      <x:c r="AP8" s="18" t="s"/>
      <x:c r="AQ8" s="18">
        <x:f>AL9 - AL8</x:f>
      </x:c>
      <x:c r="AR8" s="35" t="e">
        <x:f>AQ8 / AO8</x:f>
      </x:c>
    </x:row>
    <x:row r="9" spans="1:45" x14ac:dyDescent="0.25">
      <x:c r="A9" s="15" t="n">
        <x:v>5</x:v>
      </x:c>
      <x:c r="B9" s="15">
        <x:f>LN(A9)</x:f>
      </x:c>
      <x:c r="D9" s="86">
        <x:f>D8+1/4*(D12-D8)</x:f>
      </x:c>
      <x:c r="E9" s="88">
        <x:f>L18 * (D9 - D8)^3 + M18 * (D9 - D8)^2 + N18 * (D9 - D8) + O18</x:f>
      </x:c>
      <x:c r="F9" s="0" t="n">
        <x:v>0.940938985722518</x:v>
      </x:c>
      <x:c r="G9" s="15" t="s">
        <x:v>121</x:v>
      </x:c>
      <x:c r="K9" s="34" t="n">
        <x:v>3</x:v>
      </x:c>
      <x:c r="L9" s="18">
        <x:f>A11</x:f>
      </x:c>
      <x:c r="M9" s="18">
        <x:f>B11</x:f>
      </x:c>
      <x:c r="S9" s="30" t="s"/>
      <x:c r="AJ9" s="34" t="n">
        <x:v>3</x:v>
      </x:c>
      <x:c r="AK9" s="86" t="s"/>
      <x:c r="AL9" s="86" t="s"/>
      <x:c r="AR9" s="30" t="s"/>
    </x:row>
    <x:row r="10" spans="1:45" x14ac:dyDescent="0.25">
      <x:c r="A10" s="15" t="n">
        <x:v>13</x:v>
      </x:c>
      <x:c r="B10" s="15">
        <x:f>LN(A10)</x:f>
      </x:c>
      <x:c r="D10" s="86">
        <x:f>D8+2/4*(D12-D8)</x:f>
      </x:c>
      <x:c r="E10" s="88">
        <x:f>L18 * (D10 - D8)^3 + M18 * (D10 - D8)^2 + N18 * (D10 - D8) + O18</x:f>
      </x:c>
      <x:c r="F10" s="0" t="n">
        <x:v>1.18124314200748</x:v>
      </x:c>
      <x:c r="G10" s="15" t="s">
        <x:v>122</x:v>
      </x:c>
      <x:c r="K10" s="39" t="s"/>
      <x:c r="S10" s="30" t="s"/>
      <x:c r="AJ10" s="39" t="s"/>
      <x:c r="AR10" s="30" t="s"/>
    </x:row>
    <x:row r="11" spans="1:45" x14ac:dyDescent="0.25">
      <x:c r="A11" s="15" t="n">
        <x:v>15</x:v>
      </x:c>
      <x:c r="B11" s="15">
        <x:f>LN(A11)</x:f>
      </x:c>
      <x:c r="D11" s="86">
        <x:f>D8+3/4*(D12-D8)</x:f>
      </x:c>
      <x:c r="E11" s="88">
        <x:f>L18 * (D11 - D8)^3 + M18 * (D11 - D8)^2 + N18 * (D11 - D8) + O18</x:f>
      </x:c>
      <x:c r="F11" s="0" t="n">
        <x:v>1.40657200053721</x:v>
      </x:c>
      <x:c r="G11" s="15" t="s">
        <x:v>123</x:v>
      </x:c>
      <x:c r="K11" s="39" t="s"/>
      <x:c r="L11" s="5" t="s">
        <x:v>124</x:v>
      </x:c>
      <x:c r="M11" s="4" t="s"/>
      <x:c r="N11" s="4" t="s"/>
      <x:c r="O11" s="3" t="s"/>
      <x:c r="Q11" s="17" t="s">
        <x:v>125</x:v>
      </x:c>
      <x:c r="S11" s="33" t="s">
        <x:v>126</x:v>
      </x:c>
      <x:c r="AJ11" s="39" t="s"/>
      <x:c r="AK11" s="5" t="s">
        <x:v>124</x:v>
      </x:c>
      <x:c r="AL11" s="4" t="s"/>
      <x:c r="AM11" s="4" t="s"/>
      <x:c r="AN11" s="3" t="s"/>
      <x:c r="AP11" s="17" t="s">
        <x:v>125</x:v>
      </x:c>
      <x:c r="AR11" s="33" t="s">
        <x:v>126</x:v>
      </x:c>
    </x:row>
    <x:row r="12" spans="1:45" x14ac:dyDescent="0.25">
      <x:c r="D12" s="86">
        <x:f>L7</x:f>
      </x:c>
      <x:c r="E12" s="88">
        <x:f>M7</x:f>
      </x:c>
      <x:c r="F12" s="0" t="n">
        <x:v>1.6094379124341</x:v>
      </x:c>
      <x:c r="G12" s="15" t="s">
        <x:v>127</x:v>
      </x:c>
      <x:c r="K12" s="39" t="s"/>
      <x:c r="L12" s="18" t="n">
        <x:v>2</x:v>
      </x:c>
      <x:c r="M12" s="18" t="n">
        <x:v>0</x:v>
      </x:c>
      <x:c r="N12" s="18" t="n">
        <x:v>0</x:v>
      </x:c>
      <x:c r="O12" s="18" t="n">
        <x:v>0</x:v>
      </x:c>
      <x:c r="Q12" s="18" t="n">
        <x:v>0</x:v>
      </x:c>
      <x:c r="S12" s="35">
        <x:f t="array" ref="S12:S15">MMULT( MINVERSE(L12:O15), Q12:Q15 )</x:f>
      </x:c>
      <x:c r="AJ12" s="39" t="s"/>
      <x:c r="AK12" s="18" t="n">
        <x:v>2</x:v>
      </x:c>
      <x:c r="AL12" s="18" t="n">
        <x:v>0</x:v>
      </x:c>
      <x:c r="AM12" s="18" t="n">
        <x:v>0</x:v>
      </x:c>
      <x:c r="AN12" s="18" t="n">
        <x:v>0</x:v>
      </x:c>
      <x:c r="AP12" s="18" t="n">
        <x:v>0</x:v>
      </x:c>
      <x:c r="AR12" s="35" t="e">
        <x:f t="array" ref="AR12:AR15">MMULT( MINVERSE(AK12:AN15), AP12:AP15 )</x:f>
      </x:c>
    </x:row>
    <x:row r="13" spans="1:45" s="0" customFormat="1" x14ac:dyDescent="0.25">
      <x:c r="D13" s="86">
        <x:f>D12+1/4*(D16-D12)</x:f>
      </x:c>
      <x:c r="E13" s="88">
        <x:f>L19 * (D13 - D12)^3 + M19 * (D13 - D12)^2 + N19 * (D13 - D12) + O19</x:f>
      </x:c>
      <x:c r="F13" s="0" t="n">
        <x:v>2.01734591312127</x:v>
      </x:c>
      <x:c r="G13" s="0" t="s">
        <x:v>128</x:v>
      </x:c>
      <x:c r="K13" s="39" t="s"/>
      <x:c r="L13" s="18">
        <x:f>P6 / Q6</x:f>
      </x:c>
      <x:c r="M13" s="18" t="n">
        <x:v>2</x:v>
      </x:c>
      <x:c r="N13" s="18">
        <x:f>1 - L13</x:f>
      </x:c>
      <x:c r="O13" s="18" t="n">
        <x:v>0</x:v>
      </x:c>
      <x:c r="Q13" s="18">
        <x:f>3 * (S7 - S6) / Q6</x:f>
      </x:c>
      <x:c r="S13" s="35">
        <x:f t="array"/>
      </x:c>
      <x:c r="U13" s="89" t="s"/>
      <x:c r="AJ13" s="39" t="s"/>
      <x:c r="AK13" s="18" t="e">
        <x:f>AO6 / AP6</x:f>
      </x:c>
      <x:c r="AL13" s="18" t="n">
        <x:v>2</x:v>
      </x:c>
      <x:c r="AM13" s="18" t="e">
        <x:f>1 - AK13</x:f>
      </x:c>
      <x:c r="AN13" s="18" t="n">
        <x:v>0</x:v>
      </x:c>
      <x:c r="AP13" s="18" t="e">
        <x:f>3 * (AR7 - AR6) / AP6</x:f>
      </x:c>
      <x:c r="AR13" s="35" t="e">
        <x:f t="array"/>
      </x:c>
    </x:row>
    <x:row r="14" spans="1:45" x14ac:dyDescent="0.25">
      <x:c r="D14" s="86">
        <x:f>D12+2/4*(D16-D12)</x:f>
      </x:c>
      <x:c r="E14" s="88">
        <x:f>L19 * (D14 - D12)^3 + M19 * (D14 - D12)^2 + N19 * (D14 - D12) + O19</x:f>
      </x:c>
      <x:c r="F14" s="0" t="n">
        <x:v>2.2724490530288</x:v>
      </x:c>
      <x:c r="G14" s="15" t="s">
        <x:v>129</x:v>
      </x:c>
      <x:c r="K14" s="39" t="s"/>
      <x:c r="L14" s="18" t="n">
        <x:v>0</x:v>
      </x:c>
      <x:c r="M14" s="18">
        <x:f>P7 / Q7</x:f>
      </x:c>
      <x:c r="N14" s="18" t="n">
        <x:v>2</x:v>
      </x:c>
      <x:c r="O14" s="18">
        <x:f>1 - M14</x:f>
      </x:c>
      <x:c r="Q14" s="18">
        <x:f>3 * (S8 - S7) / Q7</x:f>
      </x:c>
      <x:c r="S14" s="35">
        <x:f t="array"/>
      </x:c>
      <x:c r="AJ14" s="39" t="s"/>
      <x:c r="AK14" s="18" t="n">
        <x:v>0</x:v>
      </x:c>
      <x:c r="AL14" s="18" t="e">
        <x:f>AO7 / AP7</x:f>
      </x:c>
      <x:c r="AM14" s="18" t="n">
        <x:v>2</x:v>
      </x:c>
      <x:c r="AN14" s="18" t="e">
        <x:f>1 - AL14</x:f>
      </x:c>
      <x:c r="AP14" s="18" t="e">
        <x:f>3 * (AR8 - AR7) / AP7</x:f>
      </x:c>
      <x:c r="AR14" s="35" t="e">
        <x:f t="array"/>
      </x:c>
    </x:row>
    <x:row r="15" spans="1:45" x14ac:dyDescent="0.25">
      <x:c r="D15" s="86">
        <x:f>D12+3/4*(D16-D12)</x:f>
      </x:c>
      <x:c r="E15" s="88">
        <x:f>L19 * (D15 - D12)^3 + M19 * (D15 - D12)^2 + N19 * (D15 - D12) + O19</x:f>
      </x:c>
      <x:c r="F15" s="0" t="n">
        <x:v>2.43492448389584</x:v>
      </x:c>
      <x:c r="G15" s="15" t="s">
        <x:v>130</x:v>
      </x:c>
      <x:c r="J15" s="38" t="s"/>
      <x:c r="K15" s="39" t="s"/>
      <x:c r="L15" s="18" t="n">
        <x:v>0</x:v>
      </x:c>
      <x:c r="M15" s="18" t="n">
        <x:v>0</x:v>
      </x:c>
      <x:c r="N15" s="18" t="n">
        <x:v>0</x:v>
      </x:c>
      <x:c r="O15" s="18" t="n">
        <x:v>2</x:v>
      </x:c>
      <x:c r="Q15" s="18" t="n">
        <x:v>0</x:v>
      </x:c>
      <x:c r="S15" s="35">
        <x:f t="array"/>
      </x:c>
      <x:c r="AJ15" s="39" t="s"/>
      <x:c r="AK15" s="18" t="n">
        <x:v>0</x:v>
      </x:c>
      <x:c r="AL15" s="18" t="n">
        <x:v>0</x:v>
      </x:c>
      <x:c r="AM15" s="18" t="n">
        <x:v>0</x:v>
      </x:c>
      <x:c r="AN15" s="18" t="n">
        <x:v>2</x:v>
      </x:c>
      <x:c r="AP15" s="18" t="n">
        <x:v>0</x:v>
      </x:c>
      <x:c r="AR15" s="35" t="e">
        <x:f t="array"/>
      </x:c>
    </x:row>
    <x:row r="16" spans="1:45" x14ac:dyDescent="0.25">
      <x:c r="D16" s="86">
        <x:f>L8</x:f>
      </x:c>
      <x:c r="E16" s="88">
        <x:f>M8</x:f>
      </x:c>
      <x:c r="F16" s="0" t="n">
        <x:v>2.56494935746154</x:v>
      </x:c>
      <x:c r="G16" s="15" t="s">
        <x:v>131</x:v>
      </x:c>
      <x:c r="J16" s="38" t="s"/>
      <x:c r="K16" s="39" t="s"/>
      <x:c r="S16" s="30" t="s"/>
      <x:c r="AJ16" s="39" t="s"/>
      <x:c r="AR16" s="30" t="s"/>
    </x:row>
    <x:row r="17" spans="1:45" x14ac:dyDescent="0.25">
      <x:c r="D17" s="86">
        <x:f>D16+1/4*(D20-D16)</x:f>
      </x:c>
      <x:c r="E17" s="88">
        <x:f>L20 * (D17 - D16)^3 + M20 * (D17 - D16)^2 + N20 * (D17 - D16) + O20</x:f>
      </x:c>
      <x:c r="F17" s="0" t="n">
        <x:v>2.59920827023839</x:v>
      </x:c>
      <x:c r="G17" s="15" t="s">
        <x:v>132</x:v>
      </x:c>
      <x:c r="J17" s="38" t="s"/>
      <x:c r="K17" s="32" t="s">
        <x:v>110</x:v>
      </x:c>
      <x:c r="L17" s="17" t="s">
        <x:v>133</x:v>
      </x:c>
      <x:c r="M17" s="17" t="s">
        <x:v>134</x:v>
      </x:c>
      <x:c r="N17" s="17" t="s">
        <x:v>135</x:v>
      </x:c>
      <x:c r="O17" s="17" t="s">
        <x:v>136</x:v>
      </x:c>
      <x:c r="P17" s="40" t="s">
        <x:v>137</x:v>
      </x:c>
      <x:c r="Q17" s="41" t="s"/>
      <x:c r="R17" s="41" t="s"/>
      <x:c r="S17" s="30" t="s"/>
      <x:c r="AJ17" s="32" t="s">
        <x:v>110</x:v>
      </x:c>
      <x:c r="AK17" s="17" t="s">
        <x:v>133</x:v>
      </x:c>
      <x:c r="AL17" s="17" t="s">
        <x:v>134</x:v>
      </x:c>
      <x:c r="AM17" s="17" t="s">
        <x:v>135</x:v>
      </x:c>
      <x:c r="AN17" s="17" t="s">
        <x:v>136</x:v>
      </x:c>
      <x:c r="AO17" s="40" t="s">
        <x:v>138</x:v>
      </x:c>
      <x:c r="AP17" s="41" t="s"/>
      <x:c r="AQ17" s="41" t="s"/>
      <x:c r="AR17" s="30" t="s"/>
    </x:row>
    <x:row r="18" spans="1:45" x14ac:dyDescent="0.25">
      <x:c r="D18" s="86">
        <x:f>D16+2/4*(D20-D16)</x:f>
      </x:c>
      <x:c r="E18" s="88">
        <x:f>L20 * (D18 - D16)^3 + M20 * (D18 - D16)^2 + N20 * (D18 - D16) + O20</x:f>
      </x:c>
      <x:c r="F18" s="0" t="n">
        <x:v>2.63476686712951</x:v>
      </x:c>
      <x:c r="G18" s="15" t="s">
        <x:v>139</x:v>
      </x:c>
      <x:c r="K18" s="34" t="n">
        <x:v>0</x:v>
      </x:c>
      <x:c r="L18" s="18">
        <x:f>(S13 - S12) / (3 * P6)</x:f>
      </x:c>
      <x:c r="M18" s="18">
        <x:f>S12</x:f>
      </x:c>
      <x:c r="N18" s="18">
        <x:f>S6 - P6 * (S13 + 2 * S12) / 3</x:f>
      </x:c>
      <x:c r="O18" s="18">
        <x:f>M6</x:f>
      </x:c>
      <x:c r="P18" s="40" t="s"/>
      <x:c r="Q18" s="41" t="s"/>
      <x:c r="R18" s="41" t="s"/>
      <x:c r="S18" s="30" t="s"/>
      <x:c r="AJ18" s="34" t="n">
        <x:v>0</x:v>
      </x:c>
      <x:c r="AK18" s="88" t="e">
        <x:f>(AR13 - AR12) / (3 * AO6)</x:f>
      </x:c>
      <x:c r="AL18" s="88" t="e">
        <x:f>AR12</x:f>
      </x:c>
      <x:c r="AM18" s="88" t="e">
        <x:f>AR6 - AO6 * (AR13 + 2 * AR12) / 3</x:f>
      </x:c>
      <x:c r="AN18" s="88">
        <x:f>AL6</x:f>
      </x:c>
      <x:c r="AO18" s="40" t="s"/>
      <x:c r="AP18" s="41" t="s"/>
      <x:c r="AQ18" s="41" t="s"/>
      <x:c r="AR18" s="30" t="s"/>
    </x:row>
    <x:row r="19" spans="1:45" x14ac:dyDescent="0.25">
      <x:c r="D19" s="86">
        <x:f>D16+3/4*(D20-D16)</x:f>
      </x:c>
      <x:c r="E19" s="88">
        <x:f>L20 * (D19 - D16)^3 + M20 * (D19 - D16)^2 + N20 * (D19 - D16) + O20</x:f>
      </x:c>
      <x:c r="F19" s="0" t="n">
        <x:v>2.67119192009682</x:v>
      </x:c>
      <x:c r="G19" s="15" t="s">
        <x:v>140</x:v>
      </x:c>
      <x:c r="K19" s="34" t="n">
        <x:v>1</x:v>
      </x:c>
      <x:c r="L19" s="18">
        <x:f>(S14 - S13) / (3 * P7)</x:f>
      </x:c>
      <x:c r="M19" s="18">
        <x:f>S13</x:f>
      </x:c>
      <x:c r="N19" s="18">
        <x:f>S7 - P7 * (S14 + 2 * S13) / 3</x:f>
      </x:c>
      <x:c r="O19" s="18">
        <x:f>M7</x:f>
      </x:c>
      <x:c r="P19" s="40" t="s"/>
      <x:c r="Q19" s="41" t="s"/>
      <x:c r="R19" s="41" t="s"/>
      <x:c r="S19" s="30" t="s"/>
      <x:c r="AJ19" s="34" t="n">
        <x:v>1</x:v>
      </x:c>
      <x:c r="AK19" s="88" t="e">
        <x:f>(AR14 - AR13) / (3 * AO7)</x:f>
      </x:c>
      <x:c r="AL19" s="88" t="e">
        <x:f>AR13</x:f>
      </x:c>
      <x:c r="AM19" s="88" t="e">
        <x:f>AR7 - AO7 * (AR14 + 2 * AR13) / 3</x:f>
      </x:c>
      <x:c r="AN19" s="88">
        <x:f>AL7</x:f>
      </x:c>
      <x:c r="AO19" s="40" t="s"/>
      <x:c r="AP19" s="41" t="s"/>
      <x:c r="AQ19" s="41" t="s"/>
      <x:c r="AR19" s="30" t="s"/>
    </x:row>
    <x:row r="20" spans="1:45" s="0" customFormat="1" ht="15.75" customHeight="1" thickBot="1" x14ac:dyDescent="0.3">
      <x:c r="D20" s="86">
        <x:f>L9</x:f>
      </x:c>
      <x:c r="E20" s="88">
        <x:f>M9</x:f>
      </x:c>
      <x:c r="F20" s="0" t="n">
        <x:v>2.70805020110221</x:v>
      </x:c>
      <x:c r="G20" s="0" t="s">
        <x:v>141</x:v>
      </x:c>
      <x:c r="K20" s="42" t="n">
        <x:v>2</x:v>
      </x:c>
      <x:c r="L20" s="43">
        <x:f>(S15 - S14) / (3 * P8)</x:f>
      </x:c>
      <x:c r="M20" s="43">
        <x:f>S14</x:f>
      </x:c>
      <x:c r="N20" s="43">
        <x:f>S8 - P8 * (S15 + 2 * S14) / 3</x:f>
      </x:c>
      <x:c r="O20" s="43">
        <x:f>M8</x:f>
      </x:c>
      <x:c r="P20" s="44" t="s"/>
      <x:c r="Q20" s="45" t="s"/>
      <x:c r="R20" s="45" t="s"/>
      <x:c r="S20" s="46" t="s"/>
      <x:c r="AJ20" s="42" t="n">
        <x:v>2</x:v>
      </x:c>
      <x:c r="AK20" s="90" t="e">
        <x:f>(AR15 - AR14) / (3 * AO8)</x:f>
      </x:c>
      <x:c r="AL20" s="90" t="e">
        <x:f>AR14</x:f>
      </x:c>
      <x:c r="AM20" s="90" t="e">
        <x:f>AR8 - AO8 * (AR15 + 2 * AR14) / 3</x:f>
      </x:c>
      <x:c r="AN20" s="90">
        <x:f>AL8</x:f>
      </x:c>
      <x:c r="AO20" s="44" t="s"/>
      <x:c r="AP20" s="45" t="s"/>
      <x:c r="AQ20" s="45" t="s"/>
      <x:c r="AR20" s="46" t="s"/>
    </x:row>
    <x:row r="21" spans="1:45" s="0" customFormat="1" ht="15.75" customHeight="1" thickBot="1" x14ac:dyDescent="0.3"/>
    <x:row r="22" spans="1:45" x14ac:dyDescent="0.25">
      <x:c r="A22" s="31" t="s">
        <x:v>142</x:v>
      </x:c>
      <x:c r="K22" s="26" t="s">
        <x:v>143</x:v>
      </x:c>
      <x:c r="L22" s="27" t="s"/>
      <x:c r="M22" s="27" t="s"/>
      <x:c r="N22" s="27" t="s"/>
      <x:c r="O22" s="27" t="s"/>
      <x:c r="P22" s="27" t="s"/>
      <x:c r="Q22" s="27" t="s"/>
      <x:c r="R22" s="27" t="s"/>
      <x:c r="S22" s="28" t="s"/>
      <x:c r="AJ22" s="26" t="s">
        <x:v>144</x:v>
      </x:c>
      <x:c r="AK22" s="27" t="s"/>
      <x:c r="AL22" s="27" t="s"/>
      <x:c r="AM22" s="27" t="s"/>
      <x:c r="AN22" s="27" t="s"/>
      <x:c r="AO22" s="27" t="s"/>
      <x:c r="AP22" s="27" t="s"/>
      <x:c r="AQ22" s="27" t="s"/>
      <x:c r="AR22" s="28" t="s"/>
    </x:row>
    <x:row r="23" spans="1:45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0" t="s">
        <x:v>118</x:v>
      </x:c>
      <x:c r="G23" s="6" t="s">
        <x:v>12</x:v>
      </x:c>
      <x:c r="H23" s="6" t="s">
        <x:v>116</x:v>
      </x:c>
      <x:c r="I23" s="6" t="s">
        <x:v>117</x:v>
      </x:c>
      <x:c r="J23" s="38" t="s"/>
      <x:c r="K23" s="29" t="s">
        <x:v>108</x:v>
      </x:c>
      <x:c r="S23" s="30" t="s"/>
      <x:c r="AJ23" s="29" t="s">
        <x:v>108</x:v>
      </x:c>
      <x:c r="AR23" s="30" t="s"/>
    </x:row>
    <x:row r="24" spans="1:45" x14ac:dyDescent="0.25">
      <x:c r="A24" s="36" t="s">
        <x:v>8</x:v>
      </x:c>
      <x:c r="B24" s="36" t="s">
        <x:v>9</x:v>
      </x:c>
      <x:c r="C24" s="14" t="s">
        <x:v>10</x:v>
      </x:c>
      <x:c r="D24" s="17" t="s">
        <x:v>8</x:v>
      </x:c>
      <x:c r="E24" s="17" t="s">
        <x:v>9</x:v>
      </x:c>
      <x:c r="G24" s="36" t="s">
        <x:v>12</x:v>
      </x:c>
      <x:c r="H24" s="87" t="s">
        <x:v>13</x:v>
      </x:c>
      <x:c r="I24" s="37">
        <x:v>43952.5770833333</x:v>
      </x:c>
      <x:c r="J24" s="38" t="s"/>
      <x:c r="K24" s="32" t="s">
        <x:v>110</x:v>
      </x:c>
      <x:c r="L24" s="17" t="s">
        <x:v>8</x:v>
      </x:c>
      <x:c r="M24" s="17" t="s">
        <x:v>9</x:v>
      </x:c>
      <x:c r="O24" s="17" t="s">
        <x:v>110</x:v>
      </x:c>
      <x:c r="P24" s="17" t="s">
        <x:v>111</x:v>
      </x:c>
      <x:c r="Q24" s="17" t="s">
        <x:v>112</x:v>
      </x:c>
      <x:c r="R24" s="17" t="s">
        <x:v>113</x:v>
      </x:c>
      <x:c r="S24" s="33" t="s">
        <x:v>114</x:v>
      </x:c>
      <x:c r="AJ24" s="32" t="s">
        <x:v>110</x:v>
      </x:c>
      <x:c r="AK24" s="17" t="s">
        <x:v>8</x:v>
      </x:c>
      <x:c r="AL24" s="17" t="s">
        <x:v>9</x:v>
      </x:c>
      <x:c r="AN24" s="17" t="s">
        <x:v>110</x:v>
      </x:c>
      <x:c r="AO24" s="17" t="s">
        <x:v>111</x:v>
      </x:c>
      <x:c r="AP24" s="17" t="s">
        <x:v>112</x:v>
      </x:c>
      <x:c r="AQ24" s="17" t="s">
        <x:v>113</x:v>
      </x:c>
      <x:c r="AR24" s="33" t="s">
        <x:v>114</x:v>
      </x:c>
    </x:row>
    <x:row r="25" spans="1:45" x14ac:dyDescent="0.25">
      <x:c r="A25" s="15" t="n">
        <x:v>0</x:v>
      </x:c>
      <x:c r="B25" s="15" t="n">
        <x:v>1</x:v>
      </x:c>
      <x:c r="C25" s="11" t="s">
        <x:v>119</x:v>
      </x:c>
      <x:c r="D25" s="86">
        <x:f>L25</x:f>
      </x:c>
      <x:c r="E25" s="88">
        <x:f>M25</x:f>
      </x:c>
      <x:c r="F25" s="0" t="n">
        <x:v>1</x:v>
      </x:c>
      <x:c r="G25" s="15" t="s">
        <x:v>26</x:v>
      </x:c>
      <x:c r="I25" s="38" t="s"/>
      <x:c r="J25" s="38" t="s"/>
      <x:c r="K25" s="34" t="n">
        <x:v>0</x:v>
      </x:c>
      <x:c r="L25" s="18">
        <x:f>A25</x:f>
      </x:c>
      <x:c r="M25" s="18">
        <x:f>B25</x:f>
      </x:c>
      <x:c r="O25" s="18" t="n">
        <x:v>0</x:v>
      </x:c>
      <x:c r="P25" s="18">
        <x:f>L26 - L25</x:f>
      </x:c>
      <x:c r="Q25" s="18">
        <x:f>P25 + P26</x:f>
      </x:c>
      <x:c r="R25" s="18">
        <x:f>M26 - M25</x:f>
      </x:c>
      <x:c r="S25" s="35">
        <x:f>R25 / P25</x:f>
      </x:c>
      <x:c r="AJ25" s="34" t="n">
        <x:v>0</x:v>
      </x:c>
      <x:c r="AK25" s="18" t="n">
        <x:v>2</x:v>
      </x:c>
      <x:c r="AL25" s="18" t="n">
        <x:v>1.098612</x:v>
      </x:c>
      <x:c r="AN25" s="18" t="n">
        <x:v>0</x:v>
      </x:c>
      <x:c r="AO25" s="18">
        <x:f>AK26 - AK25</x:f>
      </x:c>
      <x:c r="AP25" s="18">
        <x:f>AO25 + AO26</x:f>
      </x:c>
      <x:c r="AQ25" s="18">
        <x:f>AL26 - AL25</x:f>
      </x:c>
      <x:c r="AR25" s="35">
        <x:f>AQ25 / AO25</x:f>
      </x:c>
    </x:row>
    <x:row r="26" spans="1:45" x14ac:dyDescent="0.25">
      <x:c r="A26" s="15" t="n">
        <x:v>1</x:v>
      </x:c>
      <x:c r="B26" s="15" t="n">
        <x:v>2</x:v>
      </x:c>
      <x:c r="D26" s="86">
        <x:f>D25+1/4*(D29-D25)</x:f>
      </x:c>
      <x:c r="E26" s="88">
        <x:f>L37 * (D26 - D25)^3 + M37 * (D26 - D25)^2 + N37 * (D26 - D25) + O37</x:f>
      </x:c>
      <x:c r="F26" s="0" t="n">
        <x:v>1.25</x:v>
      </x:c>
      <x:c r="G26" s="15" t="s">
        <x:v>30</x:v>
      </x:c>
      <x:c r="I26" s="38" t="s"/>
      <x:c r="K26" s="34" t="n">
        <x:v>1</x:v>
      </x:c>
      <x:c r="L26" s="18">
        <x:f>A26</x:f>
      </x:c>
      <x:c r="M26" s="18">
        <x:f>B26</x:f>
      </x:c>
      <x:c r="O26" s="18" t="n">
        <x:v>1</x:v>
      </x:c>
      <x:c r="P26" s="18">
        <x:f>L27 - L26</x:f>
      </x:c>
      <x:c r="Q26" s="18">
        <x:f>P26 + P27</x:f>
      </x:c>
      <x:c r="R26" s="18">
        <x:f>M27 - M26</x:f>
      </x:c>
      <x:c r="S26" s="35">
        <x:f>R26 / P26</x:f>
      </x:c>
      <x:c r="AJ26" s="34" t="n">
        <x:v>1</x:v>
      </x:c>
      <x:c r="AK26" s="18" t="n">
        <x:v>5</x:v>
      </x:c>
      <x:c r="AL26" s="18" t="n">
        <x:v>1.791759</x:v>
      </x:c>
      <x:c r="AN26" s="18" t="n">
        <x:v>1</x:v>
      </x:c>
      <x:c r="AO26" s="18">
        <x:f>AK27 - AK26</x:f>
      </x:c>
      <x:c r="AP26" s="18">
        <x:f>AO26 + AO27</x:f>
      </x:c>
      <x:c r="AQ26" s="18">
        <x:f>AL27 - AL26</x:f>
      </x:c>
      <x:c r="AR26" s="35">
        <x:f>AQ26 / AO26</x:f>
      </x:c>
    </x:row>
    <x:row r="27" spans="1:45" x14ac:dyDescent="0.25">
      <x:c r="A27" s="15" t="n">
        <x:v>2</x:v>
      </x:c>
      <x:c r="B27" s="15" t="n">
        <x:v>3</x:v>
      </x:c>
      <x:c r="D27" s="86">
        <x:f>D25+2/4*(D29-D25)</x:f>
      </x:c>
      <x:c r="E27" s="88">
        <x:f>L37 * (D27 - D25)^3 + M37 * (D27 - D25)^2 + N37 * (D27 - D25) + O37</x:f>
      </x:c>
      <x:c r="F27" s="0" t="n">
        <x:v>1.5</x:v>
      </x:c>
      <x:c r="G27" s="15" t="s">
        <x:v>27</x:v>
      </x:c>
      <x:c r="I27" s="49" t="s"/>
      <x:c r="K27" s="34" t="n">
        <x:v>2</x:v>
      </x:c>
      <x:c r="L27" s="18">
        <x:f>A27</x:f>
      </x:c>
      <x:c r="M27" s="18">
        <x:f>B27</x:f>
      </x:c>
      <x:c r="O27" s="18" t="n">
        <x:v>2</x:v>
      </x:c>
      <x:c r="P27" s="18">
        <x:f>L28 - L27</x:f>
      </x:c>
      <x:c r="Q27" s="18" t="s"/>
      <x:c r="R27" s="18">
        <x:f>M28 - M27</x:f>
      </x:c>
      <x:c r="S27" s="35">
        <x:f>R27 / P27</x:f>
      </x:c>
      <x:c r="AJ27" s="34" t="n">
        <x:v>2</x:v>
      </x:c>
      <x:c r="AK27" s="18" t="n">
        <x:v>13</x:v>
      </x:c>
      <x:c r="AL27" s="18" t="n">
        <x:v>2.639057</x:v>
      </x:c>
      <x:c r="AN27" s="18" t="n">
        <x:v>2</x:v>
      </x:c>
      <x:c r="AO27" s="18">
        <x:f>AK28 - AK27</x:f>
      </x:c>
      <x:c r="AP27" s="18" t="s"/>
      <x:c r="AQ27" s="18">
        <x:f>AL28 - AL27</x:f>
      </x:c>
      <x:c r="AR27" s="35">
        <x:f>AQ27 / AO27</x:f>
      </x:c>
    </x:row>
    <x:row r="28" spans="1:45" x14ac:dyDescent="0.25">
      <x:c r="A28" s="15" t="n">
        <x:v>3</x:v>
      </x:c>
      <x:c r="B28" s="15" t="n">
        <x:v>4</x:v>
      </x:c>
      <x:c r="D28" s="86">
        <x:f>D25+3/4*(D29-D25)</x:f>
      </x:c>
      <x:c r="E28" s="88">
        <x:f>L37 * (D28 - D25)^3 + M37 * (D28 - D25)^2 + N37 * (D28 - D25) + O37</x:f>
      </x:c>
      <x:c r="F28" s="0" t="n">
        <x:v>1.75</x:v>
      </x:c>
      <x:c r="G28" s="15" t="s">
        <x:v>145</x:v>
      </x:c>
      <x:c r="K28" s="34" t="n">
        <x:v>3</x:v>
      </x:c>
      <x:c r="L28" s="18">
        <x:f>A28</x:f>
      </x:c>
      <x:c r="M28" s="18">
        <x:f>B28</x:f>
      </x:c>
      <x:c r="S28" s="30" t="s"/>
      <x:c r="AJ28" s="34" t="n">
        <x:v>3</x:v>
      </x:c>
      <x:c r="AK28" s="18" t="n">
        <x:v>15</x:v>
      </x:c>
      <x:c r="AL28" s="18" t="n">
        <x:v>2.772589</x:v>
      </x:c>
      <x:c r="AR28" s="30" t="s"/>
    </x:row>
    <x:row r="29" spans="1:45" x14ac:dyDescent="0.25">
      <x:c r="D29" s="86">
        <x:f>L26</x:f>
      </x:c>
      <x:c r="E29" s="88">
        <x:f>M26</x:f>
      </x:c>
      <x:c r="F29" s="0" t="n">
        <x:v>2</x:v>
      </x:c>
      <x:c r="G29" s="15" t="s">
        <x:v>31</x:v>
      </x:c>
      <x:c r="K29" s="39" t="s"/>
      <x:c r="S29" s="30" t="s"/>
      <x:c r="AJ29" s="39" t="s"/>
      <x:c r="AR29" s="30" t="s"/>
    </x:row>
    <x:row r="30" spans="1:45" x14ac:dyDescent="0.25">
      <x:c r="D30" s="86">
        <x:f>D29+1/4*(D33-D29)</x:f>
      </x:c>
      <x:c r="E30" s="88">
        <x:f>L38 * (D30 - D29)^3 + M38 * (D30 - D29)^2 + N38 * (D30 - D29) + O38</x:f>
      </x:c>
      <x:c r="F30" s="0" t="n">
        <x:v>2.25</x:v>
      </x:c>
      <x:c r="G30" s="15" t="s">
        <x:v>41</x:v>
      </x:c>
      <x:c r="K30" s="39" t="s"/>
      <x:c r="L30" s="5" t="s">
        <x:v>124</x:v>
      </x:c>
      <x:c r="M30" s="4" t="s"/>
      <x:c r="N30" s="4" t="s"/>
      <x:c r="O30" s="3" t="s"/>
      <x:c r="Q30" s="17" t="s">
        <x:v>125</x:v>
      </x:c>
      <x:c r="S30" s="33" t="s">
        <x:v>126</x:v>
      </x:c>
      <x:c r="AJ30" s="39" t="s"/>
      <x:c r="AK30" s="5" t="s">
        <x:v>124</x:v>
      </x:c>
      <x:c r="AL30" s="4" t="s"/>
      <x:c r="AM30" s="4" t="s"/>
      <x:c r="AN30" s="3" t="s"/>
      <x:c r="AP30" s="17" t="s">
        <x:v>125</x:v>
      </x:c>
      <x:c r="AR30" s="33" t="s">
        <x:v>126</x:v>
      </x:c>
    </x:row>
    <x:row r="31" spans="1:45" x14ac:dyDescent="0.25">
      <x:c r="D31" s="86">
        <x:f>D29+2/4*(D33-D29)</x:f>
      </x:c>
      <x:c r="E31" s="88">
        <x:f>L38 * (D31 - D29)^3 + M38 * (D31 - D29)^2 + N38 * (D31 - D29) + O38</x:f>
      </x:c>
      <x:c r="F31" s="0" t="n">
        <x:v>2.5</x:v>
      </x:c>
      <x:c r="G31" s="15" t="s">
        <x:v>146</x:v>
      </x:c>
      <x:c r="J31" s="38" t="s"/>
      <x:c r="K31" s="39" t="s"/>
      <x:c r="L31" s="18" t="n">
        <x:v>2</x:v>
      </x:c>
      <x:c r="M31" s="18" t="n">
        <x:v>0</x:v>
      </x:c>
      <x:c r="N31" s="18" t="n">
        <x:v>0</x:v>
      </x:c>
      <x:c r="O31" s="18" t="n">
        <x:v>0</x:v>
      </x:c>
      <x:c r="Q31" s="18" t="n">
        <x:v>0</x:v>
      </x:c>
      <x:c r="S31" s="35">
        <x:f t="array" ref="S31:S34">MMULT( MINVERSE(L31:O34), Q31:Q34 )</x:f>
      </x:c>
      <x:c r="AJ31" s="39" t="s"/>
      <x:c r="AK31" s="18" t="n">
        <x:v>2</x:v>
      </x:c>
      <x:c r="AL31" s="18" t="n">
        <x:v>0</x:v>
      </x:c>
      <x:c r="AM31" s="18" t="n">
        <x:v>0</x:v>
      </x:c>
      <x:c r="AN31" s="18" t="n">
        <x:v>0</x:v>
      </x:c>
      <x:c r="AP31" s="18" t="n">
        <x:v>0</x:v>
      </x:c>
      <x:c r="AR31" s="35">
        <x:f t="array" ref="AR31:AR34">MMULT( MINVERSE(AK31:AN34), AP31:AP34 )</x:f>
      </x:c>
    </x:row>
    <x:row r="32" spans="1:45" x14ac:dyDescent="0.25">
      <x:c r="D32" s="86">
        <x:f>D29+3/4*(D33-D29)</x:f>
      </x:c>
      <x:c r="E32" s="88">
        <x:f>L38 * (D32 - D29)^3 + M38 * (D32 - D29)^2 + N38 * (D32 - D29) + O38</x:f>
      </x:c>
      <x:c r="F32" s="0" t="n">
        <x:v>2.75</x:v>
      </x:c>
      <x:c r="G32" s="15" t="s">
        <x:v>147</x:v>
      </x:c>
      <x:c r="J32" s="38" t="s"/>
      <x:c r="K32" s="39" t="s"/>
      <x:c r="L32" s="18">
        <x:f>P25 / Q25</x:f>
      </x:c>
      <x:c r="M32" s="18" t="n">
        <x:v>2</x:v>
      </x:c>
      <x:c r="N32" s="18">
        <x:f>1 - L32</x:f>
      </x:c>
      <x:c r="O32" s="18" t="n">
        <x:v>0</x:v>
      </x:c>
      <x:c r="Q32" s="18">
        <x:f>3 * (S26 - S25) / Q25</x:f>
      </x:c>
      <x:c r="S32" s="35">
        <x:f t="array"/>
      </x:c>
      <x:c r="AJ32" s="39" t="s"/>
      <x:c r="AK32" s="18">
        <x:f>AO25 / AP25</x:f>
      </x:c>
      <x:c r="AL32" s="18" t="n">
        <x:v>2</x:v>
      </x:c>
      <x:c r="AM32" s="18">
        <x:f>1 - AK32</x:f>
      </x:c>
      <x:c r="AN32" s="18" t="n">
        <x:v>0</x:v>
      </x:c>
      <x:c r="AP32" s="18">
        <x:f>3 * (AR26 - AR25) / AP25</x:f>
      </x:c>
      <x:c r="AR32" s="35">
        <x:f t="array"/>
      </x:c>
    </x:row>
    <x:row r="33" spans="1:45" x14ac:dyDescent="0.25">
      <x:c r="D33" s="86">
        <x:f>L27</x:f>
      </x:c>
      <x:c r="E33" s="88">
        <x:f>M27</x:f>
      </x:c>
      <x:c r="F33" s="0" t="n">
        <x:v>3</x:v>
      </x:c>
      <x:c r="G33" s="15" t="s">
        <x:v>33</x:v>
      </x:c>
      <x:c r="J33" s="38" t="s"/>
      <x:c r="K33" s="39" t="s"/>
      <x:c r="L33" s="18" t="n">
        <x:v>0</x:v>
      </x:c>
      <x:c r="M33" s="18">
        <x:f>P26 / Q26</x:f>
      </x:c>
      <x:c r="N33" s="18" t="n">
        <x:v>2</x:v>
      </x:c>
      <x:c r="O33" s="18">
        <x:f>1 - M33</x:f>
      </x:c>
      <x:c r="Q33" s="18">
        <x:f>3 * (S27 - S26) / Q26</x:f>
      </x:c>
      <x:c r="S33" s="35">
        <x:f t="array"/>
      </x:c>
      <x:c r="AJ33" s="39" t="s"/>
      <x:c r="AK33" s="18" t="n">
        <x:v>0</x:v>
      </x:c>
      <x:c r="AL33" s="18">
        <x:f>AO26 / AP26</x:f>
      </x:c>
      <x:c r="AM33" s="18" t="n">
        <x:v>2</x:v>
      </x:c>
      <x:c r="AN33" s="18">
        <x:f>1 - AL33</x:f>
      </x:c>
      <x:c r="AP33" s="18">
        <x:f>3 * (AR27 - AR26) / AP26</x:f>
      </x:c>
      <x:c r="AR33" s="35">
        <x:f t="array"/>
      </x:c>
    </x:row>
    <x:row r="34" spans="1:45" x14ac:dyDescent="0.25">
      <x:c r="D34" s="86">
        <x:f>D33+1/4*(D37-D33)</x:f>
      </x:c>
      <x:c r="E34" s="88">
        <x:f>L39 * (D34 - D33)^3 + M39 * (D34 - D33)^2 + N39 * (D34 - D33) + O39</x:f>
      </x:c>
      <x:c r="F34" s="0" t="n">
        <x:v>3.25</x:v>
      </x:c>
      <x:c r="G34" s="15" t="s">
        <x:v>148</x:v>
      </x:c>
      <x:c r="K34" s="39" t="s"/>
      <x:c r="L34" s="18" t="n">
        <x:v>0</x:v>
      </x:c>
      <x:c r="M34" s="18" t="n">
        <x:v>0</x:v>
      </x:c>
      <x:c r="N34" s="18" t="n">
        <x:v>0</x:v>
      </x:c>
      <x:c r="O34" s="18" t="n">
        <x:v>2</x:v>
      </x:c>
      <x:c r="Q34" s="18" t="n">
        <x:v>0</x:v>
      </x:c>
      <x:c r="S34" s="35">
        <x:f t="array"/>
      </x:c>
      <x:c r="AJ34" s="39" t="s"/>
      <x:c r="AK34" s="18" t="n">
        <x:v>0</x:v>
      </x:c>
      <x:c r="AL34" s="18" t="n">
        <x:v>0</x:v>
      </x:c>
      <x:c r="AM34" s="18" t="n">
        <x:v>0</x:v>
      </x:c>
      <x:c r="AN34" s="18" t="n">
        <x:v>2</x:v>
      </x:c>
      <x:c r="AP34" s="18" t="n">
        <x:v>0</x:v>
      </x:c>
      <x:c r="AR34" s="35">
        <x:f t="array"/>
      </x:c>
    </x:row>
    <x:row r="35" spans="1:45" x14ac:dyDescent="0.25">
      <x:c r="D35" s="86">
        <x:f>D33+2/4*(D37-D33)</x:f>
      </x:c>
      <x:c r="E35" s="88">
        <x:f>L39 * (D35 - D33)^3 + M39 * (D35 - D33)^2 + N39 * (D35 - D33) + O39</x:f>
      </x:c>
      <x:c r="F35" s="0" t="n">
        <x:v>3.5</x:v>
      </x:c>
      <x:c r="G35" s="15" t="s">
        <x:v>34</x:v>
      </x:c>
      <x:c r="K35" s="39" t="s"/>
      <x:c r="S35" s="30" t="s"/>
      <x:c r="AJ35" s="39" t="s"/>
      <x:c r="AR35" s="30" t="s"/>
    </x:row>
    <x:row r="36" spans="1:45" x14ac:dyDescent="0.25">
      <x:c r="D36" s="86">
        <x:f>D33+3/4*(D37-D33)</x:f>
      </x:c>
      <x:c r="E36" s="88">
        <x:f>L39 * (D36 - D33)^3 + M39 * (D36 - D33)^2 + N39 * (D36 - D33) + O39</x:f>
      </x:c>
      <x:c r="F36" s="0" t="n">
        <x:v>3.75</x:v>
      </x:c>
      <x:c r="G36" s="15" t="s">
        <x:v>149</x:v>
      </x:c>
      <x:c r="K36" s="32" t="s">
        <x:v>110</x:v>
      </x:c>
      <x:c r="L36" s="17" t="s">
        <x:v>133</x:v>
      </x:c>
      <x:c r="M36" s="17" t="s">
        <x:v>134</x:v>
      </x:c>
      <x:c r="N36" s="17" t="s">
        <x:v>135</x:v>
      </x:c>
      <x:c r="O36" s="17" t="s">
        <x:v>136</x:v>
      </x:c>
      <x:c r="P36" s="40" t="s">
        <x:v>150</x:v>
      </x:c>
      <x:c r="Q36" s="41" t="s"/>
      <x:c r="R36" s="41" t="s"/>
      <x:c r="S36" s="30" t="s"/>
      <x:c r="AJ36" s="32" t="s">
        <x:v>110</x:v>
      </x:c>
      <x:c r="AK36" s="17" t="s">
        <x:v>133</x:v>
      </x:c>
      <x:c r="AL36" s="17" t="s">
        <x:v>134</x:v>
      </x:c>
      <x:c r="AM36" s="17" t="s">
        <x:v>135</x:v>
      </x:c>
      <x:c r="AN36" s="17" t="s">
        <x:v>136</x:v>
      </x:c>
      <x:c r="AR36" s="30" t="s"/>
    </x:row>
    <x:row r="37" spans="1:45" x14ac:dyDescent="0.25">
      <x:c r="D37" s="86">
        <x:f>L28</x:f>
      </x:c>
      <x:c r="E37" s="88">
        <x:f>M28</x:f>
      </x:c>
      <x:c r="F37" s="0" t="n">
        <x:v>4</x:v>
      </x:c>
      <x:c r="G37" s="15" t="s">
        <x:v>35</x:v>
      </x:c>
      <x:c r="K37" s="34" t="n">
        <x:v>0</x:v>
      </x:c>
      <x:c r="L37" s="18">
        <x:f>(S32 - S31) / (3 * P25)</x:f>
      </x:c>
      <x:c r="M37" s="18">
        <x:f>S31</x:f>
      </x:c>
      <x:c r="N37" s="18">
        <x:f>S25 - P25 * (S32 + 2 * S31) / 3</x:f>
      </x:c>
      <x:c r="O37" s="18">
        <x:f>M25</x:f>
      </x:c>
      <x:c r="P37" s="40" t="s"/>
      <x:c r="Q37" s="41" t="s"/>
      <x:c r="R37" s="41" t="s"/>
      <x:c r="S37" s="30" t="s"/>
      <x:c r="AJ37" s="34" t="n">
        <x:v>0</x:v>
      </x:c>
      <x:c r="AK37" s="18">
        <x:f>(AR32 - AR31) / (3 * AO25)</x:f>
      </x:c>
      <x:c r="AL37" s="18">
        <x:f>AR31</x:f>
      </x:c>
      <x:c r="AM37" s="18">
        <x:f>AR25 - AO25 * (AR32 + 2 * AR31) / 3</x:f>
      </x:c>
      <x:c r="AN37" s="18">
        <x:f>AL25</x:f>
      </x:c>
      <x:c r="AO37" s="40" t="s">
        <x:v>151</x:v>
      </x:c>
      <x:c r="AR37" s="30" t="s"/>
    </x:row>
    <x:row r="38" spans="1:45" x14ac:dyDescent="0.25">
      <x:c r="K38" s="34" t="n">
        <x:v>1</x:v>
      </x:c>
      <x:c r="L38" s="18">
        <x:f>(S33 - S32) / (3 * P26)</x:f>
      </x:c>
      <x:c r="M38" s="18">
        <x:f>S32</x:f>
      </x:c>
      <x:c r="N38" s="18">
        <x:f>S26 - P26 * (S33 + 2 * S32) / 3</x:f>
      </x:c>
      <x:c r="O38" s="18">
        <x:f>M26</x:f>
      </x:c>
      <x:c r="P38" s="40" t="s"/>
      <x:c r="Q38" s="41" t="s"/>
      <x:c r="R38" s="41" t="s"/>
      <x:c r="S38" s="30" t="s"/>
      <x:c r="AJ38" s="34" t="n">
        <x:v>1</x:v>
      </x:c>
      <x:c r="AK38" s="18">
        <x:f>(AR33 - AR32) / (3 * AO26)</x:f>
      </x:c>
      <x:c r="AL38" s="18">
        <x:f>AR32</x:f>
      </x:c>
      <x:c r="AM38" s="18">
        <x:f>AR26 - AO26 * (AR33 + 2 * AR32) / 3</x:f>
      </x:c>
      <x:c r="AN38" s="18">
        <x:f>AL26</x:f>
      </x:c>
      <x:c r="AR38" s="30" t="s"/>
    </x:row>
    <x:row r="39" spans="1:45" s="0" customFormat="1" ht="15.75" customHeight="1" thickBot="1" x14ac:dyDescent="0.3">
      <x:c r="K39" s="42" t="n">
        <x:v>2</x:v>
      </x:c>
      <x:c r="L39" s="43">
        <x:f>(S34 - S33) / (3 * P27)</x:f>
      </x:c>
      <x:c r="M39" s="43">
        <x:f>S33</x:f>
      </x:c>
      <x:c r="N39" s="43">
        <x:f>S27 - P27 * (S34 + 2 * S33) / 3</x:f>
      </x:c>
      <x:c r="O39" s="43">
        <x:f>M27</x:f>
      </x:c>
      <x:c r="P39" s="44" t="s"/>
      <x:c r="Q39" s="45" t="s"/>
      <x:c r="R39" s="45" t="s"/>
      <x:c r="S39" s="46" t="s"/>
      <x:c r="AJ39" s="42" t="n">
        <x:v>2</x:v>
      </x:c>
      <x:c r="AK39" s="43">
        <x:f>(AR34 - AR33) / (3 * AO27)</x:f>
      </x:c>
      <x:c r="AL39" s="43">
        <x:f>AR33</x:f>
      </x:c>
      <x:c r="AM39" s="43">
        <x:f>AR27 - AO27 * (AR34 + 2 * AR33) / 3</x:f>
      </x:c>
      <x:c r="AN39" s="43">
        <x:f>AL27</x:f>
      </x:c>
      <x:c r="AO39" s="47" t="s"/>
      <x:c r="AP39" s="47" t="s"/>
      <x:c r="AQ39" s="47" t="s"/>
      <x:c r="AR39" s="46" t="s"/>
    </x:row>
    <x:row r="40" spans="1:45" s="0" customFormat="1" ht="15.75" customHeight="1" thickBot="1" x14ac:dyDescent="0.3"/>
    <x:row r="41" spans="1:45" x14ac:dyDescent="0.25">
      <x:c r="A41" s="31" t="s">
        <x:v>152</x:v>
      </x:c>
      <x:c r="K41" s="26" t="s">
        <x:v>153</x:v>
      </x:c>
      <x:c r="L41" s="27" t="s"/>
      <x:c r="M41" s="27" t="s"/>
      <x:c r="N41" s="27" t="s"/>
      <x:c r="O41" s="27" t="s"/>
      <x:c r="P41" s="27" t="s"/>
      <x:c r="Q41" s="27" t="s"/>
      <x:c r="R41" s="27" t="s"/>
      <x:c r="S41" s="28" t="s"/>
    </x:row>
    <x:row r="42" spans="1:45" x14ac:dyDescent="0.25">
      <x:c r="A42" s="6" t="s">
        <x:v>115</x:v>
      </x:c>
      <x:c r="B42" s="6" t="s"/>
      <x:c r="C42" s="6" t="s"/>
      <x:c r="D42" s="6" t="s">
        <x:v>11</x:v>
      </x:c>
      <x:c r="E42" s="6" t="s"/>
      <x:c r="G42" s="6" t="s">
        <x:v>12</x:v>
      </x:c>
      <x:c r="H42" s="6" t="s">
        <x:v>116</x:v>
      </x:c>
      <x:c r="I42" s="6" t="s">
        <x:v>117</x:v>
      </x:c>
      <x:c r="K42" s="29" t="s">
        <x:v>108</x:v>
      </x:c>
      <x:c r="S42" s="30" t="s"/>
    </x:row>
    <x:row r="43" spans="1:45" x14ac:dyDescent="0.25">
      <x:c r="A43" s="36" t="s">
        <x:v>8</x:v>
      </x:c>
      <x:c r="B43" s="36" t="s">
        <x:v>9</x:v>
      </x:c>
      <x:c r="C43" s="14" t="s">
        <x:v>10</x:v>
      </x:c>
      <x:c r="D43" s="17" t="s">
        <x:v>8</x:v>
      </x:c>
      <x:c r="E43" s="17" t="s">
        <x:v>9</x:v>
      </x:c>
      <x:c r="G43" s="36" t="s">
        <x:v>12</x:v>
      </x:c>
      <x:c r="H43" s="87" t="s">
        <x:v>13</x:v>
      </x:c>
      <x:c r="I43" s="50">
        <x:v>43952.5770833333</x:v>
      </x:c>
      <x:c r="K43" s="32" t="s">
        <x:v>110</x:v>
      </x:c>
      <x:c r="L43" s="17" t="s">
        <x:v>8</x:v>
      </x:c>
      <x:c r="M43" s="17" t="s">
        <x:v>9</x:v>
      </x:c>
      <x:c r="O43" s="17" t="s">
        <x:v>110</x:v>
      </x:c>
      <x:c r="P43" s="17" t="s">
        <x:v>111</x:v>
      </x:c>
      <x:c r="Q43" s="17" t="s">
        <x:v>112</x:v>
      </x:c>
      <x:c r="R43" s="17" t="s">
        <x:v>113</x:v>
      </x:c>
      <x:c r="S43" s="33" t="s">
        <x:v>114</x:v>
      </x:c>
    </x:row>
    <x:row r="44" spans="1:45" x14ac:dyDescent="0.25">
      <x:c r="A44" s="15" t="n">
        <x:v>0</x:v>
      </x:c>
      <x:c r="B44" s="15" t="n">
        <x:v>2</x:v>
      </x:c>
      <x:c r="C44" s="11" t="s">
        <x:v>119</x:v>
      </x:c>
      <x:c r="D44" s="86">
        <x:f>L44</x:f>
      </x:c>
      <x:c r="E44" s="88">
        <x:f>M44</x:f>
      </x:c>
      <x:c r="F44" s="0" t="n">
        <x:v>2</x:v>
      </x:c>
      <x:c r="G44" s="15" t="s">
        <x:v>31</x:v>
      </x:c>
      <x:c r="I44" s="49" t="s"/>
      <x:c r="K44" s="34" t="n">
        <x:v>0</x:v>
      </x:c>
      <x:c r="L44" s="18">
        <x:f>A44</x:f>
      </x:c>
      <x:c r="M44" s="18">
        <x:f>B44</x:f>
      </x:c>
      <x:c r="O44" s="18" t="n">
        <x:v>0</x:v>
      </x:c>
      <x:c r="P44" s="18">
        <x:f>L45 - L44</x:f>
      </x:c>
      <x:c r="Q44" s="18">
        <x:f>P44 + P45</x:f>
      </x:c>
      <x:c r="R44" s="18">
        <x:f>M45 - M44</x:f>
      </x:c>
      <x:c r="S44" s="35">
        <x:f>R44 / P44</x:f>
      </x:c>
    </x:row>
    <x:row r="45" spans="1:45" x14ac:dyDescent="0.25">
      <x:c r="A45" s="15" t="n">
        <x:v>1</x:v>
      </x:c>
      <x:c r="B45" s="15" t="n">
        <x:v>4</x:v>
      </x:c>
      <x:c r="D45" s="86">
        <x:f>D44+1/4*(D48-D44)</x:f>
      </x:c>
      <x:c r="E45" s="88">
        <x:f>L56 * (D45 - D44)^3 + M56 * (D45 - D44)^2 + N56 * (D45 - D44) + O56</x:f>
      </x:c>
      <x:c r="F45" s="0" t="n">
        <x:v>1.9375</x:v>
      </x:c>
      <x:c r="G45" s="15" t="s">
        <x:v>154</x:v>
      </x:c>
      <x:c r="I45" s="49" t="s"/>
      <x:c r="K45" s="34" t="n">
        <x:v>1</x:v>
      </x:c>
      <x:c r="L45" s="18">
        <x:f>A45</x:f>
      </x:c>
      <x:c r="M45" s="18">
        <x:f>B45</x:f>
      </x:c>
      <x:c r="O45" s="18" t="n">
        <x:v>1</x:v>
      </x:c>
      <x:c r="P45" s="18">
        <x:f>L46 - L45</x:f>
      </x:c>
      <x:c r="Q45" s="18">
        <x:f>P45 + P46</x:f>
      </x:c>
      <x:c r="R45" s="18">
        <x:f>M46 - M45</x:f>
      </x:c>
      <x:c r="S45" s="35">
        <x:f>R45 / P45</x:f>
      </x:c>
    </x:row>
    <x:row r="46" spans="1:45" x14ac:dyDescent="0.25">
      <x:c r="A46" s="15" t="n">
        <x:v>2</x:v>
      </x:c>
      <x:c r="B46" s="15" t="n">
        <x:v>16</x:v>
      </x:c>
      <x:c r="D46" s="86">
        <x:f>D44+2/4*(D48-D44)</x:f>
      </x:c>
      <x:c r="E46" s="88">
        <x:f>L56 * (D46 - D44)^3 + M56 * (D46 - D44)^2 + N56 * (D46 - D44) + O56</x:f>
      </x:c>
      <x:c r="F46" s="0" t="n">
        <x:v>2.1</x:v>
      </x:c>
      <x:c r="G46" s="15" t="s">
        <x:v>155</x:v>
      </x:c>
      <x:c r="I46" s="49" t="s"/>
      <x:c r="K46" s="34" t="n">
        <x:v>2</x:v>
      </x:c>
      <x:c r="L46" s="18">
        <x:f>A46</x:f>
      </x:c>
      <x:c r="M46" s="18">
        <x:f>B46</x:f>
      </x:c>
      <x:c r="O46" s="18" t="n">
        <x:v>2</x:v>
      </x:c>
      <x:c r="P46" s="18">
        <x:f>L47 - L46</x:f>
      </x:c>
      <x:c r="Q46" s="18" t="s"/>
      <x:c r="R46" s="18">
        <x:f>M47 - M46</x:f>
      </x:c>
      <x:c r="S46" s="35">
        <x:f>R46 / P46</x:f>
      </x:c>
    </x:row>
    <x:row r="47" spans="1:45" x14ac:dyDescent="0.25">
      <x:c r="A47" s="15" t="n">
        <x:v>3</x:v>
      </x:c>
      <x:c r="B47" s="15" t="n">
        <x:v>32</x:v>
      </x:c>
      <x:c r="D47" s="86">
        <x:f>D44+3/4*(D48-D44)</x:f>
      </x:c>
      <x:c r="E47" s="88">
        <x:f>L56 * (D47 - D44)^3 + M56 * (D47 - D44)^2 + N56 * (D47 - D44) + O56</x:f>
      </x:c>
      <x:c r="F47" s="0" t="n">
        <x:v>2.7125</x:v>
      </x:c>
      <x:c r="G47" s="15" t="s">
        <x:v>156</x:v>
      </x:c>
      <x:c r="K47" s="34" t="n">
        <x:v>3</x:v>
      </x:c>
      <x:c r="L47" s="18">
        <x:f>A47</x:f>
      </x:c>
      <x:c r="M47" s="18">
        <x:f>B47</x:f>
      </x:c>
      <x:c r="S47" s="30" t="s"/>
    </x:row>
    <x:row r="48" spans="1:45" x14ac:dyDescent="0.25">
      <x:c r="D48" s="86">
        <x:f>L45</x:f>
      </x:c>
      <x:c r="E48" s="88">
        <x:f>M45</x:f>
      </x:c>
      <x:c r="F48" s="0" t="n">
        <x:v>4</x:v>
      </x:c>
      <x:c r="G48" s="15" t="s">
        <x:v>35</x:v>
      </x:c>
      <x:c r="K48" s="39" t="s"/>
      <x:c r="S48" s="30" t="s"/>
    </x:row>
    <x:row r="49" spans="1:45" x14ac:dyDescent="0.25">
      <x:c r="D49" s="86">
        <x:f>D48+1/4*(D52-D48)</x:f>
      </x:c>
      <x:c r="E49" s="88">
        <x:f>L57 * (D49 - D48)^3 + M57 * (D49 - D48)^2 + N57 * (D49 - D48) + O57</x:f>
      </x:c>
      <x:c r="F49" s="0" t="n">
        <x:v>6.11875</x:v>
      </x:c>
      <x:c r="G49" s="15" t="s">
        <x:v>157</x:v>
      </x:c>
      <x:c r="K49" s="39" t="s"/>
      <x:c r="L49" s="5" t="s">
        <x:v>124</x:v>
      </x:c>
      <x:c r="M49" s="4" t="s"/>
      <x:c r="N49" s="4" t="s"/>
      <x:c r="O49" s="3" t="s"/>
      <x:c r="Q49" s="17" t="s">
        <x:v>125</x:v>
      </x:c>
      <x:c r="S49" s="33" t="s">
        <x:v>126</x:v>
      </x:c>
    </x:row>
    <x:row r="50" spans="1:45" x14ac:dyDescent="0.25">
      <x:c r="D50" s="86">
        <x:f>D48+2/4*(D52-D48)</x:f>
      </x:c>
      <x:c r="E50" s="88">
        <x:f>L57 * (D50 - D48)^3 + M57 * (D50 - D48)^2 + N57 * (D50 - D48) + O57</x:f>
      </x:c>
      <x:c r="F50" s="0" t="n">
        <x:v>8.95</x:v>
      </x:c>
      <x:c r="G50" s="15" t="s">
        <x:v>158</x:v>
      </x:c>
      <x:c r="K50" s="39" t="s"/>
      <x:c r="L50" s="18" t="n">
        <x:v>2</x:v>
      </x:c>
      <x:c r="M50" s="18" t="n">
        <x:v>0</x:v>
      </x:c>
      <x:c r="N50" s="18" t="n">
        <x:v>0</x:v>
      </x:c>
      <x:c r="O50" s="18" t="n">
        <x:v>0</x:v>
      </x:c>
      <x:c r="Q50" s="18" t="n">
        <x:v>0</x:v>
      </x:c>
      <x:c r="S50" s="35">
        <x:f t="array" ref="S50:S53">MMULT( MINVERSE(L50:O53), Q50:Q53 )</x:f>
      </x:c>
    </x:row>
    <x:row r="51" spans="1:45" x14ac:dyDescent="0.25">
      <x:c r="D51" s="86">
        <x:f>D48+3/4*(D52-D48)</x:f>
      </x:c>
      <x:c r="E51" s="88">
        <x:f>L57 * (D51 - D48)^3 + M57 * (D51 - D48)^2 + N57 * (D51 - D48) + O57</x:f>
      </x:c>
      <x:c r="F51" s="0" t="n">
        <x:v>12.30625</x:v>
      </x:c>
      <x:c r="G51" s="15" t="s">
        <x:v>159</x:v>
      </x:c>
      <x:c r="K51" s="39" t="s"/>
      <x:c r="L51" s="18">
        <x:f>P44 / Q44</x:f>
      </x:c>
      <x:c r="M51" s="18" t="n">
        <x:v>2</x:v>
      </x:c>
      <x:c r="N51" s="18">
        <x:f>1 - L51</x:f>
      </x:c>
      <x:c r="O51" s="18" t="n">
        <x:v>0</x:v>
      </x:c>
      <x:c r="Q51" s="18">
        <x:f>3 * (S45 - S44) / Q44</x:f>
      </x:c>
      <x:c r="S51" s="35">
        <x:f t="array"/>
      </x:c>
    </x:row>
    <x:row r="52" spans="1:45" x14ac:dyDescent="0.25">
      <x:c r="D52" s="86">
        <x:f>L46</x:f>
      </x:c>
      <x:c r="E52" s="88">
        <x:f>M46</x:f>
      </x:c>
      <x:c r="F52" s="0" t="n">
        <x:v>16</x:v>
      </x:c>
      <x:c r="G52" s="15" t="s">
        <x:v>58</x:v>
      </x:c>
      <x:c r="K52" s="39" t="s"/>
      <x:c r="L52" s="18" t="n">
        <x:v>0</x:v>
      </x:c>
      <x:c r="M52" s="18">
        <x:f>P45 / Q45</x:f>
      </x:c>
      <x:c r="N52" s="18" t="n">
        <x:v>2</x:v>
      </x:c>
      <x:c r="O52" s="18">
        <x:f>1 - M52</x:f>
      </x:c>
      <x:c r="Q52" s="18">
        <x:f>3 * (S46 - S45) / Q45</x:f>
      </x:c>
      <x:c r="S52" s="35">
        <x:f t="array"/>
      </x:c>
    </x:row>
    <x:row r="53" spans="1:45" x14ac:dyDescent="0.25">
      <x:c r="D53" s="86">
        <x:f>D52+1/4*(D56-D52)</x:f>
      </x:c>
      <x:c r="E53" s="88">
        <x:f>L58 * (D53 - D52)^3 + M58 * (D53 - D52)^2 + N58 * (D53 - D52) + O58</x:f>
      </x:c>
      <x:c r="F53" s="0" t="n">
        <x:v>19.86875</x:v>
      </x:c>
      <x:c r="G53" s="15" t="s">
        <x:v>160</x:v>
      </x:c>
      <x:c r="K53" s="39" t="s"/>
      <x:c r="L53" s="18" t="n">
        <x:v>0</x:v>
      </x:c>
      <x:c r="M53" s="18" t="n">
        <x:v>0</x:v>
      </x:c>
      <x:c r="N53" s="18" t="n">
        <x:v>0</x:v>
      </x:c>
      <x:c r="O53" s="18" t="n">
        <x:v>2</x:v>
      </x:c>
      <x:c r="Q53" s="18" t="n">
        <x:v>0</x:v>
      </x:c>
      <x:c r="S53" s="35">
        <x:f t="array"/>
      </x:c>
    </x:row>
    <x:row r="54" spans="1:45" x14ac:dyDescent="0.25">
      <x:c r="D54" s="86">
        <x:f>D52+2/4*(D56-D52)</x:f>
      </x:c>
      <x:c r="E54" s="88">
        <x:f>L58 * (D54 - D52)^3 + M58 * (D54 - D52)^2 + N58 * (D54 - D52) + O58</x:f>
      </x:c>
      <x:c r="F54" s="0" t="n">
        <x:v>23.85</x:v>
      </x:c>
      <x:c r="G54" s="15" t="s">
        <x:v>161</x:v>
      </x:c>
      <x:c r="K54" s="39" t="s"/>
      <x:c r="S54" s="30" t="s"/>
    </x:row>
    <x:row r="55" spans="1:45" x14ac:dyDescent="0.25">
      <x:c r="D55" s="86">
        <x:f>D52+3/4*(D56-D52)</x:f>
      </x:c>
      <x:c r="E55" s="88">
        <x:f>L58 * (D55 - D52)^3 + M58 * (D55 - D52)^2 + N58 * (D55 - D52) + O58</x:f>
      </x:c>
      <x:c r="F55" s="0" t="n">
        <x:v>27.90625</x:v>
      </x:c>
      <x:c r="G55" s="15" t="s">
        <x:v>162</x:v>
      </x:c>
      <x:c r="K55" s="32" t="s">
        <x:v>110</x:v>
      </x:c>
      <x:c r="L55" s="17" t="s">
        <x:v>133</x:v>
      </x:c>
      <x:c r="M55" s="17" t="s">
        <x:v>134</x:v>
      </x:c>
      <x:c r="N55" s="17" t="s">
        <x:v>135</x:v>
      </x:c>
      <x:c r="O55" s="17" t="s">
        <x:v>136</x:v>
      </x:c>
      <x:c r="P55" s="40" t="s">
        <x:v>163</x:v>
      </x:c>
      <x:c r="Q55" s="41" t="s"/>
      <x:c r="R55" s="41" t="s"/>
      <x:c r="S55" s="30" t="s"/>
    </x:row>
    <x:row r="56" spans="1:45" x14ac:dyDescent="0.25">
      <x:c r="D56" s="86">
        <x:f>L47</x:f>
      </x:c>
      <x:c r="E56" s="88">
        <x:f>M47</x:f>
      </x:c>
      <x:c r="F56" s="0" t="n">
        <x:v>32</x:v>
      </x:c>
      <x:c r="G56" s="15" t="s">
        <x:v>164</x:v>
      </x:c>
      <x:c r="K56" s="34" t="n">
        <x:v>0</x:v>
      </x:c>
      <x:c r="L56" s="18">
        <x:f>(S51 - S50) / (3 * P44)</x:f>
      </x:c>
      <x:c r="M56" s="18">
        <x:f>S50</x:f>
      </x:c>
      <x:c r="N56" s="18">
        <x:f>S44 - P44 * (S51 + 2 * S50) / 3</x:f>
      </x:c>
      <x:c r="O56" s="18">
        <x:f>M44</x:f>
      </x:c>
      <x:c r="P56" s="40" t="s"/>
      <x:c r="Q56" s="41" t="s"/>
      <x:c r="R56" s="41" t="s"/>
      <x:c r="S56" s="30" t="s"/>
    </x:row>
    <x:row r="57" spans="1:45" x14ac:dyDescent="0.25">
      <x:c r="K57" s="34" t="n">
        <x:v>1</x:v>
      </x:c>
      <x:c r="L57" s="18">
        <x:f>(S52 - S51) / (3 * P45)</x:f>
      </x:c>
      <x:c r="M57" s="18">
        <x:f>S51</x:f>
      </x:c>
      <x:c r="N57" s="18">
        <x:f>S45 - P45 * (S52 + 2 * S51) / 3</x:f>
      </x:c>
      <x:c r="O57" s="18">
        <x:f>M45</x:f>
      </x:c>
      <x:c r="P57" s="40" t="s"/>
      <x:c r="Q57" s="41" t="s"/>
      <x:c r="R57" s="41" t="s"/>
      <x:c r="S57" s="30" t="s"/>
    </x:row>
    <x:row r="58" spans="1:45" s="0" customFormat="1" ht="15.75" customHeight="1" thickBot="1" x14ac:dyDescent="0.3">
      <x:c r="K58" s="42" t="n">
        <x:v>2</x:v>
      </x:c>
      <x:c r="L58" s="43">
        <x:f>(S53 - S52) / (3 * P46)</x:f>
      </x:c>
      <x:c r="M58" s="43">
        <x:f>S52</x:f>
      </x:c>
      <x:c r="N58" s="43">
        <x:f>S46 - P46 * (S53 + 2 * S52) / 3</x:f>
      </x:c>
      <x:c r="O58" s="43">
        <x:f>M46</x:f>
      </x:c>
      <x:c r="P58" s="44" t="s"/>
      <x:c r="Q58" s="45" t="s"/>
      <x:c r="R58" s="45" t="s"/>
      <x:c r="S58" s="46" t="s"/>
    </x:row>
    <x:row r="59" spans="1:45" s="0" customFormat="1" ht="15.75" customHeight="1" thickBot="1" x14ac:dyDescent="0.3">
      <x:c r="A59" s="31" t="s">
        <x:v>165</x:v>
      </x:c>
    </x:row>
    <x:row r="60" spans="1:45" x14ac:dyDescent="0.25">
      <x:c r="A60" s="6" t="s">
        <x:v>115</x:v>
      </x:c>
      <x:c r="B60" s="6" t="s"/>
      <x:c r="C60" s="6" t="s"/>
      <x:c r="D60" s="6" t="s">
        <x:v>11</x:v>
      </x:c>
      <x:c r="E60" s="6" t="s"/>
      <x:c r="G60" s="6" t="s">
        <x:v>12</x:v>
      </x:c>
      <x:c r="H60" s="6" t="s">
        <x:v>116</x:v>
      </x:c>
      <x:c r="I60" s="6" t="s">
        <x:v>117</x:v>
      </x:c>
      <x:c r="K60" s="26" t="s">
        <x:v>166</x:v>
      </x:c>
      <x:c r="L60" s="27" t="s"/>
      <x:c r="M60" s="27" t="s"/>
      <x:c r="N60" s="27" t="s"/>
      <x:c r="O60" s="27" t="s"/>
      <x:c r="P60" s="27" t="s"/>
      <x:c r="Q60" s="27" t="s"/>
      <x:c r="R60" s="27" t="s"/>
      <x:c r="S60" s="28" t="s"/>
    </x:row>
    <x:row r="61" spans="1:45" x14ac:dyDescent="0.25">
      <x:c r="A61" s="36" t="s">
        <x:v>8</x:v>
      </x:c>
      <x:c r="B61" s="36" t="s">
        <x:v>9</x:v>
      </x:c>
      <x:c r="C61" s="14" t="s">
        <x:v>10</x:v>
      </x:c>
      <x:c r="D61" s="17" t="s">
        <x:v>8</x:v>
      </x:c>
      <x:c r="E61" s="17" t="s">
        <x:v>9</x:v>
      </x:c>
      <x:c r="G61" s="36" t="s">
        <x:v>12</x:v>
      </x:c>
      <x:c r="H61" s="87" t="s">
        <x:v>13</x:v>
      </x:c>
      <x:c r="I61" s="50">
        <x:v>43952.5770833333</x:v>
      </x:c>
      <x:c r="K61" s="29" t="s">
        <x:v>108</x:v>
      </x:c>
      <x:c r="S61" s="30" t="s"/>
    </x:row>
    <x:row r="62" spans="1:45" x14ac:dyDescent="0.25">
      <x:c r="A62" s="15" t="n">
        <x:v>0</x:v>
      </x:c>
      <x:c r="B62" s="15">
        <x:f>EXP(A62)</x:f>
      </x:c>
      <x:c r="C62" s="11" t="s">
        <x:v>119</x:v>
      </x:c>
      <x:c r="D62" s="86">
        <x:f>L63</x:f>
      </x:c>
      <x:c r="E62" s="88">
        <x:f>M63</x:f>
      </x:c>
      <x:c r="F62" s="0" t="n">
        <x:v>1</x:v>
      </x:c>
      <x:c r="G62" s="15" t="s">
        <x:v>26</x:v>
      </x:c>
      <x:c r="I62" s="49" t="s"/>
      <x:c r="K62" s="32" t="s">
        <x:v>110</x:v>
      </x:c>
      <x:c r="L62" s="17" t="s">
        <x:v>8</x:v>
      </x:c>
      <x:c r="M62" s="17" t="s">
        <x:v>9</x:v>
      </x:c>
      <x:c r="O62" s="17" t="s">
        <x:v>110</x:v>
      </x:c>
      <x:c r="P62" s="17" t="s">
        <x:v>111</x:v>
      </x:c>
      <x:c r="Q62" s="17" t="s">
        <x:v>112</x:v>
      </x:c>
      <x:c r="R62" s="17" t="s">
        <x:v>113</x:v>
      </x:c>
      <x:c r="S62" s="33" t="s">
        <x:v>114</x:v>
      </x:c>
    </x:row>
    <x:row r="63" spans="1:45" x14ac:dyDescent="0.25">
      <x:c r="A63" s="15" t="n">
        <x:v>1</x:v>
      </x:c>
      <x:c r="B63" s="15">
        <x:f>EXP(A63)</x:f>
      </x:c>
      <x:c r="D63" s="86">
        <x:f>D62+1/4*(D66-D62)</x:f>
      </x:c>
      <x:c r="E63" s="88">
        <x:f>L75 * (D63 - D62)^3 + M75 * (D63 - D62)^2 + N75 * (D63 - D62) + O75</x:f>
      </x:c>
      <x:c r="F63" s="0" t="n">
        <x:v>1.72380483921749</x:v>
      </x:c>
      <x:c r="G63" s="15" t="s">
        <x:v>167</x:v>
      </x:c>
      <x:c r="I63" s="49" t="s"/>
      <x:c r="K63" s="34" t="n">
        <x:v>0</x:v>
      </x:c>
      <x:c r="L63" s="18">
        <x:f>A62</x:f>
      </x:c>
      <x:c r="M63" s="18">
        <x:f>B62</x:f>
      </x:c>
      <x:c r="O63" s="18" t="n">
        <x:v>0</x:v>
      </x:c>
      <x:c r="P63" s="18">
        <x:f>L64 - L63</x:f>
      </x:c>
      <x:c r="Q63" s="18">
        <x:f>P63 + P64</x:f>
      </x:c>
      <x:c r="R63" s="18">
        <x:f>M64 - M63</x:f>
      </x:c>
      <x:c r="S63" s="35">
        <x:f>R63 / P63</x:f>
      </x:c>
    </x:row>
    <x:row r="64" spans="1:45" x14ac:dyDescent="0.25">
      <x:c r="A64" s="15" t="n">
        <x:v>3</x:v>
      </x:c>
      <x:c r="B64" s="15">
        <x:f>EXP(A64)</x:f>
      </x:c>
      <x:c r="D64" s="86">
        <x:f>D62+2/4*(D66-D62)</x:f>
      </x:c>
      <x:c r="E64" s="88">
        <x:f>L75 * (D64 - D62)^3 + M75 * (D64 - D62)^2 + N75 * (D64 - D62) + O75</x:f>
      </x:c>
      <x:c r="F64" s="0" t="n">
        <x:v>2.32991592559388</x:v>
      </x:c>
      <x:c r="G64" s="15" t="s">
        <x:v>168</x:v>
      </x:c>
      <x:c r="I64" s="49" t="s"/>
      <x:c r="K64" s="34" t="n">
        <x:v>1</x:v>
      </x:c>
      <x:c r="L64" s="18">
        <x:f>A63</x:f>
      </x:c>
      <x:c r="M64" s="18">
        <x:f>B63</x:f>
      </x:c>
      <x:c r="O64" s="18" t="n">
        <x:v>1</x:v>
      </x:c>
      <x:c r="P64" s="18">
        <x:f>L65 - L64</x:f>
      </x:c>
      <x:c r="Q64" s="18">
        <x:f>P64 + P65</x:f>
      </x:c>
      <x:c r="R64" s="18">
        <x:f>M65 - M64</x:f>
      </x:c>
      <x:c r="S64" s="35">
        <x:f>R64 / P64</x:f>
      </x:c>
    </x:row>
    <x:row r="65" spans="1:45" x14ac:dyDescent="0.25">
      <x:c r="A65" s="15" t="n">
        <x:v>5</x:v>
      </x:c>
      <x:c r="B65" s="15">
        <x:f>EXP(A65)</x:f>
      </x:c>
      <x:c r="D65" s="86">
        <x:f>D62+3/4*(D66-D62)</x:f>
      </x:c>
      <x:c r="E65" s="88">
        <x:f>L75 * (D65 - D62)^3 + M75 * (D65 - D62)^2 + N75 * (D65 - D62) + O75</x:f>
      </x:c>
      <x:c r="F65" s="0" t="n">
        <x:v>2.7006395062881</x:v>
      </x:c>
      <x:c r="G65" s="15" t="s">
        <x:v>169</x:v>
      </x:c>
      <x:c r="K65" s="34" t="n">
        <x:v>2</x:v>
      </x:c>
      <x:c r="L65" s="18">
        <x:f>A64</x:f>
      </x:c>
      <x:c r="M65" s="18">
        <x:f>B64</x:f>
      </x:c>
      <x:c r="O65" s="18" t="n">
        <x:v>2</x:v>
      </x:c>
      <x:c r="P65" s="18">
        <x:f>L66 - L65</x:f>
      </x:c>
      <x:c r="Q65" s="18" t="s"/>
      <x:c r="R65" s="18">
        <x:f>M66 - M65</x:f>
      </x:c>
      <x:c r="S65" s="35">
        <x:f>R65 / P65</x:f>
      </x:c>
    </x:row>
    <x:row r="66" spans="1:45" x14ac:dyDescent="0.25">
      <x:c r="D66" s="86">
        <x:f>L64</x:f>
      </x:c>
      <x:c r="E66" s="88">
        <x:f>M64</x:f>
      </x:c>
      <x:c r="F66" s="0" t="n">
        <x:v>2.71828182845905</x:v>
      </x:c>
      <x:c r="G66" s="15" t="s">
        <x:v>170</x:v>
      </x:c>
      <x:c r="K66" s="34" t="n">
        <x:v>3</x:v>
      </x:c>
      <x:c r="L66" s="18">
        <x:f>A65</x:f>
      </x:c>
      <x:c r="M66" s="18">
        <x:f>B65</x:f>
      </x:c>
      <x:c r="S66" s="30" t="s"/>
    </x:row>
    <x:row r="67" spans="1:45" x14ac:dyDescent="0.25">
      <x:c r="D67" s="86">
        <x:f>D66+1/4*(D70-D66)</x:f>
      </x:c>
      <x:c r="E67" s="88">
        <x:f>L76 * (D67 - D66)^3 + M76 * (D67 - D66)^2 + N76 * (D67 - D66) + O76</x:f>
      </x:c>
      <x:c r="F67" s="0" t="n">
        <x:v>1.91198975094692</x:v>
      </x:c>
      <x:c r="G67" s="15" t="s">
        <x:v>171</x:v>
      </x:c>
      <x:c r="K67" s="39" t="s"/>
      <x:c r="S67" s="30" t="s"/>
    </x:row>
    <x:row r="68" spans="1:45" x14ac:dyDescent="0.25">
      <x:c r="D68" s="86">
        <x:f>D66+2/4*(D70-D66)</x:f>
      </x:c>
      <x:c r="E68" s="88">
        <x:f>L76 * (D68 - D66)^3 + M76 * (D68 - D66)^2 + N76 * (D68 - D66) + O76</x:f>
      </x:c>
      <x:c r="F68" s="0" t="n">
        <x:v>2.41169999572953</x:v>
      </x:c>
      <x:c r="G68" s="15" t="s">
        <x:v>172</x:v>
      </x:c>
      <x:c r="K68" s="39" t="s"/>
      <x:c r="L68" s="5" t="s">
        <x:v>124</x:v>
      </x:c>
      <x:c r="M68" s="4" t="s"/>
      <x:c r="N68" s="4" t="s"/>
      <x:c r="O68" s="3" t="s"/>
      <x:c r="Q68" s="17" t="s">
        <x:v>125</x:v>
      </x:c>
      <x:c r="S68" s="33" t="s">
        <x:v>126</x:v>
      </x:c>
    </x:row>
    <x:row r="69" spans="1:45" x14ac:dyDescent="0.25">
      <x:c r="D69" s="86">
        <x:f>D66+3/4*(D70-D66)</x:f>
      </x:c>
      <x:c r="E69" s="88">
        <x:f>L76 * (D69 - D66)^3 + M76 * (D69 - D66)^2 + N76 * (D69 - D66) + O76</x:f>
      </x:c>
      <x:c r="F69" s="0" t="n">
        <x:v>7.40651493055906</x:v>
      </x:c>
      <x:c r="G69" s="15" t="s">
        <x:v>173</x:v>
      </x:c>
      <x:c r="K69" s="39" t="s"/>
      <x:c r="L69" s="18" t="n">
        <x:v>2</x:v>
      </x:c>
      <x:c r="M69" s="18" t="n">
        <x:v>0</x:v>
      </x:c>
      <x:c r="N69" s="18" t="n">
        <x:v>0</x:v>
      </x:c>
      <x:c r="O69" s="18" t="n">
        <x:v>0</x:v>
      </x:c>
      <x:c r="Q69" s="18" t="n">
        <x:v>0</x:v>
      </x:c>
      <x:c r="S69" s="35">
        <x:f t="array" ref="S69:S72">MMULT( MINVERSE(L69:O72), Q69:Q72 )</x:f>
      </x:c>
    </x:row>
    <x:row r="70" spans="1:45" x14ac:dyDescent="0.25">
      <x:c r="D70" s="86">
        <x:f>L65</x:f>
      </x:c>
      <x:c r="E70" s="88">
        <x:f>M65</x:f>
      </x:c>
      <x:c r="F70" s="0" t="n">
        <x:v>20.0855369231877</x:v>
      </x:c>
      <x:c r="G70" s="15" t="s">
        <x:v>174</x:v>
      </x:c>
      <x:c r="K70" s="39" t="s"/>
      <x:c r="L70" s="18">
        <x:f>P63 / Q63</x:f>
      </x:c>
      <x:c r="M70" s="18" t="n">
        <x:v>2</x:v>
      </x:c>
      <x:c r="N70" s="18">
        <x:f>1 - L70</x:f>
      </x:c>
      <x:c r="O70" s="18" t="n">
        <x:v>0</x:v>
      </x:c>
      <x:c r="Q70" s="18">
        <x:f>3 * (S64 - S63) / Q63</x:f>
      </x:c>
      <x:c r="S70" s="35">
        <x:f t="array"/>
      </x:c>
    </x:row>
    <x:row r="71" spans="1:45" x14ac:dyDescent="0.25">
      <x:c r="D71" s="86">
        <x:f>D70+1/4*(D74-D70)</x:f>
      </x:c>
      <x:c r="E71" s="88">
        <x:f>L77 * (D71 - D70)^3 + M77 * (D71 - D70)^2 + N77 * (D71 - D70) + O77</x:f>
      </x:c>
      <x:c r="F71" s="0" t="n">
        <x:v>42.6532967206775</x:v>
      </x:c>
      <x:c r="G71" s="15" t="s">
        <x:v>175</x:v>
      </x:c>
      <x:c r="K71" s="39" t="s"/>
      <x:c r="L71" s="18" t="n">
        <x:v>0</x:v>
      </x:c>
      <x:c r="M71" s="18">
        <x:f>P64 / Q64</x:f>
      </x:c>
      <x:c r="N71" s="18" t="n">
        <x:v>2</x:v>
      </x:c>
      <x:c r="O71" s="18">
        <x:f>1 - M71</x:f>
      </x:c>
      <x:c r="Q71" s="18">
        <x:f>3 * (S65 - S64) / Q64</x:f>
      </x:c>
      <x:c r="S71" s="35">
        <x:f t="array"/>
      </x:c>
    </x:row>
    <x:row r="72" spans="1:45" x14ac:dyDescent="0.25">
      <x:c r="D72" s="86">
        <x:f>D70+2/4*(D74-D70)</x:f>
      </x:c>
      <x:c r="E72" s="88">
        <x:f>L77 * (D72 - D70)^3 + M77 * (D72 - D70)^2 + N77 * (D72 - D70) + O77</x:f>
      </x:c>
      <x:c r="F72" s="0" t="n">
        <x:v>73.3760385873309</x:v>
      </x:c>
      <x:c r="G72" s="15" t="s">
        <x:v>176</x:v>
      </x:c>
      <x:c r="K72" s="39" t="s"/>
      <x:c r="L72" s="18" t="n">
        <x:v>0</x:v>
      </x:c>
      <x:c r="M72" s="18" t="n">
        <x:v>0</x:v>
      </x:c>
      <x:c r="N72" s="18" t="n">
        <x:v>0</x:v>
      </x:c>
      <x:c r="O72" s="18" t="n">
        <x:v>2</x:v>
      </x:c>
      <x:c r="Q72" s="18" t="n">
        <x:v>0</x:v>
      </x:c>
      <x:c r="S72" s="35">
        <x:f t="array"/>
      </x:c>
    </x:row>
    <x:row r="73" spans="1:45" x14ac:dyDescent="0.25">
      <x:c r="D73" s="86">
        <x:f>D70+3/4*(D74-D70)</x:f>
      </x:c>
      <x:c r="E73" s="88">
        <x:f>L77 * (D73 - D70)^3 + M77 * (D73 - D70)^2 + N77 * (D73 - D70) + O77</x:f>
      </x:c>
      <x:c r="F73" s="0" t="n">
        <x:v>109.53543516676</x:v>
      </x:c>
      <x:c r="G73" s="15" t="s">
        <x:v>177</x:v>
      </x:c>
      <x:c r="K73" s="39" t="s"/>
      <x:c r="S73" s="30" t="s"/>
    </x:row>
    <x:row r="74" spans="1:45" x14ac:dyDescent="0.25">
      <x:c r="D74" s="86">
        <x:f>L66</x:f>
      </x:c>
      <x:c r="E74" s="88">
        <x:f>M66</x:f>
      </x:c>
      <x:c r="F74" s="0" t="n">
        <x:v>148.413159102577</x:v>
      </x:c>
      <x:c r="G74" s="15" t="s">
        <x:v>178</x:v>
      </x:c>
      <x:c r="K74" s="32" t="s">
        <x:v>110</x:v>
      </x:c>
      <x:c r="L74" s="17" t="s">
        <x:v>133</x:v>
      </x:c>
      <x:c r="M74" s="17" t="s">
        <x:v>134</x:v>
      </x:c>
      <x:c r="N74" s="17" t="s">
        <x:v>135</x:v>
      </x:c>
      <x:c r="O74" s="17" t="s">
        <x:v>136</x:v>
      </x:c>
      <x:c r="P74" s="40" t="s">
        <x:v>179</x:v>
      </x:c>
      <x:c r="Q74" s="41" t="s"/>
      <x:c r="R74" s="41" t="s"/>
      <x:c r="S74" s="30" t="s"/>
    </x:row>
    <x:row r="75" spans="1:45" x14ac:dyDescent="0.25">
      <x:c r="K75" s="34" t="n">
        <x:v>0</x:v>
      </x:c>
      <x:c r="L75" s="18">
        <x:f>(S70 - S69) / (3 * P63)</x:f>
      </x:c>
      <x:c r="M75" s="18">
        <x:f>S69</x:f>
      </x:c>
      <x:c r="N75" s="18">
        <x:f>S63 - P63 * (S70 + 2 * S69) / 3</x:f>
      </x:c>
      <x:c r="O75" s="18">
        <x:f>M63</x:f>
      </x:c>
      <x:c r="P75" s="40" t="s"/>
      <x:c r="Q75" s="41" t="s"/>
      <x:c r="R75" s="41" t="s"/>
      <x:c r="S75" s="30" t="s"/>
    </x:row>
    <x:row r="76" spans="1:45" x14ac:dyDescent="0.25">
      <x:c r="K76" s="34" t="n">
        <x:v>1</x:v>
      </x:c>
      <x:c r="L76" s="18">
        <x:f>(S71 - S70) / (3 * P64)</x:f>
      </x:c>
      <x:c r="M76" s="18">
        <x:f>S70</x:f>
      </x:c>
      <x:c r="N76" s="18">
        <x:f>S64 - P64 * (S71 + 2 * S70) / 3</x:f>
      </x:c>
      <x:c r="O76" s="18">
        <x:f>M64</x:f>
      </x:c>
      <x:c r="P76" s="40" t="s"/>
      <x:c r="Q76" s="41" t="s"/>
      <x:c r="R76" s="41" t="s"/>
      <x:c r="S76" s="30" t="s"/>
    </x:row>
    <x:row r="77" spans="1:45" s="0" customFormat="1" ht="15.75" customHeight="1" thickBot="1" x14ac:dyDescent="0.3">
      <x:c r="K77" s="42" t="n">
        <x:v>2</x:v>
      </x:c>
      <x:c r="L77" s="43">
        <x:f>(S72 - S71) / (3 * P65)</x:f>
      </x:c>
      <x:c r="M77" s="43">
        <x:f>S71</x:f>
      </x:c>
      <x:c r="N77" s="43">
        <x:f>S65 - P65 * (S72 + 2 * S71) / 3</x:f>
      </x:c>
      <x:c r="O77" s="43">
        <x:f>M65</x:f>
      </x:c>
      <x:c r="P77" s="44" t="s"/>
      <x:c r="Q77" s="45" t="s"/>
      <x:c r="R77" s="45" t="s"/>
      <x:c r="S77" s="46" t="s"/>
    </x:row>
    <x:row r="79" spans="1:45" s="0" customFormat="1" ht="15.75" customHeight="1" thickBot="1" x14ac:dyDescent="0.3">
      <x:c r="A79" s="31" t="s">
        <x:v>180</x:v>
      </x:c>
      <x:c r="H79" s="0" t="s"/>
    </x:row>
    <x:row r="80" spans="1:45" x14ac:dyDescent="0.25">
      <x:c r="A80" s="6" t="s">
        <x:v>115</x:v>
      </x:c>
      <x:c r="B80" s="6" t="s"/>
      <x:c r="C80" s="6" t="s"/>
      <x:c r="D80" s="6" t="s">
        <x:v>11</x:v>
      </x:c>
      <x:c r="E80" s="6" t="s"/>
      <x:c r="G80" s="6" t="s">
        <x:v>12</x:v>
      </x:c>
      <x:c r="H80" s="6" t="s">
        <x:v>116</x:v>
      </x:c>
      <x:c r="I80" s="6" t="s">
        <x:v>117</x:v>
      </x:c>
      <x:c r="K80" s="26" t="s">
        <x:v>181</x:v>
      </x:c>
      <x:c r="L80" s="27" t="s"/>
      <x:c r="M80" s="27" t="s"/>
      <x:c r="N80" s="27" t="s"/>
      <x:c r="O80" s="27" t="s"/>
      <x:c r="P80" s="27" t="s"/>
      <x:c r="Q80" s="27" t="s"/>
      <x:c r="R80" s="27" t="s"/>
      <x:c r="S80" s="28" t="s"/>
    </x:row>
    <x:row r="81" spans="1:45" x14ac:dyDescent="0.25">
      <x:c r="A81" s="36" t="s">
        <x:v>8</x:v>
      </x:c>
      <x:c r="B81" s="36" t="s">
        <x:v>9</x:v>
      </x:c>
      <x:c r="C81" s="14" t="s">
        <x:v>10</x:v>
      </x:c>
      <x:c r="D81" s="17" t="s">
        <x:v>8</x:v>
      </x:c>
      <x:c r="E81" s="17" t="s">
        <x:v>9</x:v>
      </x:c>
      <x:c r="G81" s="36" t="s">
        <x:v>12</x:v>
      </x:c>
      <x:c r="H81" s="87" t="s">
        <x:v>13</x:v>
      </x:c>
      <x:c r="I81" s="50">
        <x:v>43952.5770833333</x:v>
      </x:c>
      <x:c r="K81" s="29" t="s">
        <x:v>108</x:v>
      </x:c>
      <x:c r="S81" s="30" t="s"/>
    </x:row>
    <x:row r="82" spans="1:45" x14ac:dyDescent="0.25">
      <x:c r="A82" s="15" t="n">
        <x:v>0</x:v>
      </x:c>
      <x:c r="B82" s="15">
        <x:f>-1/5 * A82^3</x:f>
      </x:c>
      <x:c r="C82" s="11" t="s">
        <x:v>119</x:v>
      </x:c>
      <x:c r="D82" s="86">
        <x:f>L83</x:f>
      </x:c>
      <x:c r="E82" s="88">
        <x:f>M83</x:f>
      </x:c>
      <x:c r="F82" s="0" t="n">
        <x:v>0</x:v>
      </x:c>
      <x:c r="G82" s="15" t="s">
        <x:v>38</x:v>
      </x:c>
      <x:c r="I82" s="49" t="s"/>
      <x:c r="K82" s="32" t="s">
        <x:v>110</x:v>
      </x:c>
      <x:c r="L82" s="17" t="s">
        <x:v>8</x:v>
      </x:c>
      <x:c r="M82" s="17" t="s">
        <x:v>9</x:v>
      </x:c>
      <x:c r="O82" s="17" t="s">
        <x:v>110</x:v>
      </x:c>
      <x:c r="P82" s="17" t="s">
        <x:v>111</x:v>
      </x:c>
      <x:c r="Q82" s="17" t="s">
        <x:v>112</x:v>
      </x:c>
      <x:c r="R82" s="17" t="s">
        <x:v>113</x:v>
      </x:c>
      <x:c r="S82" s="33" t="s">
        <x:v>114</x:v>
      </x:c>
    </x:row>
    <x:row r="83" spans="1:45" x14ac:dyDescent="0.25">
      <x:c r="A83" s="15" t="n">
        <x:v>2</x:v>
      </x:c>
      <x:c r="B83" s="15">
        <x:f>-1/5 * A83^3</x:f>
      </x:c>
      <x:c r="D83" s="86">
        <x:f>D82+1/4*(D86-D82)</x:f>
      </x:c>
      <x:c r="E83" s="88">
        <x:f>L95 * (D83 - D82)^3 + M95 * (D83 - D82)^2 + N95 * (D83 - D82) + O95</x:f>
      </x:c>
      <x:c r="F83" s="0" t="n">
        <x:v>-0.155434782608696</x:v>
      </x:c>
      <x:c r="G83" s="15" t="s">
        <x:v>182</x:v>
      </x:c>
      <x:c r="I83" s="49" t="s"/>
      <x:c r="K83" s="34" t="n">
        <x:v>0</x:v>
      </x:c>
      <x:c r="L83" s="18">
        <x:f>A82</x:f>
      </x:c>
      <x:c r="M83" s="18">
        <x:f>B82</x:f>
      </x:c>
      <x:c r="O83" s="18" t="n">
        <x:v>0</x:v>
      </x:c>
      <x:c r="P83" s="18">
        <x:f>L84 - L83</x:f>
      </x:c>
      <x:c r="Q83" s="18">
        <x:f>P83 + P84</x:f>
      </x:c>
      <x:c r="R83" s="18">
        <x:f>M84 - M83</x:f>
      </x:c>
      <x:c r="S83" s="35">
        <x:f>R83 / P83</x:f>
      </x:c>
    </x:row>
    <x:row r="84" spans="1:45" x14ac:dyDescent="0.25">
      <x:c r="A84" s="15" t="n">
        <x:v>4</x:v>
      </x:c>
      <x:c r="B84" s="15">
        <x:f>-1/5 * A84^3</x:f>
      </x:c>
      <x:c r="D84" s="86">
        <x:f>D82+2/4*(D86-D82)</x:f>
      </x:c>
      <x:c r="E84" s="88">
        <x:f>L95 * (D84 - D82)^3 + M95 * (D84 - D82)^2 + N95 * (D84 - D82) + O95</x:f>
      </x:c>
      <x:c r="F84" s="0" t="n">
        <x:v>-0.408695652173913</x:v>
      </x:c>
      <x:c r="G84" s="15" t="s">
        <x:v>183</x:v>
      </x:c>
      <x:c r="I84" s="49" t="s"/>
      <x:c r="K84" s="34" t="n">
        <x:v>1</x:v>
      </x:c>
      <x:c r="L84" s="18">
        <x:f>A83</x:f>
      </x:c>
      <x:c r="M84" s="18">
        <x:f>B83</x:f>
      </x:c>
      <x:c r="O84" s="18" t="n">
        <x:v>1</x:v>
      </x:c>
      <x:c r="P84" s="18">
        <x:f>L85 - L84</x:f>
      </x:c>
      <x:c r="Q84" s="18">
        <x:f>P84 + P85</x:f>
      </x:c>
      <x:c r="R84" s="18">
        <x:f>M85 - M84</x:f>
      </x:c>
      <x:c r="S84" s="35">
        <x:f>R84 / P84</x:f>
      </x:c>
    </x:row>
    <x:row r="85" spans="1:45" x14ac:dyDescent="0.25">
      <x:c r="A85" s="15" t="n">
        <x:v>8</x:v>
      </x:c>
      <x:c r="B85" s="15">
        <x:f>-1/5 * A85^3</x:f>
      </x:c>
      <x:c r="D85" s="86">
        <x:f>D82+3/4*(D86-D82)</x:f>
      </x:c>
      <x:c r="E85" s="88">
        <x:f>L95 * (D85 - D82)^3 + M95 * (D85 - D82)^2 + N95 * (D85 - D82) + O95</x:f>
      </x:c>
      <x:c r="F85" s="0" t="n">
        <x:v>-0.857608695652174</x:v>
      </x:c>
      <x:c r="G85" s="15" t="s">
        <x:v>184</x:v>
      </x:c>
      <x:c r="K85" s="34" t="n">
        <x:v>2</x:v>
      </x:c>
      <x:c r="L85" s="18">
        <x:f>A84</x:f>
      </x:c>
      <x:c r="M85" s="18">
        <x:f>B84</x:f>
      </x:c>
      <x:c r="O85" s="18" t="n">
        <x:v>2</x:v>
      </x:c>
      <x:c r="P85" s="18">
        <x:f>L86 - L85</x:f>
      </x:c>
      <x:c r="Q85" s="18" t="s"/>
      <x:c r="R85" s="18">
        <x:f>M86 - M85</x:f>
      </x:c>
      <x:c r="S85" s="35">
        <x:f>R85 / P85</x:f>
      </x:c>
    </x:row>
    <x:row r="86" spans="1:45" x14ac:dyDescent="0.25">
      <x:c r="D86" s="86">
        <x:f>L84</x:f>
      </x:c>
      <x:c r="E86" s="88">
        <x:f>M84</x:f>
      </x:c>
      <x:c r="F86" s="0" t="n">
        <x:v>-1.6</x:v>
      </x:c>
      <x:c r="G86" s="15" t="s">
        <x:v>185</x:v>
      </x:c>
      <x:c r="K86" s="34" t="n">
        <x:v>3</x:v>
      </x:c>
      <x:c r="L86" s="18">
        <x:f>A85</x:f>
      </x:c>
      <x:c r="M86" s="18">
        <x:f>B85</x:f>
      </x:c>
      <x:c r="S86" s="30" t="s"/>
    </x:row>
    <x:row r="87" spans="1:45" x14ac:dyDescent="0.25">
      <x:c r="D87" s="86">
        <x:f>D86+1/4*(D90-D86)</x:f>
      </x:c>
      <x:c r="E87" s="88">
        <x:f>L96 * (D87 - D86)^3 + M96 * (D87 - D86)^2 + N96 * (D87 - D86) + O96</x:f>
      </x:c>
      <x:c r="F87" s="0" t="n">
        <x:v>-2.78586956521739</x:v>
      </x:c>
      <x:c r="G87" s="15" t="s">
        <x:v>186</x:v>
      </x:c>
      <x:c r="K87" s="39" t="s"/>
      <x:c r="S87" s="30" t="s"/>
    </x:row>
    <x:row r="88" spans="1:45" x14ac:dyDescent="0.25">
      <x:c r="D88" s="86">
        <x:f>D86+2/4*(D90-D86)</x:f>
      </x:c>
      <x:c r="E88" s="88">
        <x:f>L96 * (D88 - D86)^3 + M96 * (D88 - D86)^2 + N96 * (D88 - D86) + O96</x:f>
      </x:c>
      <x:c r="F88" s="0" t="n">
        <x:v>-4.77391304347826</x:v>
      </x:c>
      <x:c r="G88" s="15" t="s">
        <x:v>187</x:v>
      </x:c>
      <x:c r="K88" s="39" t="s"/>
      <x:c r="L88" s="5" t="s">
        <x:v>124</x:v>
      </x:c>
      <x:c r="M88" s="4" t="s"/>
      <x:c r="N88" s="4" t="s"/>
      <x:c r="O88" s="3" t="s"/>
      <x:c r="Q88" s="17" t="s">
        <x:v>125</x:v>
      </x:c>
      <x:c r="S88" s="33" t="s">
        <x:v>126</x:v>
      </x:c>
    </x:row>
    <x:row r="89" spans="1:45" x14ac:dyDescent="0.25">
      <x:c r="D89" s="86">
        <x:f>D86+3/4*(D90-D86)</x:f>
      </x:c>
      <x:c r="E89" s="88">
        <x:f>L96 * (D89 - D86)^3 + M96 * (D89 - D86)^2 + N96 * (D89 - D86) + O96</x:f>
      </x:c>
      <x:c r="F89" s="0" t="n">
        <x:v>-7.975</x:v>
      </x:c>
      <x:c r="G89" s="15" t="s">
        <x:v>188</x:v>
      </x:c>
      <x:c r="K89" s="39" t="s"/>
      <x:c r="L89" s="18" t="n">
        <x:v>2</x:v>
      </x:c>
      <x:c r="M89" s="18" t="n">
        <x:v>0</x:v>
      </x:c>
      <x:c r="N89" s="18" t="n">
        <x:v>0</x:v>
      </x:c>
      <x:c r="O89" s="18" t="n">
        <x:v>0</x:v>
      </x:c>
      <x:c r="Q89" s="18" t="n">
        <x:v>0</x:v>
      </x:c>
      <x:c r="S89" s="35">
        <x:f t="array" ref="S89:S92">MMULT( MINVERSE(L89:O92), Q89:Q92 )</x:f>
      </x:c>
    </x:row>
    <x:row r="90" spans="1:45" x14ac:dyDescent="0.25">
      <x:c r="D90" s="86">
        <x:f>L85</x:f>
      </x:c>
      <x:c r="E90" s="88">
        <x:f>M85</x:f>
      </x:c>
      <x:c r="F90" s="0" t="n">
        <x:v>-12.8</x:v>
      </x:c>
      <x:c r="G90" s="15" t="s">
        <x:v>189</x:v>
      </x:c>
      <x:c r="K90" s="39" t="s"/>
      <x:c r="L90" s="18">
        <x:f>P83 / Q83</x:f>
      </x:c>
      <x:c r="M90" s="18" t="n">
        <x:v>2</x:v>
      </x:c>
      <x:c r="N90" s="18">
        <x:f>1 - L90</x:f>
      </x:c>
      <x:c r="O90" s="18" t="n">
        <x:v>0</x:v>
      </x:c>
      <x:c r="Q90" s="18">
        <x:f>3 * (S84 - S83) / Q83</x:f>
      </x:c>
      <x:c r="S90" s="35">
        <x:f t="array"/>
      </x:c>
    </x:row>
    <x:row r="91" spans="1:45" x14ac:dyDescent="0.25">
      <x:c r="D91" s="86">
        <x:f>D90+1/4*(D94-D90)</x:f>
      </x:c>
      <x:c r="E91" s="88">
        <x:f>L97 * (D91 - D90)^3 + M97 * (D91 - D90)^2 + N97 * (D91 - D90) + O97</x:f>
      </x:c>
      <x:c r="F91" s="0" t="n">
        <x:v>-28.0782608695652</x:v>
      </x:c>
      <x:c r="G91" s="15" t="s">
        <x:v>190</x:v>
      </x:c>
      <x:c r="K91" s="39" t="s"/>
      <x:c r="L91" s="18" t="n">
        <x:v>0</x:v>
      </x:c>
      <x:c r="M91" s="18">
        <x:f>P84 / Q84</x:f>
      </x:c>
      <x:c r="N91" s="18" t="n">
        <x:v>2</x:v>
      </x:c>
      <x:c r="O91" s="18">
        <x:f>1 - M91</x:f>
      </x:c>
      <x:c r="Q91" s="18">
        <x:f>3 * (S85 - S84) / Q84</x:f>
      </x:c>
      <x:c r="S91" s="35">
        <x:f t="array"/>
      </x:c>
    </x:row>
    <x:row r="92" spans="1:45" x14ac:dyDescent="0.25">
      <x:c r="D92" s="86">
        <x:f>D90+2/4*(D94-D90)</x:f>
      </x:c>
      <x:c r="E92" s="88">
        <x:f>L97 * (D92 - D90)^3 + M97 * (D92 - D90)^2 + N97 * (D92 - D90) + O97</x:f>
      </x:c>
      <x:c r="F92" s="0" t="n">
        <x:v>-49.4608695652174</x:v>
      </x:c>
      <x:c r="G92" s="15" t="s">
        <x:v>191</x:v>
      </x:c>
      <x:c r="K92" s="39" t="s"/>
      <x:c r="L92" s="18" t="n">
        <x:v>0</x:v>
      </x:c>
      <x:c r="M92" s="18" t="n">
        <x:v>0</x:v>
      </x:c>
      <x:c r="N92" s="18" t="n">
        <x:v>0</x:v>
      </x:c>
      <x:c r="O92" s="18" t="n">
        <x:v>2</x:v>
      </x:c>
      <x:c r="Q92" s="18" t="n">
        <x:v>0</x:v>
      </x:c>
      <x:c r="S92" s="35">
        <x:f t="array"/>
      </x:c>
    </x:row>
    <x:row r="93" spans="1:45" x14ac:dyDescent="0.25">
      <x:c r="D93" s="86">
        <x:f>D90+3/4*(D94-D90)</x:f>
      </x:c>
      <x:c r="E93" s="88">
        <x:f>L97 * (D93 - D90)^3 + M97 * (D93 - D90)^2 + N97 * (D93 - D90) + O97</x:f>
      </x:c>
      <x:c r="F93" s="0" t="n">
        <x:v>-74.9130434782609</x:v>
      </x:c>
      <x:c r="G93" s="15" t="s">
        <x:v>192</x:v>
      </x:c>
      <x:c r="K93" s="39" t="s"/>
      <x:c r="S93" s="30" t="s"/>
    </x:row>
    <x:row r="94" spans="1:45" x14ac:dyDescent="0.25">
      <x:c r="D94" s="86">
        <x:f>L86</x:f>
      </x:c>
      <x:c r="E94" s="88">
        <x:f>M86</x:f>
      </x:c>
      <x:c r="F94" s="0" t="n">
        <x:v>-102.4</x:v>
      </x:c>
      <x:c r="G94" s="15" t="s">
        <x:v>193</x:v>
      </x:c>
      <x:c r="K94" s="32" t="s">
        <x:v>110</x:v>
      </x:c>
      <x:c r="L94" s="17" t="s">
        <x:v>133</x:v>
      </x:c>
      <x:c r="M94" s="17" t="s">
        <x:v>134</x:v>
      </x:c>
      <x:c r="N94" s="17" t="s">
        <x:v>135</x:v>
      </x:c>
      <x:c r="O94" s="17" t="s">
        <x:v>136</x:v>
      </x:c>
      <x:c r="P94" s="40" t="s">
        <x:v>194</x:v>
      </x:c>
      <x:c r="Q94" s="41" t="s"/>
      <x:c r="R94" s="41" t="s"/>
      <x:c r="S94" s="30" t="s"/>
    </x:row>
    <x:row r="95" spans="1:45" x14ac:dyDescent="0.25">
      <x:c r="K95" s="34" t="n">
        <x:v>0</x:v>
      </x:c>
      <x:c r="L95" s="18">
        <x:f>(S90 - S89) / (3 * P83)</x:f>
      </x:c>
      <x:c r="M95" s="18">
        <x:f>S89</x:f>
      </x:c>
      <x:c r="N95" s="18">
        <x:f>S83 - P83 * (S90 + 2 * S89) / 3</x:f>
      </x:c>
      <x:c r="O95" s="18">
        <x:f>M83</x:f>
      </x:c>
      <x:c r="P95" s="40" t="s"/>
      <x:c r="Q95" s="41" t="s"/>
      <x:c r="R95" s="41" t="s"/>
      <x:c r="S95" s="30" t="s"/>
    </x:row>
    <x:row r="96" spans="1:45" x14ac:dyDescent="0.25">
      <x:c r="K96" s="34" t="n">
        <x:v>1</x:v>
      </x:c>
      <x:c r="L96" s="18">
        <x:f>(S91 - S90) / (3 * P84)</x:f>
      </x:c>
      <x:c r="M96" s="18">
        <x:f>S90</x:f>
      </x:c>
      <x:c r="N96" s="18">
        <x:f>S84 - P84 * (S91 + 2 * S90) / 3</x:f>
      </x:c>
      <x:c r="O96" s="18">
        <x:f>M84</x:f>
      </x:c>
      <x:c r="P96" s="40" t="s"/>
      <x:c r="Q96" s="41" t="s"/>
      <x:c r="R96" s="41" t="s"/>
      <x:c r="S96" s="30" t="s"/>
    </x:row>
    <x:row r="97" spans="1:45" s="0" customFormat="1" ht="15.75" customHeight="1" thickBot="1" x14ac:dyDescent="0.3">
      <x:c r="K97" s="42" t="n">
        <x:v>2</x:v>
      </x:c>
      <x:c r="L97" s="43">
        <x:f>(S92 - S91) / (3 * P85)</x:f>
      </x:c>
      <x:c r="M97" s="43">
        <x:f>S91</x:f>
      </x:c>
      <x:c r="N97" s="43">
        <x:f>S85 - P85 * (S92 + 2 * S91) / 3</x:f>
      </x:c>
      <x:c r="O97" s="43">
        <x:f>M85</x:f>
      </x:c>
      <x:c r="P97" s="44" t="s"/>
      <x:c r="Q97" s="45" t="s"/>
      <x:c r="R97" s="45" t="s"/>
      <x:c r="S97" s="46" t="s"/>
    </x:row>
    <x:row r="99" spans="1:45" s="0" customFormat="1" ht="15.75" customHeight="1" thickBot="1" x14ac:dyDescent="0.3">
      <x:c r="A99" s="31" t="s">
        <x:v>195</x:v>
      </x:c>
      <x:c r="H99" s="0" t="s"/>
    </x:row>
    <x:row r="100" spans="1:45" x14ac:dyDescent="0.25">
      <x:c r="A100" s="6" t="s">
        <x:v>115</x:v>
      </x:c>
      <x:c r="B100" s="6" t="s"/>
      <x:c r="C100" s="6" t="s"/>
      <x:c r="D100" s="6" t="s">
        <x:v>11</x:v>
      </x:c>
      <x:c r="E100" s="6" t="s"/>
      <x:c r="G100" s="6" t="s">
        <x:v>12</x:v>
      </x:c>
      <x:c r="H100" s="6" t="s">
        <x:v>116</x:v>
      </x:c>
      <x:c r="I100" s="6" t="s">
        <x:v>117</x:v>
      </x:c>
      <x:c r="K100" s="26" t="s">
        <x:v>196</x:v>
      </x:c>
      <x:c r="L100" s="27" t="s"/>
      <x:c r="M100" s="27" t="s"/>
      <x:c r="N100" s="27" t="s"/>
      <x:c r="O100" s="27" t="s"/>
      <x:c r="P100" s="27" t="s"/>
      <x:c r="Q100" s="27" t="s"/>
      <x:c r="R100" s="27" t="s"/>
      <x:c r="S100" s="28" t="s"/>
    </x:row>
    <x:row r="101" spans="1:45" x14ac:dyDescent="0.25">
      <x:c r="A101" s="36" t="s">
        <x:v>8</x:v>
      </x:c>
      <x:c r="B101" s="36" t="s">
        <x:v>9</x:v>
      </x:c>
      <x:c r="C101" s="14" t="s">
        <x:v>10</x:v>
      </x:c>
      <x:c r="D101" s="17" t="s">
        <x:v>8</x:v>
      </x:c>
      <x:c r="E101" s="17" t="s">
        <x:v>9</x:v>
      </x:c>
      <x:c r="G101" s="36" t="s">
        <x:v>12</x:v>
      </x:c>
      <x:c r="H101" s="87" t="s">
        <x:v>13</x:v>
      </x:c>
      <x:c r="I101" s="50">
        <x:v>43952.5770833333</x:v>
      </x:c>
      <x:c r="K101" s="29" t="s">
        <x:v>108</x:v>
      </x:c>
      <x:c r="S101" s="30" t="s"/>
    </x:row>
    <x:row r="102" spans="1:45" s="0" customFormat="1" x14ac:dyDescent="0.25">
      <x:c r="A102" s="15" t="n">
        <x:v>0</x:v>
      </x:c>
      <x:c r="B102" s="15">
        <x:f>10*A102 - 32</x:f>
      </x:c>
      <x:c r="C102" s="11" t="s">
        <x:v>119</x:v>
      </x:c>
      <x:c r="D102" s="86">
        <x:f>L103</x:f>
      </x:c>
      <x:c r="E102" s="88">
        <x:f>M103</x:f>
      </x:c>
      <x:c r="F102" s="0" t="n">
        <x:v>-32</x:v>
      </x:c>
      <x:c r="G102" s="0" t="s">
        <x:v>197</x:v>
      </x:c>
      <x:c r="I102" s="49" t="s"/>
      <x:c r="K102" s="32" t="s">
        <x:v>110</x:v>
      </x:c>
      <x:c r="L102" s="17" t="s">
        <x:v>8</x:v>
      </x:c>
      <x:c r="M102" s="17" t="s">
        <x:v>9</x:v>
      </x:c>
      <x:c r="O102" s="17" t="s">
        <x:v>110</x:v>
      </x:c>
      <x:c r="P102" s="17" t="s">
        <x:v>111</x:v>
      </x:c>
      <x:c r="Q102" s="17" t="s">
        <x:v>112</x:v>
      </x:c>
      <x:c r="R102" s="17" t="s">
        <x:v>113</x:v>
      </x:c>
      <x:c r="S102" s="33" t="s">
        <x:v>114</x:v>
      </x:c>
      <x:c r="U102" s="89" t="s"/>
    </x:row>
    <x:row r="103" spans="1:45" x14ac:dyDescent="0.25">
      <x:c r="A103" s="15" t="n">
        <x:v>2</x:v>
      </x:c>
      <x:c r="B103" s="15">
        <x:f>10*A103 - 32</x:f>
      </x:c>
      <x:c r="D103" s="86">
        <x:f>D102+1/4*(D106-D102)</x:f>
      </x:c>
      <x:c r="E103" s="88">
        <x:f>L115 * (D103 - D102)^3 + M115 * (D103 - D102)^2 + N115 * (D103 - D102) + O115</x:f>
      </x:c>
      <x:c r="F103" s="0" t="n">
        <x:v>-27</x:v>
      </x:c>
      <x:c r="G103" s="15" t="s">
        <x:v>198</x:v>
      </x:c>
      <x:c r="I103" s="49" t="s"/>
      <x:c r="K103" s="34" t="n">
        <x:v>0</x:v>
      </x:c>
      <x:c r="L103" s="18">
        <x:f>A102</x:f>
      </x:c>
      <x:c r="M103" s="18">
        <x:f>B102</x:f>
      </x:c>
      <x:c r="O103" s="18" t="n">
        <x:v>0</x:v>
      </x:c>
      <x:c r="P103" s="18">
        <x:f>L104 - L103</x:f>
      </x:c>
      <x:c r="Q103" s="18">
        <x:f>P103 + P104</x:f>
      </x:c>
      <x:c r="R103" s="18">
        <x:f>M104 - M103</x:f>
      </x:c>
      <x:c r="S103" s="35">
        <x:f>R103 / P103</x:f>
      </x:c>
    </x:row>
    <x:row r="104" spans="1:45" x14ac:dyDescent="0.25">
      <x:c r="A104" s="15" t="n">
        <x:v>4</x:v>
      </x:c>
      <x:c r="B104" s="15">
        <x:f>10*A104 - 32</x:f>
      </x:c>
      <x:c r="D104" s="86">
        <x:f>D102+2/4*(D106-D102)</x:f>
      </x:c>
      <x:c r="E104" s="88">
        <x:f>L115 * (D104 - D102)^3 + M115 * (D104 - D102)^2 + N115 * (D104 - D102) + O115</x:f>
      </x:c>
      <x:c r="F104" s="0" t="n">
        <x:v>-22</x:v>
      </x:c>
      <x:c r="G104" s="15" t="s">
        <x:v>199</x:v>
      </x:c>
      <x:c r="I104" s="49" t="s"/>
      <x:c r="K104" s="34" t="n">
        <x:v>1</x:v>
      </x:c>
      <x:c r="L104" s="18">
        <x:f>A103</x:f>
      </x:c>
      <x:c r="M104" s="18">
        <x:f>B103</x:f>
      </x:c>
      <x:c r="O104" s="18" t="n">
        <x:v>1</x:v>
      </x:c>
      <x:c r="P104" s="18">
        <x:f>L105 - L104</x:f>
      </x:c>
      <x:c r="Q104" s="18">
        <x:f>P104 + P105</x:f>
      </x:c>
      <x:c r="R104" s="18">
        <x:f>M105 - M104</x:f>
      </x:c>
      <x:c r="S104" s="35">
        <x:f>R104 / P104</x:f>
      </x:c>
    </x:row>
    <x:row r="105" spans="1:45" x14ac:dyDescent="0.25">
      <x:c r="A105" s="15" t="n">
        <x:v>6</x:v>
      </x:c>
      <x:c r="B105" s="15">
        <x:f>10*A105 - 32</x:f>
      </x:c>
      <x:c r="D105" s="86">
        <x:f>D102+3/4*(D106-D102)</x:f>
      </x:c>
      <x:c r="E105" s="88">
        <x:f>L115 * (D105 - D102)^3 + M115 * (D105 - D102)^2 + N115 * (D105 - D102) + O115</x:f>
      </x:c>
      <x:c r="F105" s="0" t="n">
        <x:v>-17</x:v>
      </x:c>
      <x:c r="G105" s="15" t="s">
        <x:v>200</x:v>
      </x:c>
      <x:c r="K105" s="34" t="n">
        <x:v>2</x:v>
      </x:c>
      <x:c r="L105" s="18">
        <x:f>A104</x:f>
      </x:c>
      <x:c r="M105" s="18">
        <x:f>B104</x:f>
      </x:c>
      <x:c r="O105" s="18" t="n">
        <x:v>2</x:v>
      </x:c>
      <x:c r="P105" s="18">
        <x:f>L106 - L105</x:f>
      </x:c>
      <x:c r="Q105" s="18" t="s"/>
      <x:c r="R105" s="18">
        <x:f>M106 - M105</x:f>
      </x:c>
      <x:c r="S105" s="35">
        <x:f>R105 / P105</x:f>
      </x:c>
    </x:row>
    <x:row r="106" spans="1:45" x14ac:dyDescent="0.25">
      <x:c r="D106" s="86">
        <x:f>L104</x:f>
      </x:c>
      <x:c r="E106" s="88">
        <x:f>M104</x:f>
      </x:c>
      <x:c r="F106" s="0" t="n">
        <x:v>-12</x:v>
      </x:c>
      <x:c r="G106" s="15" t="s">
        <x:v>201</x:v>
      </x:c>
      <x:c r="K106" s="34" t="n">
        <x:v>3</x:v>
      </x:c>
      <x:c r="L106" s="18">
        <x:f>A105</x:f>
      </x:c>
      <x:c r="M106" s="18">
        <x:f>B105</x:f>
      </x:c>
      <x:c r="S106" s="30" t="s"/>
    </x:row>
    <x:row r="107" spans="1:45" x14ac:dyDescent="0.25">
      <x:c r="D107" s="86">
        <x:f>D106+1/4*(D110-D106)</x:f>
      </x:c>
      <x:c r="E107" s="88">
        <x:f>L116 * (D107 - D106)^3 + M116 * (D107 - D106)^2 + N116 * (D107 - D106) + O116</x:f>
      </x:c>
      <x:c r="F107" s="0" t="n">
        <x:v>-7</x:v>
      </x:c>
      <x:c r="G107" s="15" t="s">
        <x:v>202</x:v>
      </x:c>
      <x:c r="K107" s="39" t="s"/>
      <x:c r="S107" s="30" t="s"/>
    </x:row>
    <x:row r="108" spans="1:45" x14ac:dyDescent="0.25">
      <x:c r="D108" s="86">
        <x:f>D106+2/4*(D110-D106)</x:f>
      </x:c>
      <x:c r="E108" s="88">
        <x:f>L116 * (D108 - D106)^3 + M116 * (D108 - D106)^2 + N116 * (D108 - D106) + O116</x:f>
      </x:c>
      <x:c r="F108" s="0" t="n">
        <x:v>-2</x:v>
      </x:c>
      <x:c r="G108" s="15" t="s">
        <x:v>203</x:v>
      </x:c>
      <x:c r="K108" s="39" t="s"/>
      <x:c r="L108" s="5" t="s">
        <x:v>124</x:v>
      </x:c>
      <x:c r="M108" s="4" t="s"/>
      <x:c r="N108" s="4" t="s"/>
      <x:c r="O108" s="3" t="s"/>
      <x:c r="Q108" s="17" t="s">
        <x:v>125</x:v>
      </x:c>
      <x:c r="S108" s="33" t="s">
        <x:v>126</x:v>
      </x:c>
    </x:row>
    <x:row r="109" spans="1:45" x14ac:dyDescent="0.25">
      <x:c r="D109" s="86">
        <x:f>D106+3/4*(D110-D106)</x:f>
      </x:c>
      <x:c r="E109" s="88">
        <x:f>L116 * (D109 - D106)^3 + M116 * (D109 - D106)^2 + N116 * (D109 - D106) + O116</x:f>
      </x:c>
      <x:c r="F109" s="0" t="n">
        <x:v>3</x:v>
      </x:c>
      <x:c r="G109" s="15" t="s">
        <x:v>33</x:v>
      </x:c>
      <x:c r="K109" s="39" t="s"/>
      <x:c r="L109" s="18" t="n">
        <x:v>2</x:v>
      </x:c>
      <x:c r="M109" s="18" t="n">
        <x:v>0</x:v>
      </x:c>
      <x:c r="N109" s="18" t="n">
        <x:v>0</x:v>
      </x:c>
      <x:c r="O109" s="18" t="n">
        <x:v>0</x:v>
      </x:c>
      <x:c r="Q109" s="18" t="n">
        <x:v>0</x:v>
      </x:c>
      <x:c r="S109" s="35">
        <x:f t="array" ref="S109:S112">MMULT( MINVERSE(L109:O112), Q109:Q112 )</x:f>
      </x:c>
    </x:row>
    <x:row r="110" spans="1:45" x14ac:dyDescent="0.25">
      <x:c r="D110" s="86">
        <x:f>L105</x:f>
      </x:c>
      <x:c r="E110" s="88">
        <x:f>M105</x:f>
      </x:c>
      <x:c r="F110" s="0" t="n">
        <x:v>8</x:v>
      </x:c>
      <x:c r="G110" s="15" t="s">
        <x:v>204</x:v>
      </x:c>
      <x:c r="K110" s="39" t="s"/>
      <x:c r="L110" s="18">
        <x:f>P103 / Q103</x:f>
      </x:c>
      <x:c r="M110" s="18" t="n">
        <x:v>2</x:v>
      </x:c>
      <x:c r="N110" s="18">
        <x:f>1 - L110</x:f>
      </x:c>
      <x:c r="O110" s="18" t="n">
        <x:v>0</x:v>
      </x:c>
      <x:c r="Q110" s="18">
        <x:f>3 * (S104 - S103) / Q103</x:f>
      </x:c>
      <x:c r="S110" s="35">
        <x:f t="array"/>
      </x:c>
    </x:row>
    <x:row r="111" spans="1:45" x14ac:dyDescent="0.25">
      <x:c r="D111" s="86">
        <x:f>D110+1/4*(D114-D110)</x:f>
      </x:c>
      <x:c r="E111" s="88">
        <x:f>L117 * (D111 - D110)^3 + M117 * (D111 - D110)^2 + N117 * (D111 - D110) + O117</x:f>
      </x:c>
      <x:c r="F111" s="0" t="n">
        <x:v>13</x:v>
      </x:c>
      <x:c r="G111" s="15" t="s">
        <x:v>205</x:v>
      </x:c>
      <x:c r="K111" s="39" t="s"/>
      <x:c r="L111" s="18" t="n">
        <x:v>0</x:v>
      </x:c>
      <x:c r="M111" s="18">
        <x:f>P104 / Q104</x:f>
      </x:c>
      <x:c r="N111" s="18" t="n">
        <x:v>2</x:v>
      </x:c>
      <x:c r="O111" s="18">
        <x:f>1 - M111</x:f>
      </x:c>
      <x:c r="Q111" s="18">
        <x:f>3 * (S105 - S104) / Q104</x:f>
      </x:c>
      <x:c r="S111" s="35">
        <x:f t="array"/>
      </x:c>
    </x:row>
    <x:row r="112" spans="1:45" x14ac:dyDescent="0.25">
      <x:c r="D112" s="86">
        <x:f>D110+2/4*(D114-D110)</x:f>
      </x:c>
      <x:c r="E112" s="88">
        <x:f>L117 * (D112 - D110)^3 + M117 * (D112 - D110)^2 + N117 * (D112 - D110) + O117</x:f>
      </x:c>
      <x:c r="F112" s="0" t="n">
        <x:v>18</x:v>
      </x:c>
      <x:c r="G112" s="15" t="s">
        <x:v>98</x:v>
      </x:c>
      <x:c r="K112" s="39" t="s"/>
      <x:c r="L112" s="18" t="n">
        <x:v>0</x:v>
      </x:c>
      <x:c r="M112" s="18" t="n">
        <x:v>0</x:v>
      </x:c>
      <x:c r="N112" s="18" t="n">
        <x:v>0</x:v>
      </x:c>
      <x:c r="O112" s="18" t="n">
        <x:v>2</x:v>
      </x:c>
      <x:c r="Q112" s="18" t="n">
        <x:v>0</x:v>
      </x:c>
      <x:c r="S112" s="35">
        <x:f t="array"/>
      </x:c>
    </x:row>
    <x:row r="113" spans="1:45" x14ac:dyDescent="0.25">
      <x:c r="D113" s="86">
        <x:f>D110+3/4*(D114-D110)</x:f>
      </x:c>
      <x:c r="E113" s="88">
        <x:f>L117 * (D113 - D110)^3 + M117 * (D113 - D110)^2 + N117 * (D113 - D110) + O117</x:f>
      </x:c>
      <x:c r="F113" s="0" t="n">
        <x:v>23</x:v>
      </x:c>
      <x:c r="G113" s="15" t="s">
        <x:v>206</x:v>
      </x:c>
      <x:c r="K113" s="39" t="s"/>
      <x:c r="S113" s="30" t="s"/>
    </x:row>
    <x:row r="114" spans="1:45" x14ac:dyDescent="0.25">
      <x:c r="D114" s="86">
        <x:f>L106</x:f>
      </x:c>
      <x:c r="E114" s="88">
        <x:f>M106</x:f>
      </x:c>
      <x:c r="F114" s="0" t="n">
        <x:v>28</x:v>
      </x:c>
      <x:c r="G114" s="15" t="s">
        <x:v>207</x:v>
      </x:c>
      <x:c r="K114" s="32" t="s">
        <x:v>110</x:v>
      </x:c>
      <x:c r="L114" s="17" t="s">
        <x:v>133</x:v>
      </x:c>
      <x:c r="M114" s="17" t="s">
        <x:v>134</x:v>
      </x:c>
      <x:c r="N114" s="17" t="s">
        <x:v>135</x:v>
      </x:c>
      <x:c r="O114" s="17" t="s">
        <x:v>136</x:v>
      </x:c>
      <x:c r="P114" s="40" t="s">
        <x:v>208</x:v>
      </x:c>
      <x:c r="Q114" s="41" t="s"/>
      <x:c r="R114" s="41" t="s"/>
      <x:c r="S114" s="30" t="s"/>
    </x:row>
    <x:row r="115" spans="1:45" x14ac:dyDescent="0.25">
      <x:c r="K115" s="34" t="n">
        <x:v>0</x:v>
      </x:c>
      <x:c r="L115" s="18">
        <x:f>(S110 - S109) / (3 * P103)</x:f>
      </x:c>
      <x:c r="M115" s="18">
        <x:f>S109</x:f>
      </x:c>
      <x:c r="N115" s="18">
        <x:f>S103 - P103 * (S110 + 2 * S109) / 3</x:f>
      </x:c>
      <x:c r="O115" s="18">
        <x:f>M103</x:f>
      </x:c>
      <x:c r="P115" s="40" t="s"/>
      <x:c r="Q115" s="41" t="s"/>
      <x:c r="R115" s="41" t="s"/>
      <x:c r="S115" s="30" t="s"/>
    </x:row>
    <x:row r="116" spans="1:45" x14ac:dyDescent="0.25">
      <x:c r="K116" s="34" t="n">
        <x:v>1</x:v>
      </x:c>
      <x:c r="L116" s="18">
        <x:f>(S111 - S110) / (3 * P104)</x:f>
      </x:c>
      <x:c r="M116" s="18">
        <x:f>S110</x:f>
      </x:c>
      <x:c r="N116" s="18">
        <x:f>S104 - P104 * (S111 + 2 * S110) / 3</x:f>
      </x:c>
      <x:c r="O116" s="18">
        <x:f>M104</x:f>
      </x:c>
      <x:c r="P116" s="40" t="s"/>
      <x:c r="Q116" s="41" t="s"/>
      <x:c r="R116" s="41" t="s"/>
      <x:c r="S116" s="30" t="s"/>
    </x:row>
    <x:row r="117" spans="1:45" s="0" customFormat="1" ht="15.75" customHeight="1" thickBot="1" x14ac:dyDescent="0.3">
      <x:c r="K117" s="42" t="n">
        <x:v>2</x:v>
      </x:c>
      <x:c r="L117" s="43">
        <x:f>(S112 - S111) / (3 * P105)</x:f>
      </x:c>
      <x:c r="M117" s="43">
        <x:f>S111</x:f>
      </x:c>
      <x:c r="N117" s="43">
        <x:f>S105 - P105 * (S112 + 2 * S111) / 3</x:f>
      </x:c>
      <x:c r="O117" s="43">
        <x:f>M105</x:f>
      </x:c>
      <x:c r="P117" s="44" t="s"/>
      <x:c r="Q117" s="45" t="s"/>
      <x:c r="R117" s="45" t="s"/>
      <x:c r="S117" s="46" t="s"/>
    </x:row>
    <x:row r="119" spans="1:45" s="0" customFormat="1" ht="15.75" customHeight="1" thickBot="1" x14ac:dyDescent="0.3">
      <x:c r="A119" s="31" t="s">
        <x:v>209</x:v>
      </x:c>
      <x:c r="H119" s="0" t="s"/>
    </x:row>
    <x:row r="120" spans="1:45" x14ac:dyDescent="0.25">
      <x:c r="A120" s="6" t="s">
        <x:v>115</x:v>
      </x:c>
      <x:c r="B120" s="6" t="s"/>
      <x:c r="C120" s="6" t="s"/>
      <x:c r="D120" s="6" t="s">
        <x:v>11</x:v>
      </x:c>
      <x:c r="E120" s="6" t="s"/>
      <x:c r="G120" s="6" t="s">
        <x:v>12</x:v>
      </x:c>
      <x:c r="H120" s="6" t="s">
        <x:v>116</x:v>
      </x:c>
      <x:c r="I120" s="6" t="s">
        <x:v>117</x:v>
      </x:c>
      <x:c r="K120" s="26" t="s">
        <x:v>210</x:v>
      </x:c>
      <x:c r="L120" s="27" t="s"/>
      <x:c r="M120" s="27" t="s"/>
      <x:c r="N120" s="27" t="s"/>
      <x:c r="O120" s="27" t="s"/>
      <x:c r="P120" s="27" t="s"/>
      <x:c r="Q120" s="27" t="s"/>
      <x:c r="R120" s="27" t="s"/>
      <x:c r="S120" s="28" t="s"/>
    </x:row>
    <x:row r="121" spans="1:45" x14ac:dyDescent="0.25">
      <x:c r="A121" s="36" t="s">
        <x:v>8</x:v>
      </x:c>
      <x:c r="B121" s="36" t="s">
        <x:v>9</x:v>
      </x:c>
      <x:c r="C121" s="14" t="s">
        <x:v>10</x:v>
      </x:c>
      <x:c r="D121" s="17" t="s">
        <x:v>8</x:v>
      </x:c>
      <x:c r="E121" s="17" t="s">
        <x:v>9</x:v>
      </x:c>
      <x:c r="G121" s="36" t="s">
        <x:v>12</x:v>
      </x:c>
      <x:c r="H121" s="87" t="s">
        <x:v>13</x:v>
      </x:c>
      <x:c r="I121" s="50">
        <x:v>43952.5770833333</x:v>
      </x:c>
      <x:c r="K121" s="29" t="s">
        <x:v>108</x:v>
      </x:c>
      <x:c r="S121" s="30" t="s"/>
    </x:row>
    <x:row r="122" spans="1:45" x14ac:dyDescent="0.25">
      <x:c r="A122" s="15" t="n">
        <x:v>-1</x:v>
      </x:c>
      <x:c r="B122" s="15" t="n">
        <x:v>5</x:v>
      </x:c>
      <x:c r="C122" s="11" t="s">
        <x:v>119</x:v>
      </x:c>
      <x:c r="D122" s="86">
        <x:f>L123</x:f>
      </x:c>
      <x:c r="E122" s="88">
        <x:f>M123</x:f>
      </x:c>
      <x:c r="F122" s="0" t="n">
        <x:v>5</x:v>
      </x:c>
      <x:c r="G122" s="15" t="s">
        <x:v>74</x:v>
      </x:c>
      <x:c r="I122" s="49" t="s"/>
      <x:c r="K122" s="32" t="s">
        <x:v>110</x:v>
      </x:c>
      <x:c r="L122" s="17" t="s">
        <x:v>8</x:v>
      </x:c>
      <x:c r="M122" s="17" t="s">
        <x:v>9</x:v>
      </x:c>
      <x:c r="O122" s="17" t="s">
        <x:v>110</x:v>
      </x:c>
      <x:c r="P122" s="17" t="s">
        <x:v>111</x:v>
      </x:c>
      <x:c r="Q122" s="17" t="s">
        <x:v>112</x:v>
      </x:c>
      <x:c r="R122" s="17" t="s">
        <x:v>113</x:v>
      </x:c>
      <x:c r="S122" s="33" t="s">
        <x:v>114</x:v>
      </x:c>
    </x:row>
    <x:row r="123" spans="1:45" x14ac:dyDescent="0.25">
      <x:c r="A123" s="15" t="n">
        <x:v>4</x:v>
      </x:c>
      <x:c r="B123" s="15" t="n">
        <x:v>2</x:v>
      </x:c>
      <x:c r="D123" s="86">
        <x:f>D122+1/4*(D126-D122)</x:f>
      </x:c>
      <x:c r="E123" s="88">
        <x:f>L135 * (D123 - D122)^3 + M135 * (D123 - D122)^2 + N135 * (D123 - D122) + O135</x:f>
      </x:c>
      <x:c r="F123" s="0" t="n">
        <x:v>3.98958333333333</x:v>
      </x:c>
      <x:c r="G123" s="15" t="s">
        <x:v>211</x:v>
      </x:c>
      <x:c r="I123" s="49" t="s"/>
      <x:c r="K123" s="34" t="n">
        <x:v>0</x:v>
      </x:c>
      <x:c r="L123" s="18">
        <x:f>A122</x:f>
      </x:c>
      <x:c r="M123" s="18">
        <x:f>B122</x:f>
      </x:c>
      <x:c r="O123" s="18" t="n">
        <x:v>0</x:v>
      </x:c>
      <x:c r="P123" s="18">
        <x:f>L124 - L123</x:f>
      </x:c>
      <x:c r="Q123" s="18">
        <x:f>P123 + P124</x:f>
      </x:c>
      <x:c r="R123" s="18">
        <x:f>M124 - M123</x:f>
      </x:c>
      <x:c r="S123" s="35">
        <x:f>R123 / P123</x:f>
      </x:c>
    </x:row>
    <x:row r="124" spans="1:45" x14ac:dyDescent="0.25">
      <x:c r="A124" s="15" t="n">
        <x:v>6</x:v>
      </x:c>
      <x:c r="B124" s="15" t="n">
        <x:v>3</x:v>
      </x:c>
      <x:c r="D124" s="86">
        <x:f>D122+2/4*(D126-D122)</x:f>
      </x:c>
      <x:c r="E124" s="88">
        <x:f>L135 * (D124 - D122)^3 + M135 * (D124 - D122)^2 + N135 * (D124 - D122) + O135</x:f>
      </x:c>
      <x:c r="F124" s="0" t="n">
        <x:v>3.08333333333333</x:v>
      </x:c>
      <x:c r="G124" s="15" t="s">
        <x:v>212</x:v>
      </x:c>
      <x:c r="I124" s="49" t="s"/>
      <x:c r="K124" s="34" t="n">
        <x:v>1</x:v>
      </x:c>
      <x:c r="L124" s="18">
        <x:f>A123</x:f>
      </x:c>
      <x:c r="M124" s="18">
        <x:f>B123</x:f>
      </x:c>
      <x:c r="O124" s="18" t="n">
        <x:v>1</x:v>
      </x:c>
      <x:c r="P124" s="18">
        <x:f>L125 - L124</x:f>
      </x:c>
      <x:c r="Q124" s="18">
        <x:f>P124 + P125</x:f>
      </x:c>
      <x:c r="R124" s="18">
        <x:f>M125 - M124</x:f>
      </x:c>
      <x:c r="S124" s="35">
        <x:f>R124 / P124</x:f>
      </x:c>
    </x:row>
    <x:row r="125" spans="1:45" x14ac:dyDescent="0.25">
      <x:c r="A125" s="15" t="n">
        <x:v>8</x:v>
      </x:c>
      <x:c r="B125" s="15" t="n">
        <x:v>8</x:v>
      </x:c>
      <x:c r="D125" s="86">
        <x:f>D122+3/4*(D126-D122)</x:f>
      </x:c>
      <x:c r="E125" s="88">
        <x:f>L135 * (D125 - D122)^3 + M135 * (D125 - D122)^2 + N135 * (D125 - D122) + O135</x:f>
      </x:c>
      <x:c r="F125" s="0" t="n">
        <x:v>2.38541666666667</x:v>
      </x:c>
      <x:c r="G125" s="15" t="s">
        <x:v>213</x:v>
      </x:c>
      <x:c r="K125" s="34" t="n">
        <x:v>2</x:v>
      </x:c>
      <x:c r="L125" s="18">
        <x:f>A124</x:f>
      </x:c>
      <x:c r="M125" s="18">
        <x:f>B124</x:f>
      </x:c>
      <x:c r="O125" s="18" t="n">
        <x:v>2</x:v>
      </x:c>
      <x:c r="P125" s="18">
        <x:f>L126 - L125</x:f>
      </x:c>
      <x:c r="Q125" s="18" t="s"/>
      <x:c r="R125" s="18">
        <x:f>M126 - M125</x:f>
      </x:c>
      <x:c r="S125" s="35">
        <x:f>R125 / P125</x:f>
      </x:c>
    </x:row>
    <x:row r="126" spans="1:45" x14ac:dyDescent="0.25">
      <x:c r="D126" s="86">
        <x:f>L124</x:f>
      </x:c>
      <x:c r="E126" s="88">
        <x:f>M124</x:f>
      </x:c>
      <x:c r="F126" s="0" t="n">
        <x:v>2</x:v>
      </x:c>
      <x:c r="G126" s="15" t="s">
        <x:v>31</x:v>
      </x:c>
      <x:c r="K126" s="34" t="n">
        <x:v>3</x:v>
      </x:c>
      <x:c r="L126" s="18">
        <x:f>A125</x:f>
      </x:c>
      <x:c r="M126" s="18">
        <x:f>B125</x:f>
      </x:c>
      <x:c r="S126" s="30" t="s"/>
    </x:row>
    <x:row r="127" spans="1:45" x14ac:dyDescent="0.25">
      <x:c r="D127" s="86">
        <x:f>D126+1/4*(D130-D126)</x:f>
      </x:c>
      <x:c r="E127" s="88">
        <x:f>L136 * (D127 - D126)^3 + M136 * (D127 - D126)^2 + N136 * (D127 - D126) + O136</x:f>
      </x:c>
      <x:c r="F127" s="0" t="n">
        <x:v>1.96770833333333</x:v>
      </x:c>
      <x:c r="G127" s="15" t="s">
        <x:v>214</x:v>
      </x:c>
      <x:c r="K127" s="39" t="s"/>
      <x:c r="S127" s="30" t="s"/>
    </x:row>
    <x:row r="128" spans="1:45" x14ac:dyDescent="0.25">
      <x:c r="D128" s="86">
        <x:f>D126+2/4*(D130-D126)</x:f>
      </x:c>
      <x:c r="E128" s="88">
        <x:f>L136 * (D128 - D126)^3 + M136 * (D128 - D126)^2 + N136 * (D128 - D126) + O136</x:f>
      </x:c>
      <x:c r="F128" s="0" t="n">
        <x:v>2.075</x:v>
      </x:c>
      <x:c r="G128" s="15" t="s">
        <x:v>215</x:v>
      </x:c>
      <x:c r="K128" s="39" t="s"/>
      <x:c r="L128" s="5" t="s">
        <x:v>124</x:v>
      </x:c>
      <x:c r="M128" s="4" t="s"/>
      <x:c r="N128" s="4" t="s"/>
      <x:c r="O128" s="3" t="s"/>
      <x:c r="Q128" s="17" t="s">
        <x:v>125</x:v>
      </x:c>
      <x:c r="S128" s="33" t="s">
        <x:v>126</x:v>
      </x:c>
    </x:row>
    <x:row r="129" spans="1:45" x14ac:dyDescent="0.25">
      <x:c r="D129" s="86">
        <x:f>D126+3/4*(D130-D126)</x:f>
      </x:c>
      <x:c r="E129" s="88">
        <x:f>L136 * (D129 - D126)^3 + M136 * (D129 - D126)^2 + N136 * (D129 - D126) + O136</x:f>
      </x:c>
      <x:c r="F129" s="0" t="n">
        <x:v>2.39479166666667</x:v>
      </x:c>
      <x:c r="G129" s="15" t="s">
        <x:v>216</x:v>
      </x:c>
      <x:c r="K129" s="39" t="s"/>
      <x:c r="L129" s="18" t="n">
        <x:v>2</x:v>
      </x:c>
      <x:c r="M129" s="18" t="n">
        <x:v>0</x:v>
      </x:c>
      <x:c r="N129" s="18" t="n">
        <x:v>0</x:v>
      </x:c>
      <x:c r="O129" s="18" t="n">
        <x:v>0</x:v>
      </x:c>
      <x:c r="Q129" s="18" t="n">
        <x:v>0</x:v>
      </x:c>
      <x:c r="S129" s="35">
        <x:f t="array" ref="S129:S132">MMULT( MINVERSE(L129:O132), Q129:Q132 )</x:f>
      </x:c>
    </x:row>
    <x:row r="130" spans="1:45" x14ac:dyDescent="0.25">
      <x:c r="D130" s="86">
        <x:f>L125</x:f>
      </x:c>
      <x:c r="E130" s="88">
        <x:f>M125</x:f>
      </x:c>
      <x:c r="F130" s="0" t="n">
        <x:v>3</x:v>
      </x:c>
      <x:c r="G130" s="15" t="s">
        <x:v>33</x:v>
      </x:c>
      <x:c r="K130" s="39" t="s"/>
      <x:c r="L130" s="18">
        <x:f>P123 / Q123</x:f>
      </x:c>
      <x:c r="M130" s="18" t="n">
        <x:v>2</x:v>
      </x:c>
      <x:c r="N130" s="18">
        <x:f>1 - L130</x:f>
      </x:c>
      <x:c r="O130" s="18" t="n">
        <x:v>0</x:v>
      </x:c>
      <x:c r="Q130" s="18">
        <x:f>3 * (S124 - S123) / Q123</x:f>
      </x:c>
      <x:c r="S130" s="35">
        <x:f t="array"/>
      </x:c>
    </x:row>
    <x:row r="131" spans="1:45" x14ac:dyDescent="0.25">
      <x:c r="D131" s="86">
        <x:f>D130+1/4*(D134-D130)</x:f>
      </x:c>
      <x:c r="E131" s="88">
        <x:f>L137 * (D131 - D130)^3 + M137 * (D131 - D130)^2 + N137 * (D131 - D130) + O137</x:f>
      </x:c>
      <x:c r="F131" s="0" t="n">
        <x:v>3.93645833333333</x:v>
      </x:c>
      <x:c r="G131" s="15" t="s">
        <x:v>217</x:v>
      </x:c>
      <x:c r="K131" s="39" t="s"/>
      <x:c r="L131" s="18" t="n">
        <x:v>0</x:v>
      </x:c>
      <x:c r="M131" s="18">
        <x:f>P124 / Q124</x:f>
      </x:c>
      <x:c r="N131" s="18" t="n">
        <x:v>2</x:v>
      </x:c>
      <x:c r="O131" s="18">
        <x:f>1 - M131</x:f>
      </x:c>
      <x:c r="Q131" s="18">
        <x:f>3 * (S125 - S124) / Q124</x:f>
      </x:c>
      <x:c r="S131" s="35">
        <x:f t="array"/>
      </x:c>
    </x:row>
    <x:row r="132" spans="1:45" x14ac:dyDescent="0.25">
      <x:c r="D132" s="86">
        <x:f>D130+2/4*(D134-D130)</x:f>
      </x:c>
      <x:c r="E132" s="88">
        <x:f>L137 * (D132 - D130)^3 + M137 * (D132 - D130)^2 + N137 * (D132 - D130) + O137</x:f>
      </x:c>
      <x:c r="F132" s="0" t="n">
        <x:v>5.14166666666667</x:v>
      </x:c>
      <x:c r="G132" s="15" t="s">
        <x:v>218</x:v>
      </x:c>
      <x:c r="K132" s="39" t="s"/>
      <x:c r="L132" s="18" t="n">
        <x:v>0</x:v>
      </x:c>
      <x:c r="M132" s="18" t="n">
        <x:v>0</x:v>
      </x:c>
      <x:c r="N132" s="18" t="n">
        <x:v>0</x:v>
      </x:c>
      <x:c r="O132" s="18" t="n">
        <x:v>2</x:v>
      </x:c>
      <x:c r="Q132" s="18" t="n">
        <x:v>0</x:v>
      </x:c>
      <x:c r="S132" s="35">
        <x:f t="array"/>
      </x:c>
    </x:row>
    <x:row r="133" spans="1:45" x14ac:dyDescent="0.25">
      <x:c r="D133" s="86">
        <x:f>D130+3/4*(D134-D130)</x:f>
      </x:c>
      <x:c r="E133" s="88">
        <x:f>L137 * (D133 - D130)^3 + M137 * (D133 - D130)^2 + N137 * (D133 - D130) + O137</x:f>
      </x:c>
      <x:c r="F133" s="0" t="n">
        <x:v>6.52604166666667</x:v>
      </x:c>
      <x:c r="G133" s="15" t="s">
        <x:v>219</x:v>
      </x:c>
      <x:c r="K133" s="39" t="s"/>
      <x:c r="S133" s="30" t="s"/>
    </x:row>
    <x:row r="134" spans="1:45" x14ac:dyDescent="0.25">
      <x:c r="D134" s="86">
        <x:f>L126</x:f>
      </x:c>
      <x:c r="E134" s="88">
        <x:f>M126</x:f>
      </x:c>
      <x:c r="F134" s="0" t="n">
        <x:v>8</x:v>
      </x:c>
      <x:c r="G134" s="15" t="s">
        <x:v>204</x:v>
      </x:c>
      <x:c r="K134" s="32" t="s">
        <x:v>110</x:v>
      </x:c>
      <x:c r="L134" s="17" t="s">
        <x:v>133</x:v>
      </x:c>
      <x:c r="M134" s="17" t="s">
        <x:v>134</x:v>
      </x:c>
      <x:c r="N134" s="17" t="s">
        <x:v>135</x:v>
      </x:c>
      <x:c r="O134" s="17" t="s">
        <x:v>136</x:v>
      </x:c>
      <x:c r="P134" s="40" t="s">
        <x:v>220</x:v>
      </x:c>
      <x:c r="Q134" s="41" t="s"/>
      <x:c r="R134" s="41" t="s"/>
      <x:c r="S134" s="30" t="s"/>
    </x:row>
    <x:row r="135" spans="1:45" x14ac:dyDescent="0.25">
      <x:c r="K135" s="34" t="n">
        <x:v>0</x:v>
      </x:c>
      <x:c r="L135" s="18">
        <x:f>(S130 - S129) / (3 * P123)</x:f>
      </x:c>
      <x:c r="M135" s="18">
        <x:f>S129</x:f>
      </x:c>
      <x:c r="N135" s="18">
        <x:f>S123 - P123 * (S130 + 2 * S129) / 3</x:f>
      </x:c>
      <x:c r="O135" s="18">
        <x:f>M123</x:f>
      </x:c>
      <x:c r="P135" s="40" t="s"/>
      <x:c r="Q135" s="41" t="s"/>
      <x:c r="R135" s="41" t="s"/>
      <x:c r="S135" s="30" t="s"/>
      <x:c r="W135" s="16" t="s">
        <x:v>221</x:v>
      </x:c>
    </x:row>
    <x:row r="136" spans="1:45" x14ac:dyDescent="0.25">
      <x:c r="K136" s="34" t="n">
        <x:v>1</x:v>
      </x:c>
      <x:c r="L136" s="18">
        <x:f>(S131 - S130) / (3 * P124)</x:f>
      </x:c>
      <x:c r="M136" s="18">
        <x:f>S130</x:f>
      </x:c>
      <x:c r="N136" s="18">
        <x:f>S124 - P124 * (S131 + 2 * S130) / 3</x:f>
      </x:c>
      <x:c r="O136" s="18">
        <x:f>M124</x:f>
      </x:c>
      <x:c r="P136" s="40" t="s"/>
      <x:c r="Q136" s="41" t="s"/>
      <x:c r="R136" s="41" t="s"/>
      <x:c r="S136" s="30" t="s"/>
    </x:row>
    <x:row r="137" spans="1:45" s="0" customFormat="1" ht="15.75" customHeight="1" thickBot="1" x14ac:dyDescent="0.3">
      <x:c r="K137" s="42" t="n">
        <x:v>2</x:v>
      </x:c>
      <x:c r="L137" s="43">
        <x:f>(S132 - S131) / (3 * P125)</x:f>
      </x:c>
      <x:c r="M137" s="43">
        <x:f>S131</x:f>
      </x:c>
      <x:c r="N137" s="43">
        <x:f>S125 - P125 * (S132 + 2 * S131) / 3</x:f>
      </x:c>
      <x:c r="O137" s="43">
        <x:f>M125</x:f>
      </x:c>
      <x:c r="P137" s="44" t="s"/>
      <x:c r="Q137" s="45" t="s"/>
      <x:c r="R137" s="45" t="s"/>
      <x:c r="S137" s="46" t="s"/>
      <x:c r="W137" s="0" t="s"/>
    </x:row>
    <x:row r="139" spans="1:45" s="0" customFormat="1" ht="15.75" customHeight="1" thickBot="1" x14ac:dyDescent="0.3">
      <x:c r="A139" s="31" t="s">
        <x:v>222</x:v>
      </x:c>
      <x:c r="H139" s="0" t="s"/>
    </x:row>
    <x:row r="140" spans="1:45" x14ac:dyDescent="0.25">
      <x:c r="A140" s="6" t="s">
        <x:v>115</x:v>
      </x:c>
      <x:c r="B140" s="6" t="s"/>
      <x:c r="C140" s="6" t="s"/>
      <x:c r="D140" s="6" t="s">
        <x:v>11</x:v>
      </x:c>
      <x:c r="E140" s="6" t="s"/>
      <x:c r="G140" s="6" t="s">
        <x:v>12</x:v>
      </x:c>
      <x:c r="H140" s="6" t="s">
        <x:v>116</x:v>
      </x:c>
      <x:c r="I140" s="6" t="s">
        <x:v>117</x:v>
      </x:c>
      <x:c r="K140" s="26" t="s">
        <x:v>223</x:v>
      </x:c>
      <x:c r="L140" s="27" t="s"/>
      <x:c r="M140" s="27" t="s"/>
      <x:c r="N140" s="27" t="s"/>
      <x:c r="O140" s="27" t="s"/>
      <x:c r="P140" s="27" t="s"/>
      <x:c r="Q140" s="27" t="s"/>
      <x:c r="R140" s="27" t="s"/>
      <x:c r="S140" s="28" t="s"/>
    </x:row>
    <x:row r="141" spans="1:45" x14ac:dyDescent="0.25">
      <x:c r="A141" s="36" t="s">
        <x:v>8</x:v>
      </x:c>
      <x:c r="B141" s="36" t="s">
        <x:v>9</x:v>
      </x:c>
      <x:c r="C141" s="14" t="s">
        <x:v>10</x:v>
      </x:c>
      <x:c r="D141" s="17" t="s">
        <x:v>8</x:v>
      </x:c>
      <x:c r="E141" s="17" t="s">
        <x:v>9</x:v>
      </x:c>
      <x:c r="G141" s="36" t="s">
        <x:v>12</x:v>
      </x:c>
      <x:c r="H141" s="87" t="s">
        <x:v>13</x:v>
      </x:c>
      <x:c r="I141" s="50">
        <x:v>43952.5770833333</x:v>
      </x:c>
      <x:c r="K141" s="29" t="s">
        <x:v>108</x:v>
      </x:c>
      <x:c r="S141" s="30" t="s"/>
    </x:row>
    <x:row r="142" spans="1:45" x14ac:dyDescent="0.25">
      <x:c r="A142" s="15" t="n">
        <x:v>-2</x:v>
      </x:c>
      <x:c r="B142" s="15" t="n">
        <x:v>2</x:v>
      </x:c>
      <x:c r="C142" s="11" t="s">
        <x:v>119</x:v>
      </x:c>
      <x:c r="D142" s="86">
        <x:f>L143</x:f>
      </x:c>
      <x:c r="E142" s="88">
        <x:f>M143</x:f>
      </x:c>
      <x:c r="F142" s="0" t="n">
        <x:v>2</x:v>
      </x:c>
      <x:c r="G142" s="0" t="s">
        <x:v>31</x:v>
      </x:c>
      <x:c r="I142" s="49" t="s"/>
      <x:c r="K142" s="32" t="s">
        <x:v>110</x:v>
      </x:c>
      <x:c r="L142" s="17" t="s">
        <x:v>8</x:v>
      </x:c>
      <x:c r="M142" s="17" t="s">
        <x:v>9</x:v>
      </x:c>
      <x:c r="O142" s="17" t="s">
        <x:v>110</x:v>
      </x:c>
      <x:c r="P142" s="17" t="s">
        <x:v>111</x:v>
      </x:c>
      <x:c r="Q142" s="17" t="s">
        <x:v>112</x:v>
      </x:c>
      <x:c r="R142" s="17" t="s">
        <x:v>113</x:v>
      </x:c>
      <x:c r="S142" s="33" t="s">
        <x:v>114</x:v>
      </x:c>
    </x:row>
    <x:row r="143" spans="1:45" x14ac:dyDescent="0.25">
      <x:c r="A143" s="15" t="n">
        <x:v>4</x:v>
      </x:c>
      <x:c r="B143" s="15" t="n">
        <x:v>5</x:v>
      </x:c>
      <x:c r="D143" s="86">
        <x:f>D142+1/4*(D146-D142)</x:f>
      </x:c>
      <x:c r="E143" s="88">
        <x:f>L155 * (D143 - D142)^3 + M155 * (D143 - D142)^2 + N155 * (D143 - D142) + O155</x:f>
      </x:c>
      <x:c r="F143" s="0" t="n">
        <x:v>5.47177419354839</x:v>
      </x:c>
      <x:c r="G143" s="0" t="s">
        <x:v>224</x:v>
      </x:c>
      <x:c r="I143" s="49" t="s"/>
      <x:c r="K143" s="34" t="n">
        <x:v>0</x:v>
      </x:c>
      <x:c r="L143" s="18">
        <x:f>A142</x:f>
      </x:c>
      <x:c r="M143" s="18">
        <x:f>B142</x:f>
      </x:c>
      <x:c r="O143" s="18" t="n">
        <x:v>0</x:v>
      </x:c>
      <x:c r="P143" s="18">
        <x:f>L144 - L143</x:f>
      </x:c>
      <x:c r="Q143" s="18">
        <x:f>P143 + P144</x:f>
      </x:c>
      <x:c r="R143" s="18">
        <x:f>M144 - M143</x:f>
      </x:c>
      <x:c r="S143" s="35">
        <x:f>R143 / P143</x:f>
      </x:c>
    </x:row>
    <x:row r="144" spans="1:45" x14ac:dyDescent="0.25">
      <x:c r="A144" s="15" t="n">
        <x:v>6</x:v>
      </x:c>
      <x:c r="B144" s="15" t="n">
        <x:v>-1</x:v>
      </x:c>
      <x:c r="D144" s="86">
        <x:f>D142+2/4*(D146-D142)</x:f>
      </x:c>
      <x:c r="E144" s="88">
        <x:f>L155 * (D144 - D142)^3 + M155 * (D144 - D142)^2 + N155 * (D144 - D142) + O155</x:f>
      </x:c>
      <x:c r="F144" s="0" t="n">
        <x:v>7.85483870967742</x:v>
      </x:c>
      <x:c r="G144" s="0" t="s">
        <x:v>225</x:v>
      </x:c>
      <x:c r="I144" s="49" t="s"/>
      <x:c r="K144" s="34" t="n">
        <x:v>1</x:v>
      </x:c>
      <x:c r="L144" s="18">
        <x:f>A143</x:f>
      </x:c>
      <x:c r="M144" s="18">
        <x:f>B143</x:f>
      </x:c>
      <x:c r="O144" s="18" t="n">
        <x:v>1</x:v>
      </x:c>
      <x:c r="P144" s="18">
        <x:f>L145 - L144</x:f>
      </x:c>
      <x:c r="Q144" s="18">
        <x:f>P144 + P145</x:f>
      </x:c>
      <x:c r="R144" s="18">
        <x:f>M145 - M144</x:f>
      </x:c>
      <x:c r="S144" s="35">
        <x:f>R144 / P144</x:f>
      </x:c>
    </x:row>
    <x:row r="145" spans="1:45" x14ac:dyDescent="0.25">
      <x:c r="A145" s="15" t="n">
        <x:v>8</x:v>
      </x:c>
      <x:c r="B145" s="15" t="n">
        <x:v>5</x:v>
      </x:c>
      <x:c r="D145" s="86">
        <x:f>D142+3/4*(D146-D142)</x:f>
      </x:c>
      <x:c r="E145" s="88">
        <x:f>L155 * (D145 - D142)^3 + M155 * (D145 - D142)^2 + N155 * (D145 - D142) + O155</x:f>
      </x:c>
      <x:c r="F145" s="0" t="n">
        <x:v>8.06048387096774</x:v>
      </x:c>
      <x:c r="G145" s="0" t="s">
        <x:v>226</x:v>
      </x:c>
      <x:c r="K145" s="34" t="n">
        <x:v>2</x:v>
      </x:c>
      <x:c r="L145" s="18">
        <x:f>A144</x:f>
      </x:c>
      <x:c r="M145" s="18">
        <x:f>B144</x:f>
      </x:c>
      <x:c r="O145" s="18" t="n">
        <x:v>2</x:v>
      </x:c>
      <x:c r="P145" s="18">
        <x:f>L146 - L145</x:f>
      </x:c>
      <x:c r="Q145" s="18" t="s"/>
      <x:c r="R145" s="18">
        <x:f>M146 - M145</x:f>
      </x:c>
      <x:c r="S145" s="35">
        <x:f>R145 / P145</x:f>
      </x:c>
    </x:row>
    <x:row r="146" spans="1:45" x14ac:dyDescent="0.25">
      <x:c r="D146" s="86">
        <x:f>L144</x:f>
      </x:c>
      <x:c r="E146" s="88">
        <x:f>M144</x:f>
      </x:c>
      <x:c r="F146" s="0" t="n">
        <x:v>5</x:v>
      </x:c>
      <x:c r="G146" s="0" t="s">
        <x:v>74</x:v>
      </x:c>
      <x:c r="K146" s="34" t="n">
        <x:v>3</x:v>
      </x:c>
      <x:c r="L146" s="18">
        <x:f>A145</x:f>
      </x:c>
      <x:c r="M146" s="18">
        <x:f>B145</x:f>
      </x:c>
      <x:c r="S146" s="30" t="s"/>
    </x:row>
    <x:row r="147" spans="1:45" x14ac:dyDescent="0.25">
      <x:c r="D147" s="86">
        <x:f>D146+1/4*(D150-D146)</x:f>
      </x:c>
      <x:c r="E147" s="88">
        <x:f>L156 * (D147 - D146)^3 + M156 * (D147 - D146)^2 + N156 * (D147 - D146) + O156</x:f>
      </x:c>
      <x:c r="F147" s="0" t="n">
        <x:v>3.14465725806452</x:v>
      </x:c>
      <x:c r="G147" s="0" t="s">
        <x:v>227</x:v>
      </x:c>
      <x:c r="K147" s="39" t="s"/>
      <x:c r="S147" s="30" t="s"/>
    </x:row>
    <x:row r="148" spans="1:45" x14ac:dyDescent="0.25">
      <x:c r="D148" s="86">
        <x:f>D146+2/4*(D150-D146)</x:f>
      </x:c>
      <x:c r="E148" s="88">
        <x:f>L156 * (D148 - D146)^3 + M156 * (D148 - D146)^2 + N156 * (D148 - D146) + O156</x:f>
      </x:c>
      <x:c r="F148" s="0" t="n">
        <x:v>1.23790322580645</x:v>
      </x:c>
      <x:c r="G148" s="0" t="s">
        <x:v>228</x:v>
      </x:c>
      <x:c r="K148" s="39" t="s"/>
      <x:c r="L148" s="5" t="s">
        <x:v>124</x:v>
      </x:c>
      <x:c r="M148" s="4" t="s"/>
      <x:c r="N148" s="4" t="s"/>
      <x:c r="O148" s="3" t="s"/>
      <x:c r="Q148" s="17" t="s">
        <x:v>125</x:v>
      </x:c>
      <x:c r="S148" s="33" t="s">
        <x:v>126</x:v>
      </x:c>
    </x:row>
    <x:row r="149" spans="1:45" x14ac:dyDescent="0.25">
      <x:c r="D149" s="86">
        <x:f>D146+3/4*(D150-D146)</x:f>
      </x:c>
      <x:c r="E149" s="88">
        <x:f>L156 * (D149 - D146)^3 + M156 * (D149 - D146)^2 + N156 * (D149 - D146) + O156</x:f>
      </x:c>
      <x:c r="F149" s="0" t="n">
        <x:v>-0.287802419354839</x:v>
      </x:c>
      <x:c r="G149" s="0" t="s">
        <x:v>229</x:v>
      </x:c>
      <x:c r="K149" s="39" t="s"/>
      <x:c r="L149" s="18" t="n">
        <x:v>2</x:v>
      </x:c>
      <x:c r="M149" s="18" t="n">
        <x:v>0</x:v>
      </x:c>
      <x:c r="N149" s="18" t="n">
        <x:v>0</x:v>
      </x:c>
      <x:c r="O149" s="18" t="n">
        <x:v>0</x:v>
      </x:c>
      <x:c r="Q149" s="18" t="n">
        <x:v>0</x:v>
      </x:c>
      <x:c r="S149" s="35">
        <x:f t="array" ref="S149:S152">MMULT( MINVERSE(L149:O152), Q149:Q152 )</x:f>
      </x:c>
    </x:row>
    <x:row r="150" spans="1:45" x14ac:dyDescent="0.25">
      <x:c r="D150" s="86">
        <x:f>L145</x:f>
      </x:c>
      <x:c r="E150" s="88">
        <x:f>M145</x:f>
      </x:c>
      <x:c r="F150" s="0" t="n">
        <x:v>-1</x:v>
      </x:c>
      <x:c r="G150" s="0" t="s">
        <x:v>230</x:v>
      </x:c>
      <x:c r="K150" s="39" t="s"/>
      <x:c r="L150" s="18">
        <x:f>P143 / Q143</x:f>
      </x:c>
      <x:c r="M150" s="18" t="n">
        <x:v>2</x:v>
      </x:c>
      <x:c r="N150" s="18">
        <x:f>1 - L150</x:f>
      </x:c>
      <x:c r="O150" s="18" t="n">
        <x:v>0</x:v>
      </x:c>
      <x:c r="Q150" s="18">
        <x:f>3 * (S144 - S143) / Q143</x:f>
      </x:c>
      <x:c r="S150" s="35">
        <x:f t="array"/>
      </x:c>
    </x:row>
    <x:row r="151" spans="1:45" x14ac:dyDescent="0.25">
      <x:c r="D151" s="86">
        <x:f>D150+1/4*(D154-D150)</x:f>
      </x:c>
      <x:c r="E151" s="88">
        <x:f>L157 * (D151 - D150)^3 + M157 * (D151 - D150)^2 + N157 * (D151 - D150) + O157</x:f>
      </x:c>
      <x:c r="F151" s="0" t="n">
        <x:v>-0.590221774193548</x:v>
      </x:c>
      <x:c r="G151" s="0" t="s">
        <x:v>231</x:v>
      </x:c>
      <x:c r="K151" s="39" t="s"/>
      <x:c r="L151" s="18" t="n">
        <x:v>0</x:v>
      </x:c>
      <x:c r="M151" s="18">
        <x:f>P144 / Q144</x:f>
      </x:c>
      <x:c r="N151" s="18" t="n">
        <x:v>2</x:v>
      </x:c>
      <x:c r="O151" s="18">
        <x:f>1 - M151</x:f>
      </x:c>
      <x:c r="Q151" s="18">
        <x:f>3 * (S145 - S144) / Q144</x:f>
      </x:c>
      <x:c r="S151" s="35">
        <x:f t="array"/>
      </x:c>
    </x:row>
    <x:row r="152" spans="1:45" x14ac:dyDescent="0.25">
      <x:c r="D152" s="86">
        <x:f>D150+2/4*(D154-D150)</x:f>
      </x:c>
      <x:c r="E152" s="88">
        <x:f>L157 * (D152 - D150)^3 + M157 * (D152 - D150)^2 + N157 * (D152 - D150) + O157</x:f>
      </x:c>
      <x:c r="F152" s="0" t="n">
        <x:v>0.754032258064516</x:v>
      </x:c>
      <x:c r="G152" s="0" t="s">
        <x:v>232</x:v>
      </x:c>
      <x:c r="K152" s="39" t="s"/>
      <x:c r="L152" s="18" t="n">
        <x:v>0</x:v>
      </x:c>
      <x:c r="M152" s="18" t="n">
        <x:v>0</x:v>
      </x:c>
      <x:c r="N152" s="18" t="n">
        <x:v>0</x:v>
      </x:c>
      <x:c r="O152" s="18" t="n">
        <x:v>2</x:v>
      </x:c>
      <x:c r="Q152" s="18" t="n">
        <x:v>0</x:v>
      </x:c>
      <x:c r="S152" s="35">
        <x:f t="array"/>
      </x:c>
    </x:row>
    <x:row r="153" spans="1:45" x14ac:dyDescent="0.25">
      <x:c r="D153" s="86">
        <x:f>D150+3/4*(D154-D150)</x:f>
      </x:c>
      <x:c r="E153" s="88">
        <x:f>L157 * (D153 - D150)^3 + M157 * (D153 - D150)^2 + N157 * (D153 - D150) + O157</x:f>
      </x:c>
      <x:c r="F153" s="0" t="n">
        <x:v>2.72127016129032</x:v>
      </x:c>
      <x:c r="G153" s="0" t="s">
        <x:v>233</x:v>
      </x:c>
      <x:c r="K153" s="39" t="s"/>
      <x:c r="S153" s="30" t="s"/>
    </x:row>
    <x:row r="154" spans="1:45" x14ac:dyDescent="0.25">
      <x:c r="D154" s="86">
        <x:f>L146</x:f>
      </x:c>
      <x:c r="E154" s="88">
        <x:f>M146</x:f>
      </x:c>
      <x:c r="F154" s="0" t="n">
        <x:v>5</x:v>
      </x:c>
      <x:c r="G154" s="0" t="s">
        <x:v>74</x:v>
      </x:c>
      <x:c r="K154" s="32" t="s">
        <x:v>110</x:v>
      </x:c>
      <x:c r="L154" s="17" t="s">
        <x:v>133</x:v>
      </x:c>
      <x:c r="M154" s="17" t="s">
        <x:v>134</x:v>
      </x:c>
      <x:c r="N154" s="17" t="s">
        <x:v>135</x:v>
      </x:c>
      <x:c r="O154" s="17" t="s">
        <x:v>136</x:v>
      </x:c>
      <x:c r="P154" s="40" t="s">
        <x:v>234</x:v>
      </x:c>
      <x:c r="Q154" s="41" t="s"/>
      <x:c r="R154" s="41" t="s"/>
      <x:c r="S154" s="30" t="s"/>
    </x:row>
    <x:row r="155" spans="1:45" x14ac:dyDescent="0.25">
      <x:c r="K155" s="34" t="n">
        <x:v>0</x:v>
      </x:c>
      <x:c r="L155" s="18">
        <x:f>(S150 - S149) / (3 * P143)</x:f>
      </x:c>
      <x:c r="M155" s="18">
        <x:f>S149</x:f>
      </x:c>
      <x:c r="N155" s="18">
        <x:f>S143 - P143 * (S150 + 2 * S149) / 3</x:f>
      </x:c>
      <x:c r="O155" s="18">
        <x:f>M143</x:f>
      </x:c>
      <x:c r="P155" s="40" t="s"/>
      <x:c r="Q155" s="41" t="s"/>
      <x:c r="R155" s="41" t="s"/>
      <x:c r="S155" s="30" t="s"/>
    </x:row>
    <x:row r="156" spans="1:45" x14ac:dyDescent="0.25">
      <x:c r="K156" s="34" t="n">
        <x:v>1</x:v>
      </x:c>
      <x:c r="L156" s="18">
        <x:f>(S151 - S150) / (3 * P144)</x:f>
      </x:c>
      <x:c r="M156" s="18">
        <x:f>S150</x:f>
      </x:c>
      <x:c r="N156" s="18">
        <x:f>S144 - P144 * (S151 + 2 * S150) / 3</x:f>
      </x:c>
      <x:c r="O156" s="18">
        <x:f>M144</x:f>
      </x:c>
      <x:c r="P156" s="40" t="s"/>
      <x:c r="Q156" s="41" t="s"/>
      <x:c r="R156" s="41" t="s"/>
      <x:c r="S156" s="30" t="s"/>
    </x:row>
    <x:row r="157" spans="1:45" s="0" customFormat="1" ht="15.75" customHeight="1" thickBot="1" x14ac:dyDescent="0.3">
      <x:c r="K157" s="42" t="n">
        <x:v>2</x:v>
      </x:c>
      <x:c r="L157" s="43">
        <x:f>(S152 - S151) / (3 * P145)</x:f>
      </x:c>
      <x:c r="M157" s="43">
        <x:f>S151</x:f>
      </x:c>
      <x:c r="N157" s="43">
        <x:f>S145 - P145 * (S152 + 2 * S151) / 3</x:f>
      </x:c>
      <x:c r="O157" s="43">
        <x:f>M145</x:f>
      </x:c>
      <x:c r="P157" s="44" t="s"/>
      <x:c r="Q157" s="45" t="s"/>
      <x:c r="R157" s="45" t="s"/>
      <x:c r="S157" s="46" t="s"/>
      <x:c r="W157" s="16" t="s">
        <x:v>235</x:v>
      </x:c>
    </x:row>
    <x:row r="159" spans="1:45" s="0" customFormat="1" ht="15.75" customHeight="1" thickBot="1" x14ac:dyDescent="0.3">
      <x:c r="A159" s="31" t="s">
        <x:v>236</x:v>
      </x:c>
      <x:c r="H159" s="0" t="s"/>
    </x:row>
    <x:row r="160" spans="1:45" x14ac:dyDescent="0.25">
      <x:c r="A160" s="6" t="s">
        <x:v>115</x:v>
      </x:c>
      <x:c r="B160" s="6" t="s"/>
      <x:c r="C160" s="6" t="s"/>
      <x:c r="D160" s="6" t="s">
        <x:v>11</x:v>
      </x:c>
      <x:c r="E160" s="6" t="s"/>
      <x:c r="G160" s="6" t="s">
        <x:v>12</x:v>
      </x:c>
      <x:c r="H160" s="6" t="s">
        <x:v>116</x:v>
      </x:c>
      <x:c r="I160" s="6" t="s">
        <x:v>117</x:v>
      </x:c>
      <x:c r="K160" s="26" t="s">
        <x:v>237</x:v>
      </x:c>
      <x:c r="L160" s="27" t="s"/>
      <x:c r="M160" s="27" t="s"/>
      <x:c r="N160" s="27" t="s"/>
      <x:c r="O160" s="27" t="s"/>
      <x:c r="P160" s="27" t="s"/>
      <x:c r="Q160" s="27" t="s"/>
      <x:c r="R160" s="27" t="s"/>
      <x:c r="S160" s="28" t="s"/>
    </x:row>
    <x:row r="161" spans="1:45" x14ac:dyDescent="0.25">
      <x:c r="A161" s="36" t="s">
        <x:v>8</x:v>
      </x:c>
      <x:c r="B161" s="36" t="s">
        <x:v>9</x:v>
      </x:c>
      <x:c r="C161" s="14" t="s">
        <x:v>10</x:v>
      </x:c>
      <x:c r="D161" s="17" t="s">
        <x:v>8</x:v>
      </x:c>
      <x:c r="E161" s="17" t="s">
        <x:v>9</x:v>
      </x:c>
      <x:c r="G161" s="36" t="s">
        <x:v>12</x:v>
      </x:c>
      <x:c r="H161" s="87" t="s">
        <x:v>13</x:v>
      </x:c>
      <x:c r="I161" s="50">
        <x:v>43952.5770833333</x:v>
      </x:c>
      <x:c r="K161" s="29" t="s">
        <x:v>108</x:v>
      </x:c>
      <x:c r="S161" s="30" t="s"/>
    </x:row>
    <x:row r="162" spans="1:45" x14ac:dyDescent="0.25">
      <x:c r="A162" s="15" t="n">
        <x:v>0</x:v>
      </x:c>
      <x:c r="B162" s="15" t="n">
        <x:v>4</x:v>
      </x:c>
      <x:c r="C162" s="11" t="s">
        <x:v>119</x:v>
      </x:c>
      <x:c r="D162" s="86">
        <x:f>L163</x:f>
      </x:c>
      <x:c r="E162" s="88">
        <x:f>M163</x:f>
      </x:c>
      <x:c r="F162" s="0" t="n">
        <x:v>4</x:v>
      </x:c>
      <x:c r="G162" s="0" t="s">
        <x:v>35</x:v>
      </x:c>
      <x:c r="I162" s="49" t="s"/>
      <x:c r="K162" s="32" t="s">
        <x:v>110</x:v>
      </x:c>
      <x:c r="L162" s="17" t="s">
        <x:v>8</x:v>
      </x:c>
      <x:c r="M162" s="17" t="s">
        <x:v>9</x:v>
      </x:c>
      <x:c r="O162" s="17" t="s">
        <x:v>110</x:v>
      </x:c>
      <x:c r="P162" s="17" t="s">
        <x:v>111</x:v>
      </x:c>
      <x:c r="Q162" s="17" t="s">
        <x:v>112</x:v>
      </x:c>
      <x:c r="R162" s="17" t="s">
        <x:v>113</x:v>
      </x:c>
      <x:c r="S162" s="33" t="s">
        <x:v>114</x:v>
      </x:c>
    </x:row>
    <x:row r="163" spans="1:45" x14ac:dyDescent="0.25">
      <x:c r="A163" s="15" t="n">
        <x:v>3</x:v>
      </x:c>
      <x:c r="B163" s="15" t="n">
        <x:v>6</x:v>
      </x:c>
      <x:c r="D163" s="86">
        <x:f>D162+1/4*(D166-D162)</x:f>
      </x:c>
      <x:c r="E163" s="88">
        <x:f>L175 * (D163 - D162)^3 + M175 * (D163 - D162)^2 + N175 * (D163 - D162) + O175</x:f>
      </x:c>
      <x:c r="F163" s="0" t="n">
        <x:v>4.90223817567568</x:v>
      </x:c>
      <x:c r="G163" s="0" t="s">
        <x:v>238</x:v>
      </x:c>
      <x:c r="I163" s="49" t="s"/>
      <x:c r="K163" s="34" t="n">
        <x:v>0</x:v>
      </x:c>
      <x:c r="L163" s="18">
        <x:f>A162</x:f>
      </x:c>
      <x:c r="M163" s="18">
        <x:f>B162</x:f>
      </x:c>
      <x:c r="O163" s="18" t="n">
        <x:v>0</x:v>
      </x:c>
      <x:c r="P163" s="18">
        <x:f>L164 - L163</x:f>
      </x:c>
      <x:c r="Q163" s="18">
        <x:f>P163 + P164</x:f>
      </x:c>
      <x:c r="R163" s="18">
        <x:f>M164 - M163</x:f>
      </x:c>
      <x:c r="S163" s="35">
        <x:f>R163 / P163</x:f>
      </x:c>
    </x:row>
    <x:row r="164" spans="1:45" x14ac:dyDescent="0.25">
      <x:c r="A164" s="15" t="n">
        <x:v>6</x:v>
      </x:c>
      <x:c r="B164" s="15" t="n">
        <x:v>3</x:v>
      </x:c>
      <x:c r="D164" s="86">
        <x:f>D162+2/4*(D166-D162)</x:f>
      </x:c>
      <x:c r="E164" s="88">
        <x:f>L175 * (D164 - D162)^3 + M175 * (D164 - D162)^2 + N175 * (D164 - D162) + O175</x:f>
      </x:c>
      <x:c r="F164" s="0" t="n">
        <x:v>5.64358108108108</x:v>
      </x:c>
      <x:c r="G164" s="0" t="s">
        <x:v>239</x:v>
      </x:c>
      <x:c r="I164" s="49" t="s"/>
      <x:c r="K164" s="34" t="n">
        <x:v>1</x:v>
      </x:c>
      <x:c r="L164" s="18">
        <x:f>A163</x:f>
      </x:c>
      <x:c r="M164" s="18">
        <x:f>B163</x:f>
      </x:c>
      <x:c r="O164" s="18" t="n">
        <x:v>1</x:v>
      </x:c>
      <x:c r="P164" s="18">
        <x:f>L165 - L164</x:f>
      </x:c>
      <x:c r="Q164" s="18">
        <x:f>P164 + P165</x:f>
      </x:c>
      <x:c r="R164" s="18">
        <x:f>M165 - M164</x:f>
      </x:c>
      <x:c r="S164" s="35">
        <x:f>R164 / P164</x:f>
      </x:c>
    </x:row>
    <x:row r="165" spans="1:45" x14ac:dyDescent="0.25">
      <x:c r="A165" s="15" t="n">
        <x:v>8</x:v>
      </x:c>
      <x:c r="B165" s="15" t="n">
        <x:v>4</x:v>
      </x:c>
      <x:c r="D165" s="86">
        <x:f>D162+3/4*(D166-D162)</x:f>
      </x:c>
      <x:c r="E165" s="88">
        <x:f>L175 * (D165 - D162)^3 + M175 * (D165 - D162)^2 + N175 * (D165 - D162) + O175</x:f>
      </x:c>
      <x:c r="F165" s="0" t="n">
        <x:v>6.06313344594595</x:v>
      </x:c>
      <x:c r="G165" s="0" t="s">
        <x:v>240</x:v>
      </x:c>
      <x:c r="K165" s="34" t="n">
        <x:v>2</x:v>
      </x:c>
      <x:c r="L165" s="18">
        <x:f>A164</x:f>
      </x:c>
      <x:c r="M165" s="18">
        <x:f>B164</x:f>
      </x:c>
      <x:c r="O165" s="18" t="n">
        <x:v>2</x:v>
      </x:c>
      <x:c r="P165" s="18">
        <x:f>L166 - L165</x:f>
      </x:c>
      <x:c r="Q165" s="18" t="s"/>
      <x:c r="R165" s="18">
        <x:f>M166 - M165</x:f>
      </x:c>
      <x:c r="S165" s="35">
        <x:f>R165 / P165</x:f>
      </x:c>
    </x:row>
    <x:row r="166" spans="1:45" x14ac:dyDescent="0.25">
      <x:c r="D166" s="86">
        <x:f>L164</x:f>
      </x:c>
      <x:c r="E166" s="88">
        <x:f>M164</x:f>
      </x:c>
      <x:c r="F166" s="0" t="n">
        <x:v>6</x:v>
      </x:c>
      <x:c r="G166" s="0" t="s">
        <x:v>241</x:v>
      </x:c>
      <x:c r="K166" s="34" t="n">
        <x:v>3</x:v>
      </x:c>
      <x:c r="L166" s="18">
        <x:f>A165</x:f>
      </x:c>
      <x:c r="M166" s="18">
        <x:f>B165</x:f>
      </x:c>
      <x:c r="S166" s="30" t="s"/>
    </x:row>
    <x:row r="167" spans="1:45" x14ac:dyDescent="0.25">
      <x:c r="D167" s="86">
        <x:f>D166+1/4*(D170-D166)</x:f>
      </x:c>
      <x:c r="E167" s="88">
        <x:f>L176 * (D167 - D166)^3 + M176 * (D167 - D166)^2 + N176 * (D167 - D166) + O176</x:f>
      </x:c>
      <x:c r="F167" s="0" t="n">
        <x:v>5.37605574324324</x:v>
      </x:c>
      <x:c r="G167" s="0" t="s">
        <x:v>242</x:v>
      </x:c>
      <x:c r="K167" s="39" t="s"/>
      <x:c r="S167" s="30" t="s"/>
    </x:row>
    <x:row r="168" spans="1:45" x14ac:dyDescent="0.25">
      <x:c r="D168" s="86">
        <x:f>D166+2/4*(D170-D166)</x:f>
      </x:c>
      <x:c r="E168" s="88">
        <x:f>L176 * (D168 - D166)^3 + M176 * (D168 - D166)^2 + N176 * (D168 - D166) + O176</x:f>
      </x:c>
      <x:c r="F168" s="0" t="n">
        <x:v>4.44425675675676</x:v>
      </x:c>
      <x:c r="G168" s="0" t="s">
        <x:v>243</x:v>
      </x:c>
      <x:c r="K168" s="39" t="s"/>
      <x:c r="L168" s="5" t="s">
        <x:v>124</x:v>
      </x:c>
      <x:c r="M168" s="4" t="s"/>
      <x:c r="N168" s="4" t="s"/>
      <x:c r="O168" s="3" t="s"/>
      <x:c r="Q168" s="17" t="s">
        <x:v>125</x:v>
      </x:c>
      <x:c r="S168" s="33" t="s">
        <x:v>126</x:v>
      </x:c>
    </x:row>
    <x:row r="169" spans="1:45" x14ac:dyDescent="0.25">
      <x:c r="D169" s="86">
        <x:f>D166+3/4*(D170-D166)</x:f>
      </x:c>
      <x:c r="E169" s="88">
        <x:f>L176 * (D169 - D166)^3 + M176 * (D169 - D166)^2 + N176 * (D169 - D166) + O176</x:f>
      </x:c>
      <x:c r="F169" s="0" t="n">
        <x:v>3.54032939189189</x:v>
      </x:c>
      <x:c r="G169" s="0" t="s">
        <x:v>244</x:v>
      </x:c>
      <x:c r="K169" s="39" t="s"/>
      <x:c r="L169" s="18" t="n">
        <x:v>2</x:v>
      </x:c>
      <x:c r="M169" s="18" t="n">
        <x:v>0</x:v>
      </x:c>
      <x:c r="N169" s="18" t="n">
        <x:v>0</x:v>
      </x:c>
      <x:c r="O169" s="18" t="n">
        <x:v>0</x:v>
      </x:c>
      <x:c r="Q169" s="18" t="n">
        <x:v>0</x:v>
      </x:c>
      <x:c r="S169" s="35">
        <x:f t="array" ref="S169:S172">MMULT( MINVERSE(L169:O172), Q169:Q172 )</x:f>
      </x:c>
    </x:row>
    <x:row r="170" spans="1:45" x14ac:dyDescent="0.25">
      <x:c r="D170" s="86">
        <x:f>L165</x:f>
      </x:c>
      <x:c r="E170" s="88">
        <x:f>M165</x:f>
      </x:c>
      <x:c r="F170" s="0" t="n">
        <x:v>3</x:v>
      </x:c>
      <x:c r="G170" s="0" t="s">
        <x:v>33</x:v>
      </x:c>
      <x:c r="K170" s="39" t="s"/>
      <x:c r="L170" s="18">
        <x:f>P163 / Q163</x:f>
      </x:c>
      <x:c r="M170" s="18" t="n">
        <x:v>2</x:v>
      </x:c>
      <x:c r="N170" s="18">
        <x:f>1 - L170</x:f>
      </x:c>
      <x:c r="O170" s="18" t="n">
        <x:v>0</x:v>
      </x:c>
      <x:c r="Q170" s="18">
        <x:f>3 * (S164 - S163) / Q163</x:f>
      </x:c>
      <x:c r="S170" s="35">
        <x:f t="array"/>
      </x:c>
    </x:row>
    <x:row r="171" spans="1:45" x14ac:dyDescent="0.25">
      <x:c r="D171" s="86">
        <x:f>D170+1/4*(D174-D170)</x:f>
      </x:c>
      <x:c r="E171" s="88">
        <x:f>L177 * (D171 - D170)^3 + M177 * (D171 - D170)^2 + N177 * (D171 - D170) + O177</x:f>
      </x:c>
      <x:c r="F171" s="0" t="n">
        <x:v>2.97804054054054</x:v>
      </x:c>
      <x:c r="G171" s="0" t="s">
        <x:v>245</x:v>
      </x:c>
      <x:c r="K171" s="39" t="s"/>
      <x:c r="L171" s="18" t="n">
        <x:v>0</x:v>
      </x:c>
      <x:c r="M171" s="18">
        <x:f>P164 / Q164</x:f>
      </x:c>
      <x:c r="N171" s="18" t="n">
        <x:v>2</x:v>
      </x:c>
      <x:c r="O171" s="18">
        <x:f>1 - M171</x:f>
      </x:c>
      <x:c r="Q171" s="18">
        <x:f>3 * (S165 - S164) / Q164</x:f>
      </x:c>
      <x:c r="S171" s="35">
        <x:f t="array"/>
      </x:c>
    </x:row>
    <x:row r="172" spans="1:45" x14ac:dyDescent="0.25">
      <x:c r="D172" s="86">
        <x:f>D170+2/4*(D174-D170)</x:f>
      </x:c>
      <x:c r="E172" s="88">
        <x:f>L177 * (D172 - D170)^3 + M177 * (D172 - D170)^2 + N177 * (D172 - D170) + O177</x:f>
      </x:c>
      <x:c r="F172" s="0" t="n">
        <x:v>3.18918918918919</x:v>
      </x:c>
      <x:c r="G172" s="0" t="s">
        <x:v>246</x:v>
      </x:c>
      <x:c r="K172" s="39" t="s"/>
      <x:c r="L172" s="18" t="n">
        <x:v>0</x:v>
      </x:c>
      <x:c r="M172" s="18" t="n">
        <x:v>0</x:v>
      </x:c>
      <x:c r="N172" s="18" t="n">
        <x:v>0</x:v>
      </x:c>
      <x:c r="O172" s="18" t="n">
        <x:v>2</x:v>
      </x:c>
      <x:c r="Q172" s="18" t="n">
        <x:v>0</x:v>
      </x:c>
      <x:c r="S172" s="35">
        <x:f t="array"/>
      </x:c>
    </x:row>
    <x:row r="173" spans="1:45" x14ac:dyDescent="0.25">
      <x:c r="D173" s="86">
        <x:f>D170+3/4*(D174-D170)</x:f>
      </x:c>
      <x:c r="E173" s="88">
        <x:f>L177 * (D173 - D170)^3 + M177 * (D173 - D170)^2 + N177 * (D173 - D170) + O177</x:f>
      </x:c>
      <x:c r="F173" s="0" t="n">
        <x:v>3.55574324324324</x:v>
      </x:c>
      <x:c r="G173" s="0" t="s">
        <x:v>247</x:v>
      </x:c>
      <x:c r="K173" s="39" t="s"/>
      <x:c r="S173" s="30" t="s"/>
    </x:row>
    <x:row r="174" spans="1:45" x14ac:dyDescent="0.25">
      <x:c r="D174" s="86">
        <x:f>L166</x:f>
      </x:c>
      <x:c r="E174" s="88">
        <x:f>M166</x:f>
      </x:c>
      <x:c r="F174" s="0" t="n">
        <x:v>4</x:v>
      </x:c>
      <x:c r="G174" s="0" t="s">
        <x:v>35</x:v>
      </x:c>
      <x:c r="K174" s="32" t="s">
        <x:v>110</x:v>
      </x:c>
      <x:c r="L174" s="17" t="s">
        <x:v>133</x:v>
      </x:c>
      <x:c r="M174" s="17" t="s">
        <x:v>134</x:v>
      </x:c>
      <x:c r="N174" s="17" t="s">
        <x:v>135</x:v>
      </x:c>
      <x:c r="O174" s="17" t="s">
        <x:v>136</x:v>
      </x:c>
      <x:c r="P174" s="40" t="s">
        <x:v>248</x:v>
      </x:c>
      <x:c r="Q174" s="41" t="s"/>
      <x:c r="R174" s="41" t="s"/>
      <x:c r="S174" s="30" t="s"/>
    </x:row>
    <x:row r="175" spans="1:45" x14ac:dyDescent="0.25">
      <x:c r="K175" s="34" t="n">
        <x:v>0</x:v>
      </x:c>
      <x:c r="L175" s="18">
        <x:f>(S170 - S169) / (3 * P163)</x:f>
      </x:c>
      <x:c r="M175" s="18">
        <x:f>S169</x:f>
      </x:c>
      <x:c r="N175" s="18">
        <x:f>S163 - P163 * (S170 + 2 * S169) / 3</x:f>
      </x:c>
      <x:c r="O175" s="18">
        <x:f>M163</x:f>
      </x:c>
      <x:c r="P175" s="40" t="s"/>
      <x:c r="Q175" s="41" t="s"/>
      <x:c r="R175" s="41" t="s"/>
      <x:c r="S175" s="30" t="s"/>
    </x:row>
    <x:row r="176" spans="1:45" x14ac:dyDescent="0.25">
      <x:c r="K176" s="34" t="n">
        <x:v>1</x:v>
      </x:c>
      <x:c r="L176" s="18">
        <x:f>(S171 - S170) / (3 * P164)</x:f>
      </x:c>
      <x:c r="M176" s="18">
        <x:f>S170</x:f>
      </x:c>
      <x:c r="N176" s="18">
        <x:f>S164 - P164 * (S171 + 2 * S170) / 3</x:f>
      </x:c>
      <x:c r="O176" s="18">
        <x:f>M164</x:f>
      </x:c>
      <x:c r="P176" s="40" t="s"/>
      <x:c r="Q176" s="41" t="s"/>
      <x:c r="R176" s="41" t="s"/>
      <x:c r="S176" s="30" t="s"/>
    </x:row>
    <x:row r="177" spans="1:45" s="0" customFormat="1" ht="15.75" customHeight="1" thickBot="1" x14ac:dyDescent="0.3">
      <x:c r="K177" s="42" t="n">
        <x:v>2</x:v>
      </x:c>
      <x:c r="L177" s="43">
        <x:f>(S172 - S171) / (3 * P165)</x:f>
      </x:c>
      <x:c r="M177" s="43">
        <x:f>S171</x:f>
      </x:c>
      <x:c r="N177" s="43">
        <x:f>S165 - P165 * (S172 + 2 * S171) / 3</x:f>
      </x:c>
      <x:c r="O177" s="43">
        <x:f>M165</x:f>
      </x:c>
      <x:c r="P177" s="44" t="s"/>
      <x:c r="Q177" s="45" t="s"/>
      <x:c r="R177" s="45" t="s"/>
      <x:c r="S177" s="46" t="s"/>
    </x:row>
    <x:row r="179" spans="1:45" s="0" customFormat="1" ht="15.75" customHeight="1" thickBot="1" x14ac:dyDescent="0.3">
      <x:c r="A179" s="31" t="s">
        <x:v>249</x:v>
      </x:c>
      <x:c r="H179" s="0" t="s"/>
    </x:row>
    <x:row r="180" spans="1:45" x14ac:dyDescent="0.25">
      <x:c r="A180" s="6" t="s">
        <x:v>115</x:v>
      </x:c>
      <x:c r="B180" s="6" t="s"/>
      <x:c r="C180" s="6" t="s"/>
      <x:c r="D180" s="6" t="s">
        <x:v>11</x:v>
      </x:c>
      <x:c r="E180" s="6" t="s"/>
      <x:c r="G180" s="6" t="s">
        <x:v>12</x:v>
      </x:c>
      <x:c r="H180" s="6" t="s">
        <x:v>116</x:v>
      </x:c>
      <x:c r="I180" s="6" t="s">
        <x:v>117</x:v>
      </x:c>
      <x:c r="K180" s="26" t="s">
        <x:v>250</x:v>
      </x:c>
      <x:c r="L180" s="27" t="s"/>
      <x:c r="M180" s="27" t="s"/>
      <x:c r="N180" s="27" t="s"/>
      <x:c r="O180" s="27" t="s"/>
      <x:c r="P180" s="27" t="s"/>
      <x:c r="Q180" s="27" t="s"/>
      <x:c r="R180" s="27" t="s"/>
      <x:c r="S180" s="28" t="s"/>
    </x:row>
    <x:row r="181" spans="1:45" x14ac:dyDescent="0.25">
      <x:c r="A181" s="36" t="s">
        <x:v>8</x:v>
      </x:c>
      <x:c r="B181" s="36" t="s">
        <x:v>9</x:v>
      </x:c>
      <x:c r="C181" s="14" t="s">
        <x:v>10</x:v>
      </x:c>
      <x:c r="D181" s="17" t="s">
        <x:v>8</x:v>
      </x:c>
      <x:c r="E181" s="17" t="s">
        <x:v>9</x:v>
      </x:c>
      <x:c r="G181" s="36" t="s">
        <x:v>12</x:v>
      </x:c>
      <x:c r="H181" s="87" t="s">
        <x:v>13</x:v>
      </x:c>
      <x:c r="I181" s="50">
        <x:v>43952.5770833333</x:v>
      </x:c>
      <x:c r="K181" s="29" t="s">
        <x:v>108</x:v>
      </x:c>
      <x:c r="S181" s="30" t="s"/>
    </x:row>
    <x:row r="182" spans="1:45" x14ac:dyDescent="0.25">
      <x:c r="A182" s="15" t="n">
        <x:v>0</x:v>
      </x:c>
      <x:c r="B182" s="15" t="n">
        <x:v>20</x:v>
      </x:c>
      <x:c r="C182" s="11" t="s">
        <x:v>119</x:v>
      </x:c>
      <x:c r="D182" s="86">
        <x:f>L183</x:f>
      </x:c>
      <x:c r="E182" s="88">
        <x:f>M183</x:f>
      </x:c>
      <x:c r="F182" s="0" t="n">
        <x:v>20</x:v>
      </x:c>
      <x:c r="G182" s="15" t="s">
        <x:v>59</x:v>
      </x:c>
      <x:c r="I182" s="49" t="s"/>
      <x:c r="K182" s="32" t="s">
        <x:v>110</x:v>
      </x:c>
      <x:c r="L182" s="17" t="s">
        <x:v>8</x:v>
      </x:c>
      <x:c r="M182" s="17" t="s">
        <x:v>9</x:v>
      </x:c>
      <x:c r="O182" s="17" t="s">
        <x:v>110</x:v>
      </x:c>
      <x:c r="P182" s="17" t="s">
        <x:v>111</x:v>
      </x:c>
      <x:c r="Q182" s="17" t="s">
        <x:v>112</x:v>
      </x:c>
      <x:c r="R182" s="17" t="s">
        <x:v>113</x:v>
      </x:c>
      <x:c r="S182" s="33" t="s">
        <x:v>114</x:v>
      </x:c>
    </x:row>
    <x:row r="183" spans="1:45" s="0" customFormat="1" x14ac:dyDescent="0.25">
      <x:c r="A183" s="15" t="n">
        <x:v>3</x:v>
      </x:c>
      <x:c r="B183" s="15" t="n">
        <x:v>6</x:v>
      </x:c>
      <x:c r="D183" s="86">
        <x:f>D182+1/4*(D186-D182)</x:f>
      </x:c>
      <x:c r="E183" s="88">
        <x:f>L195 * (D183 - D182)^3 + M195 * (D183 - D182)^2 + N195 * (D183 - D182) + O195</x:f>
      </x:c>
      <x:c r="F183" s="0" t="n">
        <x:v>17.5578547297297</x:v>
      </x:c>
      <x:c r="G183" s="15" t="s">
        <x:v>251</x:v>
      </x:c>
      <x:c r="I183" s="49" t="s"/>
      <x:c r="K183" s="34" t="n">
        <x:v>0</x:v>
      </x:c>
      <x:c r="L183" s="18">
        <x:f>A182</x:f>
      </x:c>
      <x:c r="M183" s="18">
        <x:f>B182</x:f>
      </x:c>
      <x:c r="O183" s="18" t="n">
        <x:v>0</x:v>
      </x:c>
      <x:c r="P183" s="18">
        <x:f>L184 - L183</x:f>
      </x:c>
      <x:c r="Q183" s="18">
        <x:f>P183 + P184</x:f>
      </x:c>
      <x:c r="R183" s="18">
        <x:f>M184 - M183</x:f>
      </x:c>
      <x:c r="S183" s="35">
        <x:f>R183 / P183</x:f>
      </x:c>
      <x:c r="U183" s="89" t="s"/>
    </x:row>
    <x:row r="184" spans="1:45" x14ac:dyDescent="0.25">
      <x:c r="A184" s="15" t="n">
        <x:v>6</x:v>
      </x:c>
      <x:c r="B184" s="15" t="n">
        <x:v>-10</x:v>
      </x:c>
      <x:c r="D184" s="86">
        <x:f>D182+2/4*(D186-D182)</x:f>
      </x:c>
      <x:c r="E184" s="88">
        <x:f>L195 * (D184 - D182)^3 + M195 * (D184 - D182)^2 + N195 * (D184 - D182) + O195</x:f>
      </x:c>
      <x:c r="F184" s="0" t="n">
        <x:v>14.6925675675676</x:v>
      </x:c>
      <x:c r="G184" s="15" t="s">
        <x:v>252</x:v>
      </x:c>
      <x:c r="I184" s="49" t="s"/>
      <x:c r="K184" s="34" t="n">
        <x:v>1</x:v>
      </x:c>
      <x:c r="L184" s="18">
        <x:f>A183</x:f>
      </x:c>
      <x:c r="M184" s="18">
        <x:f>B183</x:f>
      </x:c>
      <x:c r="O184" s="18" t="n">
        <x:v>1</x:v>
      </x:c>
      <x:c r="P184" s="18">
        <x:f>L185 - L184</x:f>
      </x:c>
      <x:c r="Q184" s="18">
        <x:f>P184 + P185</x:f>
      </x:c>
      <x:c r="R184" s="18">
        <x:f>M185 - M184</x:f>
      </x:c>
      <x:c r="S184" s="35">
        <x:f>R184 / P184</x:f>
      </x:c>
    </x:row>
    <x:row r="185" spans="1:45" s="0" customFormat="1" x14ac:dyDescent="0.25">
      <x:c r="A185" s="15" t="n">
        <x:v>8</x:v>
      </x:c>
      <x:c r="B185" s="15" t="n">
        <x:v>12</x:v>
      </x:c>
      <x:c r="D185" s="86">
        <x:f>D182+3/4*(D186-D182)</x:f>
      </x:c>
      <x:c r="E185" s="88">
        <x:f>L195 * (D185 - D182)^3 + M195 * (D185 - D182)^2 + N195 * (D185 - D182) + O195</x:f>
      </x:c>
      <x:c r="F185" s="0" t="n">
        <x:v>10.9809966216216</x:v>
      </x:c>
      <x:c r="G185" s="15" t="s">
        <x:v>253</x:v>
      </x:c>
      <x:c r="K185" s="34" t="n">
        <x:v>2</x:v>
      </x:c>
      <x:c r="L185" s="18">
        <x:f>A184</x:f>
      </x:c>
      <x:c r="M185" s="18">
        <x:f>B184</x:f>
      </x:c>
      <x:c r="O185" s="18" t="n">
        <x:v>2</x:v>
      </x:c>
      <x:c r="P185" s="18">
        <x:f>L186 - L185</x:f>
      </x:c>
      <x:c r="Q185" s="18" t="s"/>
      <x:c r="R185" s="18">
        <x:f>M186 - M185</x:f>
      </x:c>
      <x:c r="S185" s="35">
        <x:f>R185 / P185</x:f>
      </x:c>
      <x:c r="U185" s="89" t="s"/>
    </x:row>
    <x:row r="186" spans="1:45" x14ac:dyDescent="0.25">
      <x:c r="D186" s="86">
        <x:f>L184</x:f>
      </x:c>
      <x:c r="E186" s="88">
        <x:f>M184</x:f>
      </x:c>
      <x:c r="F186" s="0" t="n">
        <x:v>6</x:v>
      </x:c>
      <x:c r="G186" s="15" t="s">
        <x:v>241</x:v>
      </x:c>
      <x:c r="K186" s="34" t="n">
        <x:v>3</x:v>
      </x:c>
      <x:c r="L186" s="18">
        <x:f>A185</x:f>
      </x:c>
      <x:c r="M186" s="18">
        <x:f>B185</x:f>
      </x:c>
      <x:c r="S186" s="30" t="s"/>
    </x:row>
    <x:row r="187" spans="1:45" x14ac:dyDescent="0.25">
      <x:c r="D187" s="86">
        <x:f>D186+1/4*(D190-D186)</x:f>
      </x:c>
      <x:c r="E187" s="88">
        <x:f>L196 * (D187 - D186)^3 + M196 * (D187 - D186)^2 + N196 * (D187 - D186) + O196</x:f>
      </x:c>
      <x:c r="F187" s="0" t="n">
        <x:v>-0.281672297297296</x:v>
      </x:c>
      <x:c r="G187" s="15" t="s">
        <x:v>254</x:v>
      </x:c>
      <x:c r="K187" s="39" t="s"/>
      <x:c r="S187" s="30" t="s"/>
    </x:row>
    <x:row r="188" spans="1:45" x14ac:dyDescent="0.25">
      <x:c r="D188" s="86">
        <x:f>D186+2/4*(D190-D186)</x:f>
      </x:c>
      <x:c r="E188" s="88">
        <x:f>L196 * (D188 - D186)^3 + M196 * (D188 - D186)^2 + N196 * (D188 - D186) + O196</x:f>
      </x:c>
      <x:c r="F188" s="0" t="n">
        <x:v>-6.3277027027027</x:v>
      </x:c>
      <x:c r="G188" s="15" t="s">
        <x:v>255</x:v>
      </x:c>
      <x:c r="K188" s="39" t="s"/>
      <x:c r="L188" s="5" t="s">
        <x:v>124</x:v>
      </x:c>
      <x:c r="M188" s="4" t="s"/>
      <x:c r="N188" s="4" t="s"/>
      <x:c r="O188" s="3" t="s"/>
      <x:c r="Q188" s="17" t="s">
        <x:v>125</x:v>
      </x:c>
      <x:c r="S188" s="33" t="s">
        <x:v>126</x:v>
      </x:c>
    </x:row>
    <x:row r="189" spans="1:45" x14ac:dyDescent="0.25">
      <x:c r="D189" s="86">
        <x:f>D186+3/4*(D190-D186)</x:f>
      </x:c>
      <x:c r="E189" s="88">
        <x:f>L196 * (D189 - D186)^3 + M196 * (D189 - D186)^2 + N196 * (D189 - D186) + O196</x:f>
      </x:c>
      <x:c r="F189" s="0" t="n">
        <x:v>-10.2098817567568</x:v>
      </x:c>
      <x:c r="G189" s="15" t="s">
        <x:v>256</x:v>
      </x:c>
      <x:c r="K189" s="39" t="s"/>
      <x:c r="L189" s="18" t="n">
        <x:v>2</x:v>
      </x:c>
      <x:c r="M189" s="18" t="n">
        <x:v>0</x:v>
      </x:c>
      <x:c r="N189" s="18" t="n">
        <x:v>0</x:v>
      </x:c>
      <x:c r="O189" s="18" t="n">
        <x:v>0</x:v>
      </x:c>
      <x:c r="Q189" s="18" t="n">
        <x:v>0</x:v>
      </x:c>
      <x:c r="S189" s="35">
        <x:f t="array" ref="S189:S192">MMULT( MINVERSE(L189:O192), Q189:Q192 )</x:f>
      </x:c>
    </x:row>
    <x:row r="190" spans="1:45" x14ac:dyDescent="0.25">
      <x:c r="D190" s="86">
        <x:f>L185</x:f>
      </x:c>
      <x:c r="E190" s="88">
        <x:f>M185</x:f>
      </x:c>
      <x:c r="F190" s="0" t="n">
        <x:v>-10</x:v>
      </x:c>
      <x:c r="G190" s="15" t="s">
        <x:v>257</x:v>
      </x:c>
      <x:c r="K190" s="39" t="s"/>
      <x:c r="L190" s="18">
        <x:f>P183 / Q183</x:f>
      </x:c>
      <x:c r="M190" s="18" t="n">
        <x:v>2</x:v>
      </x:c>
      <x:c r="N190" s="18">
        <x:f>1 - L190</x:f>
      </x:c>
      <x:c r="O190" s="18" t="n">
        <x:v>0</x:v>
      </x:c>
      <x:c r="Q190" s="18">
        <x:f>3 * (S184 - S183) / Q183</x:f>
      </x:c>
      <x:c r="S190" s="35">
        <x:f t="array"/>
      </x:c>
    </x:row>
    <x:row r="191" spans="1:45" x14ac:dyDescent="0.25">
      <x:c r="D191" s="86">
        <x:f>D190+1/4*(D194-D190)</x:f>
      </x:c>
      <x:c r="E191" s="88">
        <x:f>L197 * (D191 - D190)^3 + M197 * (D191 - D190)^2 + N197 * (D191 - D190) + O197</x:f>
      </x:c>
      <x:c r="F191" s="0" t="n">
        <x:v>-6.84121621621622</x:v>
      </x:c>
      <x:c r="G191" s="15" t="s">
        <x:v>258</x:v>
      </x:c>
      <x:c r="K191" s="39" t="s"/>
      <x:c r="L191" s="18" t="n">
        <x:v>0</x:v>
      </x:c>
      <x:c r="M191" s="18">
        <x:f>P184 / Q184</x:f>
      </x:c>
      <x:c r="N191" s="18" t="n">
        <x:v>2</x:v>
      </x:c>
      <x:c r="O191" s="18">
        <x:f>1 - M191</x:f>
      </x:c>
      <x:c r="Q191" s="18">
        <x:f>3 * (S185 - S184) / Q184</x:f>
      </x:c>
      <x:c r="S191" s="35">
        <x:f t="array"/>
      </x:c>
    </x:row>
    <x:row r="192" spans="1:45" x14ac:dyDescent="0.25">
      <x:c r="D192" s="86">
        <x:f>D190+2/4*(D194-D190)</x:f>
      </x:c>
      <x:c r="E192" s="88">
        <x:f>L197 * (D192 - D190)^3 + M197 * (D192 - D190)^2 + N197 * (D192 - D190) + O197</x:f>
      </x:c>
      <x:c r="F192" s="0" t="n">
        <x:v>-1.67567567567568</x:v>
      </x:c>
      <x:c r="G192" s="15" t="s">
        <x:v>259</x:v>
      </x:c>
      <x:c r="K192" s="39" t="s"/>
      <x:c r="L192" s="18" t="n">
        <x:v>0</x:v>
      </x:c>
      <x:c r="M192" s="18" t="n">
        <x:v>0</x:v>
      </x:c>
      <x:c r="N192" s="18" t="n">
        <x:v>0</x:v>
      </x:c>
      <x:c r="O192" s="18" t="n">
        <x:v>2</x:v>
      </x:c>
      <x:c r="Q192" s="18" t="n">
        <x:v>0</x:v>
      </x:c>
      <x:c r="S192" s="35">
        <x:f t="array"/>
      </x:c>
    </x:row>
    <x:row r="193" spans="1:45" x14ac:dyDescent="0.25">
      <x:c r="D193" s="86">
        <x:f>D190+3/4*(D194-D190)</x:f>
      </x:c>
      <x:c r="E193" s="88">
        <x:f>L197 * (D193 - D190)^3 + M197 * (D193 - D190)^2 + N197 * (D193 - D190) + O197</x:f>
      </x:c>
      <x:c r="F193" s="0" t="n">
        <x:v>4.8277027027027</x:v>
      </x:c>
      <x:c r="G193" s="15" t="s">
        <x:v>260</x:v>
      </x:c>
      <x:c r="K193" s="39" t="s"/>
      <x:c r="S193" s="30" t="s"/>
    </x:row>
    <x:row r="194" spans="1:45" x14ac:dyDescent="0.25">
      <x:c r="D194" s="86">
        <x:f>L186</x:f>
      </x:c>
      <x:c r="E194" s="88">
        <x:f>M186</x:f>
      </x:c>
      <x:c r="F194" s="0" t="n">
        <x:v>12</x:v>
      </x:c>
      <x:c r="G194" s="15" t="s">
        <x:v>261</x:v>
      </x:c>
      <x:c r="K194" s="32" t="s">
        <x:v>110</x:v>
      </x:c>
      <x:c r="L194" s="17" t="s">
        <x:v>133</x:v>
      </x:c>
      <x:c r="M194" s="17" t="s">
        <x:v>134</x:v>
      </x:c>
      <x:c r="N194" s="17" t="s">
        <x:v>135</x:v>
      </x:c>
      <x:c r="O194" s="17" t="s">
        <x:v>136</x:v>
      </x:c>
      <x:c r="P194" s="40" t="s">
        <x:v>262</x:v>
      </x:c>
      <x:c r="Q194" s="41" t="s"/>
      <x:c r="R194" s="41" t="s"/>
      <x:c r="S194" s="30" t="s"/>
    </x:row>
    <x:row r="195" spans="1:45" x14ac:dyDescent="0.25">
      <x:c r="K195" s="34" t="n">
        <x:v>0</x:v>
      </x:c>
      <x:c r="L195" s="18">
        <x:f>(S190 - S189) / (3 * P183)</x:f>
      </x:c>
      <x:c r="M195" s="18">
        <x:f>S189</x:f>
      </x:c>
      <x:c r="N195" s="18">
        <x:f>S183 - P183 * (S190 + 2 * S189) / 3</x:f>
      </x:c>
      <x:c r="O195" s="18">
        <x:f>M183</x:f>
      </x:c>
      <x:c r="P195" s="40" t="s"/>
      <x:c r="Q195" s="41" t="s"/>
      <x:c r="R195" s="41" t="s"/>
      <x:c r="S195" s="30" t="s"/>
    </x:row>
    <x:row r="196" spans="1:45" x14ac:dyDescent="0.25">
      <x:c r="K196" s="34" t="n">
        <x:v>1</x:v>
      </x:c>
      <x:c r="L196" s="18">
        <x:f>(S191 - S190) / (3 * P184)</x:f>
      </x:c>
      <x:c r="M196" s="18">
        <x:f>S190</x:f>
      </x:c>
      <x:c r="N196" s="18">
        <x:f>S184 - P184 * (S191 + 2 * S190) / 3</x:f>
      </x:c>
      <x:c r="O196" s="18">
        <x:f>M184</x:f>
      </x:c>
      <x:c r="P196" s="40" t="s"/>
      <x:c r="Q196" s="41" t="s"/>
      <x:c r="R196" s="41" t="s"/>
      <x:c r="S196" s="30" t="s"/>
    </x:row>
    <x:row r="197" spans="1:45" s="0" customFormat="1" ht="15.75" customHeight="1" thickBot="1" x14ac:dyDescent="0.3">
      <x:c r="K197" s="42" t="n">
        <x:v>2</x:v>
      </x:c>
      <x:c r="L197" s="43">
        <x:f>(S192 - S191) / (3 * P185)</x:f>
      </x:c>
      <x:c r="M197" s="43">
        <x:f>S191</x:f>
      </x:c>
      <x:c r="N197" s="43">
        <x:f>S185 - P185 * (S192 + 2 * S191) / 3</x:f>
      </x:c>
      <x:c r="O197" s="43">
        <x:f>M185</x:f>
      </x:c>
      <x:c r="P197" s="44" t="s"/>
      <x:c r="Q197" s="45" t="s"/>
      <x:c r="R197" s="45" t="s"/>
      <x:c r="S197" s="46" t="s"/>
    </x:row>
    <x:row r="199" spans="1:45" s="0" customFormat="1" ht="15.75" customHeight="1" thickBot="1" x14ac:dyDescent="0.3">
      <x:c r="A199" s="31" t="s">
        <x:v>263</x:v>
      </x:c>
      <x:c r="H199" s="0" t="s"/>
    </x:row>
    <x:row r="200" spans="1:45" x14ac:dyDescent="0.25">
      <x:c r="A200" s="6" t="s">
        <x:v>115</x:v>
      </x:c>
      <x:c r="B200" s="6" t="s"/>
      <x:c r="C200" s="6" t="s"/>
      <x:c r="D200" s="6" t="s">
        <x:v>11</x:v>
      </x:c>
      <x:c r="E200" s="6" t="s"/>
      <x:c r="G200" s="6" t="s">
        <x:v>12</x:v>
      </x:c>
      <x:c r="H200" s="6" t="s">
        <x:v>116</x:v>
      </x:c>
      <x:c r="I200" s="6" t="s">
        <x:v>117</x:v>
      </x:c>
      <x:c r="K200" s="26" t="s">
        <x:v>264</x:v>
      </x:c>
      <x:c r="L200" s="27" t="s"/>
      <x:c r="M200" s="27" t="s"/>
      <x:c r="N200" s="27" t="s"/>
      <x:c r="O200" s="27" t="s"/>
      <x:c r="P200" s="27" t="s"/>
      <x:c r="Q200" s="27" t="s"/>
      <x:c r="R200" s="27" t="s"/>
      <x:c r="S200" s="28" t="s"/>
    </x:row>
    <x:row r="201" spans="1:45" x14ac:dyDescent="0.25">
      <x:c r="A201" s="36" t="s">
        <x:v>8</x:v>
      </x:c>
      <x:c r="B201" s="36" t="s">
        <x:v>9</x:v>
      </x:c>
      <x:c r="C201" s="14" t="s">
        <x:v>10</x:v>
      </x:c>
      <x:c r="D201" s="17" t="s">
        <x:v>8</x:v>
      </x:c>
      <x:c r="E201" s="17" t="s">
        <x:v>9</x:v>
      </x:c>
      <x:c r="G201" s="36" t="s">
        <x:v>12</x:v>
      </x:c>
      <x:c r="H201" s="87" t="s">
        <x:v>13</x:v>
      </x:c>
      <x:c r="I201" s="50">
        <x:v>43952.5770833333</x:v>
      </x:c>
      <x:c r="K201" s="29" t="s">
        <x:v>108</x:v>
      </x:c>
      <x:c r="S201" s="30" t="s"/>
    </x:row>
    <x:row r="202" spans="1:45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86">
        <x:f>L203</x:f>
      </x:c>
      <x:c r="E202" s="88">
        <x:f>M203</x:f>
      </x:c>
      <x:c r="F202" s="0" t="n">
        <x:v>-5</x:v>
      </x:c>
      <x:c r="G202" s="15" t="s">
        <x:v>265</x:v>
      </x:c>
      <x:c r="I202" s="49" t="s"/>
      <x:c r="K202" s="32" t="s">
        <x:v>110</x:v>
      </x:c>
      <x:c r="L202" s="17" t="s">
        <x:v>8</x:v>
      </x:c>
      <x:c r="M202" s="17" t="s">
        <x:v>9</x:v>
      </x:c>
      <x:c r="O202" s="17" t="s">
        <x:v>110</x:v>
      </x:c>
      <x:c r="P202" s="17" t="s">
        <x:v>111</x:v>
      </x:c>
      <x:c r="Q202" s="17" t="s">
        <x:v>112</x:v>
      </x:c>
      <x:c r="R202" s="17" t="s">
        <x:v>113</x:v>
      </x:c>
      <x:c r="S202" s="33" t="s">
        <x:v>114</x:v>
      </x:c>
    </x:row>
    <x:row r="203" spans="1:45" x14ac:dyDescent="0.25">
      <x:c r="A203" s="15" t="n">
        <x:v>3</x:v>
      </x:c>
      <x:c r="B203" s="15">
        <x:f>2*A203^3 - 3*A203^2 + A203/2 - 5</x:f>
      </x:c>
      <x:c r="D203" s="86">
        <x:f>D202+1/4*(D206-D202)</x:f>
      </x:c>
      <x:c r="E203" s="88">
        <x:f>L215 * (D203 - D202)^3 + M215 * (D203 - D202)^2 + N215 * (D203 - D202) + O215</x:f>
      </x:c>
      <x:c r="F203" s="0" t="n">
        <x:v>-6.1414695945946</x:v>
      </x:c>
      <x:c r="G203" s="15" t="s">
        <x:v>266</x:v>
      </x:c>
      <x:c r="I203" s="49" t="s"/>
      <x:c r="K203" s="34" t="n">
        <x:v>0</x:v>
      </x:c>
      <x:c r="L203" s="18">
        <x:f>A202</x:f>
      </x:c>
      <x:c r="M203" s="18">
        <x:f>B202</x:f>
      </x:c>
      <x:c r="O203" s="18" t="n">
        <x:v>0</x:v>
      </x:c>
      <x:c r="P203" s="18">
        <x:f>L204 - L203</x:f>
      </x:c>
      <x:c r="Q203" s="18">
        <x:f>P203 + P204</x:f>
      </x:c>
      <x:c r="R203" s="18">
        <x:f>M204 - M203</x:f>
      </x:c>
      <x:c r="S203" s="35">
        <x:f>R203 / P203</x:f>
      </x:c>
    </x:row>
    <x:row r="204" spans="1:45" x14ac:dyDescent="0.25">
      <x:c r="A204" s="15" t="n">
        <x:v>6</x:v>
      </x:c>
      <x:c r="B204" s="15">
        <x:f>2*A204^3 - 3*A204^2 + A204/2 - 5</x:f>
      </x:c>
      <x:c r="D204" s="86">
        <x:f>D202+2/4*(D206-D202)</x:f>
      </x:c>
      <x:c r="E204" s="88">
        <x:f>L215 * (D204 - D202)^3 + M215 * (D204 - D202)^2 + N215 * (D204 - D202) + O215</x:f>
      </x:c>
      <x:c r="F204" s="0" t="n">
        <x:v>-3.97635135135136</x:v>
      </x:c>
      <x:c r="G204" s="15" t="s">
        <x:v>267</x:v>
      </x:c>
      <x:c r="I204" s="49" t="s"/>
      <x:c r="K204" s="34" t="n">
        <x:v>1</x:v>
      </x:c>
      <x:c r="L204" s="18">
        <x:f>A203</x:f>
      </x:c>
      <x:c r="M204" s="18">
        <x:f>B203</x:f>
      </x:c>
      <x:c r="O204" s="18" t="n">
        <x:v>1</x:v>
      </x:c>
      <x:c r="P204" s="18">
        <x:f>L205 - L204</x:f>
      </x:c>
      <x:c r="Q204" s="18">
        <x:f>P204 + P205</x:f>
      </x:c>
      <x:c r="R204" s="18">
        <x:f>M205 - M204</x:f>
      </x:c>
      <x:c r="S204" s="35">
        <x:f>R204 / P204</x:f>
      </x:c>
    </x:row>
    <x:row r="205" spans="1:45" x14ac:dyDescent="0.25">
      <x:c r="A205" s="15" t="n">
        <x:v>8</x:v>
      </x:c>
      <x:c r="B205" s="15">
        <x:f>2*A205^3 - 3*A205^2 + A205/2 - 5</x:f>
      </x:c>
      <x:c r="D205" s="86">
        <x:f>D202+3/4*(D206-D202)</x:f>
      </x:c>
      <x:c r="E205" s="88">
        <x:f>L215 * (D205 - D202)^3 + M215 * (D205 - D202)^2 + N215 * (D205 - D202) + O215</x:f>
      </x:c>
      <x:c r="F205" s="0" t="n">
        <x:v>4.80194256756756</x:v>
      </x:c>
      <x:c r="G205" s="15" t="s">
        <x:v>268</x:v>
      </x:c>
      <x:c r="K205" s="34" t="n">
        <x:v>2</x:v>
      </x:c>
      <x:c r="L205" s="18">
        <x:f>A204</x:f>
      </x:c>
      <x:c r="M205" s="18">
        <x:f>B204</x:f>
      </x:c>
      <x:c r="O205" s="18" t="n">
        <x:v>2</x:v>
      </x:c>
      <x:c r="P205" s="18">
        <x:f>L206 - L205</x:f>
      </x:c>
      <x:c r="Q205" s="18" t="s"/>
      <x:c r="R205" s="18">
        <x:f>M206 - M205</x:f>
      </x:c>
      <x:c r="S205" s="35">
        <x:f>R205 / P205</x:f>
      </x:c>
    </x:row>
    <x:row r="206" spans="1:45" x14ac:dyDescent="0.25">
      <x:c r="D206" s="86">
        <x:f>L204</x:f>
      </x:c>
      <x:c r="E206" s="88">
        <x:f>M204</x:f>
      </x:c>
      <x:c r="F206" s="0" t="n">
        <x:v>23.5</x:v>
      </x:c>
      <x:c r="G206" s="15" t="s">
        <x:v>269</x:v>
      </x:c>
      <x:c r="K206" s="34" t="n">
        <x:v>3</x:v>
      </x:c>
      <x:c r="L206" s="18">
        <x:f>A205</x:f>
      </x:c>
      <x:c r="M206" s="18">
        <x:f>B205</x:f>
      </x:c>
      <x:c r="S206" s="30" t="s"/>
    </x:row>
    <x:row r="207" spans="1:45" x14ac:dyDescent="0.25">
      <x:c r="D207" s="86">
        <x:f>D206+1/4*(D210-D206)</x:f>
      </x:c>
      <x:c r="E207" s="88">
        <x:f>L216 * (D207 - D206)^3 + M216 * (D207 - D206)^2 + N216 * (D207 - D206) + O216</x:f>
      </x:c>
      <x:c r="F207" s="0" t="n">
        <x:v>56.336570945946</x:v>
      </x:c>
      <x:c r="G207" s="15" t="s">
        <x:v>270</x:v>
      </x:c>
      <x:c r="K207" s="39" t="s"/>
      <x:c r="S207" s="30" t="s"/>
    </x:row>
    <x:row r="208" spans="1:45" x14ac:dyDescent="0.25">
      <x:c r="D208" s="86">
        <x:f>D206+2/4*(D210-D206)</x:f>
      </x:c>
      <x:c r="E208" s="88">
        <x:f>L216 * (D208 - D206)^3 + M216 * (D208 - D206)^2 + N216 * (D208 - D206) + O216</x:f>
      </x:c>
      <x:c r="F208" s="0" t="n">
        <x:v>111.179054054054</x:v>
      </x:c>
      <x:c r="G208" s="15" t="s">
        <x:v>271</x:v>
      </x:c>
      <x:c r="K208" s="39" t="s"/>
      <x:c r="L208" s="5" t="s">
        <x:v>124</x:v>
      </x:c>
      <x:c r="M208" s="4" t="s"/>
      <x:c r="N208" s="4" t="s"/>
      <x:c r="O208" s="3" t="s"/>
      <x:c r="Q208" s="17" t="s">
        <x:v>125</x:v>
      </x:c>
      <x:c r="S208" s="33" t="s">
        <x:v>126</x:v>
      </x:c>
    </x:row>
    <x:row r="209" spans="1:45" x14ac:dyDescent="0.25">
      <x:c r="D209" s="86">
        <x:f>D206+3/4*(D210-D206)</x:f>
      </x:c>
      <x:c r="E209" s="88">
        <x:f>L216 * (D209 - D206)^3 + M216 * (D209 - D206)^2 + N216 * (D209 - D206) + O216</x:f>
      </x:c>
      <x:c r="F209" s="0" t="n">
        <x:v>196.807010135135</x:v>
      </x:c>
      <x:c r="G209" s="15" t="s">
        <x:v>272</x:v>
      </x:c>
      <x:c r="K209" s="39" t="s"/>
      <x:c r="L209" s="18" t="n">
        <x:v>2</x:v>
      </x:c>
      <x:c r="M209" s="18" t="n">
        <x:v>0</x:v>
      </x:c>
      <x:c r="N209" s="18" t="n">
        <x:v>0</x:v>
      </x:c>
      <x:c r="O209" s="18" t="n">
        <x:v>0</x:v>
      </x:c>
      <x:c r="Q209" s="18" t="n">
        <x:v>0</x:v>
      </x:c>
      <x:c r="S209" s="35">
        <x:f t="array" ref="S209:S212">MMULT( MINVERSE(L209:O212), Q209:Q212 )</x:f>
      </x:c>
    </x:row>
    <x:row r="210" spans="1:45" x14ac:dyDescent="0.25">
      <x:c r="D210" s="86">
        <x:f>L205</x:f>
      </x:c>
      <x:c r="E210" s="88">
        <x:f>M205</x:f>
      </x:c>
      <x:c r="F210" s="0" t="n">
        <x:v>322</x:v>
      </x:c>
      <x:c r="G210" s="15" t="s">
        <x:v>273</x:v>
      </x:c>
      <x:c r="K210" s="39" t="s"/>
      <x:c r="L210" s="18">
        <x:f>P203 / Q203</x:f>
      </x:c>
      <x:c r="M210" s="18" t="n">
        <x:v>2</x:v>
      </x:c>
      <x:c r="N210" s="18">
        <x:f>1 - L210</x:f>
      </x:c>
      <x:c r="O210" s="18" t="n">
        <x:v>0</x:v>
      </x:c>
      <x:c r="Q210" s="18">
        <x:f>3 * (S204 - S203) / Q203</x:f>
      </x:c>
      <x:c r="S210" s="35">
        <x:f t="array"/>
      </x:c>
    </x:row>
    <x:row r="211" spans="1:45" x14ac:dyDescent="0.25">
      <x:c r="D211" s="86">
        <x:f>D210+1/4*(D214-D210)</x:f>
      </x:c>
      <x:c r="E211" s="88">
        <x:f>L217 * (D211 - D210)^3 + M217 * (D211 - D210)^2 + N217 * (D211 - D210) + O217</x:f>
      </x:c>
      <x:c r="F211" s="0" t="n">
        <x:v>430.449324324324</x:v>
      </x:c>
      <x:c r="G211" s="15" t="s">
        <x:v>274</x:v>
      </x:c>
      <x:c r="K211" s="39" t="s"/>
      <x:c r="L211" s="18" t="n">
        <x:v>0</x:v>
      </x:c>
      <x:c r="M211" s="18">
        <x:f>P204 / Q204</x:f>
      </x:c>
      <x:c r="N211" s="18" t="n">
        <x:v>2</x:v>
      </x:c>
      <x:c r="O211" s="18">
        <x:f>1 - M211</x:f>
      </x:c>
      <x:c r="Q211" s="18">
        <x:f>3 * (S205 - S204) / Q204</x:f>
      </x:c>
      <x:c r="S211" s="35">
        <x:f t="array"/>
      </x:c>
    </x:row>
    <x:row r="212" spans="1:45" x14ac:dyDescent="0.25">
      <x:c r="D212" s="86">
        <x:f>D210+2/4*(D214-D210)</x:f>
      </x:c>
      <x:c r="E212" s="88">
        <x:f>L217 * (D212 - D210)^3 + M217 * (D212 - D210)^2 + N217 * (D212 - D210) + O217</x:f>
      </x:c>
      <x:c r="F212" s="0" t="n">
        <x:v>555.013513513514</x:v>
      </x:c>
      <x:c r="G212" s="15" t="s">
        <x:v>275</x:v>
      </x:c>
      <x:c r="K212" s="39" t="s"/>
      <x:c r="L212" s="18" t="n">
        <x:v>0</x:v>
      </x:c>
      <x:c r="M212" s="18" t="n">
        <x:v>0</x:v>
      </x:c>
      <x:c r="N212" s="18" t="n">
        <x:v>0</x:v>
      </x:c>
      <x:c r="O212" s="18" t="n">
        <x:v>2</x:v>
      </x:c>
      <x:c r="Q212" s="18" t="n">
        <x:v>0</x:v>
      </x:c>
      <x:c r="S212" s="35">
        <x:f t="array"/>
      </x:c>
    </x:row>
    <x:row r="213" spans="1:45" x14ac:dyDescent="0.25">
      <x:c r="D213" s="86">
        <x:f>D210+3/4*(D214-D210)</x:f>
      </x:c>
      <x:c r="E213" s="88">
        <x:f>L217 * (D213 - D210)^3 + M217 * (D213 - D210)^2 + N217 * (D213 - D210) + O217</x:f>
      </x:c>
      <x:c r="F213" s="0" t="n">
        <x:v>690.320945945946</x:v>
      </x:c>
      <x:c r="G213" s="15" t="s">
        <x:v>276</x:v>
      </x:c>
      <x:c r="K213" s="39" t="s"/>
      <x:c r="S213" s="30" t="s"/>
    </x:row>
    <x:row r="214" spans="1:45" x14ac:dyDescent="0.25">
      <x:c r="D214" s="86">
        <x:f>L206</x:f>
      </x:c>
      <x:c r="E214" s="88">
        <x:f>M206</x:f>
      </x:c>
      <x:c r="F214" s="0" t="n">
        <x:v>831</x:v>
      </x:c>
      <x:c r="G214" s="15" t="s">
        <x:v>277</x:v>
      </x:c>
      <x:c r="K214" s="32" t="s">
        <x:v>110</x:v>
      </x:c>
      <x:c r="L214" s="17" t="s">
        <x:v>133</x:v>
      </x:c>
      <x:c r="M214" s="17" t="s">
        <x:v>134</x:v>
      </x:c>
      <x:c r="N214" s="17" t="s">
        <x:v>135</x:v>
      </x:c>
      <x:c r="O214" s="17" t="s">
        <x:v>136</x:v>
      </x:c>
      <x:c r="P214" s="40" t="s">
        <x:v>278</x:v>
      </x:c>
      <x:c r="Q214" s="41" t="s"/>
      <x:c r="R214" s="41" t="s"/>
      <x:c r="S214" s="30" t="s"/>
    </x:row>
    <x:row r="215" spans="1:45" x14ac:dyDescent="0.25">
      <x:c r="K215" s="34" t="n">
        <x:v>0</x:v>
      </x:c>
      <x:c r="L215" s="18">
        <x:f>(S210 - S209) / (3 * P203)</x:f>
      </x:c>
      <x:c r="M215" s="18">
        <x:f>S209</x:f>
      </x:c>
      <x:c r="N215" s="18">
        <x:f>S203 - P203 * (S210 + 2 * S209) / 3</x:f>
      </x:c>
      <x:c r="O215" s="18">
        <x:f>M203</x:f>
      </x:c>
      <x:c r="P215" s="40" t="s"/>
      <x:c r="Q215" s="41" t="s"/>
      <x:c r="R215" s="41" t="s"/>
      <x:c r="S215" s="30" t="s"/>
    </x:row>
    <x:row r="216" spans="1:45" x14ac:dyDescent="0.25">
      <x:c r="K216" s="34" t="n">
        <x:v>1</x:v>
      </x:c>
      <x:c r="L216" s="18">
        <x:f>(S211 - S210) / (3 * P204)</x:f>
      </x:c>
      <x:c r="M216" s="18">
        <x:f>S210</x:f>
      </x:c>
      <x:c r="N216" s="18">
        <x:f>S204 - P204 * (S211 + 2 * S210) / 3</x:f>
      </x:c>
      <x:c r="O216" s="18">
        <x:f>M204</x:f>
      </x:c>
      <x:c r="P216" s="40" t="s"/>
      <x:c r="Q216" s="41" t="s"/>
      <x:c r="R216" s="41" t="s"/>
      <x:c r="S216" s="30" t="s"/>
    </x:row>
    <x:row r="217" spans="1:45" s="0" customFormat="1" ht="15.75" customHeight="1" thickBot="1" x14ac:dyDescent="0.3">
      <x:c r="K217" s="42" t="n">
        <x:v>2</x:v>
      </x:c>
      <x:c r="L217" s="43">
        <x:f>(S212 - S211) / (3 * P205)</x:f>
      </x:c>
      <x:c r="M217" s="43">
        <x:f>S211</x:f>
      </x:c>
      <x:c r="N217" s="43">
        <x:f>S205 - P205 * (S212 + 2 * S211) / 3</x:f>
      </x:c>
      <x:c r="O217" s="43">
        <x:f>M205</x:f>
      </x:c>
      <x:c r="P217" s="44" t="s"/>
      <x:c r="Q217" s="45" t="s"/>
      <x:c r="R217" s="45" t="s"/>
      <x:c r="S217" s="46" t="s"/>
    </x:row>
    <x:row r="219" spans="1:45" s="0" customFormat="1" ht="15.75" customHeight="1" thickBot="1" x14ac:dyDescent="0.3">
      <x:c r="A219" s="31" t="s">
        <x:v>279</x:v>
      </x:c>
      <x:c r="H219" s="0" t="s"/>
    </x:row>
    <x:row r="220" spans="1:45" x14ac:dyDescent="0.25">
      <x:c r="A220" s="6" t="s">
        <x:v>115</x:v>
      </x:c>
      <x:c r="B220" s="6" t="s"/>
      <x:c r="C220" s="6" t="s"/>
      <x:c r="D220" s="6" t="s">
        <x:v>11</x:v>
      </x:c>
      <x:c r="E220" s="6" t="s"/>
      <x:c r="G220" s="6" t="s">
        <x:v>12</x:v>
      </x:c>
      <x:c r="H220" s="6" t="s">
        <x:v>116</x:v>
      </x:c>
      <x:c r="I220" s="6" t="s">
        <x:v>117</x:v>
      </x:c>
      <x:c r="K220" s="26" t="s">
        <x:v>280</x:v>
      </x:c>
      <x:c r="L220" s="27" t="s"/>
      <x:c r="M220" s="27" t="s"/>
      <x:c r="N220" s="27" t="s"/>
      <x:c r="O220" s="27" t="s"/>
      <x:c r="P220" s="27" t="s"/>
      <x:c r="Q220" s="27" t="s"/>
      <x:c r="R220" s="27" t="s"/>
      <x:c r="S220" s="28" t="s"/>
    </x:row>
    <x:row r="221" spans="1:45" x14ac:dyDescent="0.25">
      <x:c r="A221" s="36" t="s">
        <x:v>8</x:v>
      </x:c>
      <x:c r="B221" s="36" t="s">
        <x:v>9</x:v>
      </x:c>
      <x:c r="C221" s="14" t="s">
        <x:v>10</x:v>
      </x:c>
      <x:c r="D221" s="17" t="s">
        <x:v>8</x:v>
      </x:c>
      <x:c r="E221" s="17" t="s">
        <x:v>9</x:v>
      </x:c>
      <x:c r="G221" s="36" t="s">
        <x:v>12</x:v>
      </x:c>
      <x:c r="H221" s="87" t="s">
        <x:v>13</x:v>
      </x:c>
      <x:c r="I221" s="50">
        <x:v>43952.5770833333</x:v>
      </x:c>
      <x:c r="K221" s="29" t="s">
        <x:v>108</x:v>
      </x:c>
      <x:c r="S221" s="30" t="s"/>
    </x:row>
    <x:row r="222" spans="1:45" x14ac:dyDescent="0.25">
      <x:c r="A222" s="15" t="n">
        <x:v>2</x:v>
      </x:c>
      <x:c r="B222" s="15">
        <x:f>LOG(A222,10)</x:f>
      </x:c>
      <x:c r="C222" s="11" t="s">
        <x:v>119</x:v>
      </x:c>
      <x:c r="D222" s="86">
        <x:f>L223</x:f>
      </x:c>
      <x:c r="E222" s="88">
        <x:f>M223</x:f>
      </x:c>
      <x:c r="F222" s="0" t="n">
        <x:v>0.301029995663981</x:v>
      </x:c>
      <x:c r="G222" s="15" t="s">
        <x:v>281</x:v>
      </x:c>
      <x:c r="I222" s="49" t="s"/>
      <x:c r="K222" s="32" t="s">
        <x:v>110</x:v>
      </x:c>
      <x:c r="L222" s="17" t="s">
        <x:v>8</x:v>
      </x:c>
      <x:c r="M222" s="17" t="s">
        <x:v>9</x:v>
      </x:c>
      <x:c r="O222" s="17" t="s">
        <x:v>110</x:v>
      </x:c>
      <x:c r="P222" s="17" t="s">
        <x:v>111</x:v>
      </x:c>
      <x:c r="Q222" s="17" t="s">
        <x:v>112</x:v>
      </x:c>
      <x:c r="R222" s="17" t="s">
        <x:v>113</x:v>
      </x:c>
      <x:c r="S222" s="33" t="s">
        <x:v>114</x:v>
      </x:c>
    </x:row>
    <x:row r="223" spans="1:45" x14ac:dyDescent="0.25">
      <x:c r="A223" s="15" t="n">
        <x:v>10</x:v>
      </x:c>
      <x:c r="B223" s="15">
        <x:f>LOG(A223,10)</x:f>
      </x:c>
      <x:c r="D223" s="86">
        <x:f>D222+1/4*(D226-D222)</x:f>
      </x:c>
      <x:c r="E223" s="88">
        <x:f>L235 * (D223 - D222)^3 + M235 * (D223 - D222)^2 + N235 * (D223 - D222) + O235</x:f>
      </x:c>
      <x:c r="F223" s="0" t="n">
        <x:v>0.492980667942593</x:v>
      </x:c>
      <x:c r="G223" s="15" t="s">
        <x:v>282</x:v>
      </x:c>
      <x:c r="I223" s="49" t="s"/>
      <x:c r="K223" s="34" t="n">
        <x:v>0</x:v>
      </x:c>
      <x:c r="L223" s="18">
        <x:f>A222</x:f>
      </x:c>
      <x:c r="M223" s="18">
        <x:f>B222</x:f>
      </x:c>
      <x:c r="O223" s="18" t="n">
        <x:v>0</x:v>
      </x:c>
      <x:c r="P223" s="18">
        <x:f>L224 - L223</x:f>
      </x:c>
      <x:c r="Q223" s="18">
        <x:f>P223 + P224</x:f>
      </x:c>
      <x:c r="R223" s="18">
        <x:f>M224 - M223</x:f>
      </x:c>
      <x:c r="S223" s="35">
        <x:f>R223 / P223</x:f>
      </x:c>
    </x:row>
    <x:row r="224" spans="1:45" x14ac:dyDescent="0.25">
      <x:c r="A224" s="15" t="n">
        <x:v>30</x:v>
      </x:c>
      <x:c r="B224" s="15">
        <x:f>LOG(A224,10)</x:f>
      </x:c>
      <x:c r="D224" s="86">
        <x:f>D222+2/4*(D226-D222)</x:f>
      </x:c>
      <x:c r="E224" s="88">
        <x:f>L235 * (D224 - D222)^3 + M235 * (D224 - D222)^2 + N235 * (D224 - D222) + O235</x:f>
      </x:c>
      <x:c r="F224" s="0" t="n">
        <x:v>0.678048071743363</x:v>
      </x:c>
      <x:c r="G224" s="15" t="s">
        <x:v>283</x:v>
      </x:c>
      <x:c r="I224" s="49" t="s"/>
      <x:c r="K224" s="34" t="n">
        <x:v>1</x:v>
      </x:c>
      <x:c r="L224" s="18">
        <x:f>A223</x:f>
      </x:c>
      <x:c r="M224" s="18">
        <x:f>B223</x:f>
      </x:c>
      <x:c r="O224" s="18" t="n">
        <x:v>1</x:v>
      </x:c>
      <x:c r="P224" s="18">
        <x:f>L225 - L224</x:f>
      </x:c>
      <x:c r="Q224" s="18">
        <x:f>P224 + P225</x:f>
      </x:c>
      <x:c r="R224" s="18">
        <x:f>M225 - M224</x:f>
      </x:c>
      <x:c r="S224" s="35">
        <x:f>R224 / P224</x:f>
      </x:c>
    </x:row>
    <x:row r="225" spans="1:45" x14ac:dyDescent="0.25">
      <x:c r="A225" s="15" t="n">
        <x:v>100</x:v>
      </x:c>
      <x:c r="B225" s="15">
        <x:f>LOG(A225,10)</x:f>
      </x:c>
      <x:c r="D225" s="86">
        <x:f>D222+3/4*(D226-D222)</x:f>
      </x:c>
      <x:c r="E225" s="88">
        <x:f>L235 * (D225 - D222)^3 + M235 * (D225 - D222)^2 + N235 * (D225 - D222) + O235</x:f>
      </x:c>
      <x:c r="F225" s="0" t="n">
        <x:v>0.849348938588446</x:v>
      </x:c>
      <x:c r="G225" s="15" t="s">
        <x:v>284</x:v>
      </x:c>
      <x:c r="K225" s="34" t="n">
        <x:v>2</x:v>
      </x:c>
      <x:c r="L225" s="18">
        <x:f>A224</x:f>
      </x:c>
      <x:c r="M225" s="18">
        <x:f>B224</x:f>
      </x:c>
      <x:c r="O225" s="18" t="n">
        <x:v>2</x:v>
      </x:c>
      <x:c r="P225" s="18">
        <x:f>L226 - L225</x:f>
      </x:c>
      <x:c r="Q225" s="18" t="s"/>
      <x:c r="R225" s="18">
        <x:f>M226 - M225</x:f>
      </x:c>
      <x:c r="S225" s="35">
        <x:f>R225 / P225</x:f>
      </x:c>
    </x:row>
    <x:row r="226" spans="1:45" x14ac:dyDescent="0.25">
      <x:c r="D226" s="86">
        <x:f>L224</x:f>
      </x:c>
      <x:c r="E226" s="88">
        <x:f>M224</x:f>
      </x:c>
      <x:c r="F226" s="0" t="n">
        <x:v>1</x:v>
      </x:c>
      <x:c r="G226" s="15" t="s">
        <x:v>26</x:v>
      </x:c>
      <x:c r="K226" s="34" t="n">
        <x:v>3</x:v>
      </x:c>
      <x:c r="L226" s="18">
        <x:f>A225</x:f>
      </x:c>
      <x:c r="M226" s="18">
        <x:f>B225</x:f>
      </x:c>
      <x:c r="S226" s="30" t="s"/>
    </x:row>
    <x:row r="227" spans="1:45" x14ac:dyDescent="0.25">
      <x:c r="D227" s="86">
        <x:f>D226+1/4*(D230-D226)</x:f>
      </x:c>
      <x:c r="E227" s="88">
        <x:f>L236 * (D227 - D226)^3 + M236 * (D227 - D226)^2 + N236 * (D227 - D226) + O236</x:f>
      </x:c>
      <x:c r="F227" s="0" t="n">
        <x:v>1.26643625856781</x:v>
      </x:c>
      <x:c r="G227" s="15" t="s">
        <x:v>285</x:v>
      </x:c>
      <x:c r="K227" s="39" t="s"/>
      <x:c r="S227" s="30" t="s"/>
    </x:row>
    <x:row r="228" spans="1:45" x14ac:dyDescent="0.25">
      <x:c r="D228" s="86">
        <x:f>D226+2/4*(D230-D226)</x:f>
      </x:c>
      <x:c r="E228" s="88">
        <x:f>L236 * (D228 - D226)^3 + M236 * (D228 - D226)^2 + N236 * (D228 - D226) + O236</x:f>
      </x:c>
      <x:c r="F228" s="0" t="n">
        <x:v>1.40517745440204</x:v>
      </x:c>
      <x:c r="G228" s="15" t="s">
        <x:v>286</x:v>
      </x:c>
      <x:c r="K228" s="39" t="s"/>
      <x:c r="L228" s="5" t="s">
        <x:v>124</x:v>
      </x:c>
      <x:c r="M228" s="4" t="s"/>
      <x:c r="N228" s="4" t="s"/>
      <x:c r="O228" s="3" t="s"/>
      <x:c r="Q228" s="17" t="s">
        <x:v>125</x:v>
      </x:c>
      <x:c r="S228" s="33" t="s">
        <x:v>126</x:v>
      </x:c>
    </x:row>
    <x:row r="229" spans="1:45" x14ac:dyDescent="0.25">
      <x:c r="D229" s="86">
        <x:f>D226+3/4*(D230-D226)</x:f>
      </x:c>
      <x:c r="E229" s="88">
        <x:f>L236 * (D229 - D226)^3 + M236 * (D229 - D226)^2 + N236 * (D229 - D226) + O236</x:f>
      </x:c>
      <x:c r="F229" s="0" t="n">
        <x:v>1.46061023671516</x:v>
      </x:c>
      <x:c r="G229" s="15" t="s">
        <x:v>287</x:v>
      </x:c>
      <x:c r="K229" s="39" t="s"/>
      <x:c r="L229" s="18" t="n">
        <x:v>2</x:v>
      </x:c>
      <x:c r="M229" s="18" t="n">
        <x:v>0</x:v>
      </x:c>
      <x:c r="N229" s="18" t="n">
        <x:v>0</x:v>
      </x:c>
      <x:c r="O229" s="18" t="n">
        <x:v>0</x:v>
      </x:c>
      <x:c r="Q229" s="18" t="n">
        <x:v>0</x:v>
      </x:c>
      <x:c r="S229" s="35">
        <x:f t="array" ref="S229:S232">MMULT( MINVERSE(L229:O232), Q229:Q232 )</x:f>
      </x:c>
    </x:row>
    <x:row r="230" spans="1:45" x14ac:dyDescent="0.25">
      <x:c r="D230" s="86">
        <x:f>L225</x:f>
      </x:c>
      <x:c r="E230" s="88">
        <x:f>M225</x:f>
      </x:c>
      <x:c r="F230" s="0" t="n">
        <x:v>1.47712125471966</x:v>
      </x:c>
      <x:c r="G230" s="15" t="s">
        <x:v>288</x:v>
      </x:c>
      <x:c r="K230" s="39" t="s"/>
      <x:c r="L230" s="18">
        <x:f>P223 / Q223</x:f>
      </x:c>
      <x:c r="M230" s="18" t="n">
        <x:v>2</x:v>
      </x:c>
      <x:c r="N230" s="18">
        <x:f>1 - L230</x:f>
      </x:c>
      <x:c r="O230" s="18" t="n">
        <x:v>0</x:v>
      </x:c>
      <x:c r="Q230" s="18">
        <x:f>3 * (S224 - S223) / Q223</x:f>
      </x:c>
      <x:c r="S230" s="35">
        <x:f t="array"/>
      </x:c>
    </x:row>
    <x:row r="231" spans="1:45" x14ac:dyDescent="0.25">
      <x:c r="D231" s="86">
        <x:f>D230+1/4*(D234-D230)</x:f>
      </x:c>
      <x:c r="E231" s="88">
        <x:f>L237 * (D231 - D230)^3 + M237 * (D231 - D230)^2 + N237 * (D231 - D230) + O237</x:f>
      </x:c>
      <x:c r="F231" s="0" t="n">
        <x:v>1.54926420597641</x:v>
      </x:c>
      <x:c r="G231" s="15" t="s">
        <x:v>289</x:v>
      </x:c>
      <x:c r="K231" s="39" t="s"/>
      <x:c r="L231" s="18" t="n">
        <x:v>0</x:v>
      </x:c>
      <x:c r="M231" s="18">
        <x:f>P224 / Q224</x:f>
      </x:c>
      <x:c r="N231" s="18" t="n">
        <x:v>2</x:v>
      </x:c>
      <x:c r="O231" s="18">
        <x:f>1 - M231</x:f>
      </x:c>
      <x:c r="Q231" s="18">
        <x:f>3 * (S225 - S224) / Q224</x:f>
      </x:c>
      <x:c r="S231" s="35">
        <x:f t="array"/>
      </x:c>
    </x:row>
    <x:row r="232" spans="1:45" x14ac:dyDescent="0.25">
      <x:c r="D232" s="86">
        <x:f>D230+2/4*(D234-D230)</x:f>
      </x:c>
      <x:c r="E232" s="88">
        <x:f>L237 * (D232 - D230)^3 + M237 * (D232 - D230)^2 + N237 * (D232 - D230) + O237</x:f>
      </x:c>
      <x:c r="F232" s="0" t="n">
        <x:v>1.67161578728745</x:v>
      </x:c>
      <x:c r="G232" s="15" t="s">
        <x:v>290</x:v>
      </x:c>
      <x:c r="K232" s="39" t="s"/>
      <x:c r="L232" s="18" t="n">
        <x:v>0</x:v>
      </x:c>
      <x:c r="M232" s="18" t="n">
        <x:v>0</x:v>
      </x:c>
      <x:c r="N232" s="18" t="n">
        <x:v>0</x:v>
      </x:c>
      <x:c r="O232" s="18" t="n">
        <x:v>2</x:v>
      </x:c>
      <x:c r="Q232" s="18" t="n">
        <x:v>0</x:v>
      </x:c>
      <x:c r="S232" s="35">
        <x:f t="array"/>
      </x:c>
    </x:row>
    <x:row r="233" spans="1:45" x14ac:dyDescent="0.25">
      <x:c r="D233" s="86">
        <x:f>D230+3/4*(D234-D230)</x:f>
      </x:c>
      <x:c r="E233" s="88">
        <x:f>L237 * (D233 - D230)^3 + M237 * (D233 - D230)^2 + N237 * (D233 - D230) + O237</x:f>
      </x:c>
      <x:c r="F233" s="0" t="n">
        <x:v>1.82743978863468</x:v>
      </x:c>
      <x:c r="G233" s="15" t="s">
        <x:v>291</x:v>
      </x:c>
      <x:c r="K233" s="39" t="s"/>
      <x:c r="S233" s="30" t="s"/>
    </x:row>
    <x:row r="234" spans="1:45" x14ac:dyDescent="0.25">
      <x:c r="D234" s="86">
        <x:f>L226</x:f>
      </x:c>
      <x:c r="E234" s="88">
        <x:f>M226</x:f>
      </x:c>
      <x:c r="F234" s="0" t="n">
        <x:v>2</x:v>
      </x:c>
      <x:c r="G234" s="15" t="s">
        <x:v>31</x:v>
      </x:c>
      <x:c r="K234" s="32" t="s">
        <x:v>110</x:v>
      </x:c>
      <x:c r="L234" s="17" t="s">
        <x:v>133</x:v>
      </x:c>
      <x:c r="M234" s="17" t="s">
        <x:v>134</x:v>
      </x:c>
      <x:c r="N234" s="17" t="s">
        <x:v>135</x:v>
      </x:c>
      <x:c r="O234" s="17" t="s">
        <x:v>136</x:v>
      </x:c>
      <x:c r="P234" s="40" t="s">
        <x:v>292</x:v>
      </x:c>
      <x:c r="Q234" s="41" t="s"/>
      <x:c r="R234" s="41" t="s"/>
      <x:c r="S234" s="30" t="s"/>
    </x:row>
    <x:row r="235" spans="1:45" x14ac:dyDescent="0.25">
      <x:c r="K235" s="34" t="n">
        <x:v>0</x:v>
      </x:c>
      <x:c r="L235" s="18">
        <x:f>(S230 - S229) / (3 * P223)</x:f>
      </x:c>
      <x:c r="M235" s="18">
        <x:f>S229</x:f>
      </x:c>
      <x:c r="N235" s="18">
        <x:f>S223 - P223 * (S230 + 2 * S229) / 3</x:f>
      </x:c>
      <x:c r="O235" s="18">
        <x:f>M223</x:f>
      </x:c>
      <x:c r="P235" s="40" t="s"/>
      <x:c r="Q235" s="41" t="s"/>
      <x:c r="R235" s="41" t="s"/>
      <x:c r="S235" s="30" t="s"/>
    </x:row>
    <x:row r="236" spans="1:45" x14ac:dyDescent="0.25">
      <x:c r="K236" s="34" t="n">
        <x:v>1</x:v>
      </x:c>
      <x:c r="L236" s="18">
        <x:f>(S231 - S230) / (3 * P224)</x:f>
      </x:c>
      <x:c r="M236" s="18">
        <x:f>S230</x:f>
      </x:c>
      <x:c r="N236" s="18">
        <x:f>S224 - P224 * (S231 + 2 * S230) / 3</x:f>
      </x:c>
      <x:c r="O236" s="18">
        <x:f>M224</x:f>
      </x:c>
      <x:c r="P236" s="40" t="s"/>
      <x:c r="Q236" s="41" t="s"/>
      <x:c r="R236" s="41" t="s"/>
      <x:c r="S236" s="30" t="s"/>
    </x:row>
    <x:row r="237" spans="1:45" s="0" customFormat="1" ht="15.75" customHeight="1" thickBot="1" x14ac:dyDescent="0.3">
      <x:c r="K237" s="42" t="n">
        <x:v>2</x:v>
      </x:c>
      <x:c r="L237" s="43">
        <x:f>(S232 - S231) / (3 * P225)</x:f>
      </x:c>
      <x:c r="M237" s="43">
        <x:f>S231</x:f>
      </x:c>
      <x:c r="N237" s="43">
        <x:f>S225 - P225 * (S232 + 2 * S231) / 3</x:f>
      </x:c>
      <x:c r="O237" s="43">
        <x:f>M225</x:f>
      </x:c>
      <x:c r="P237" s="44" t="s"/>
      <x:c r="Q237" s="45" t="s"/>
      <x:c r="R237" s="45" t="s"/>
      <x:c r="S237" s="46" t="s"/>
    </x:row>
    <x:row r="239" spans="1:45" s="0" customFormat="1" ht="15.75" customHeight="1" thickBot="1" x14ac:dyDescent="0.3">
      <x:c r="A239" s="31" t="s">
        <x:v>293</x:v>
      </x:c>
      <x:c r="H239" s="0" t="s"/>
    </x:row>
    <x:row r="240" spans="1:45" x14ac:dyDescent="0.25">
      <x:c r="A240" s="6" t="s">
        <x:v>115</x:v>
      </x:c>
      <x:c r="B240" s="6" t="s"/>
      <x:c r="C240" s="6" t="s"/>
      <x:c r="D240" s="6" t="s">
        <x:v>11</x:v>
      </x:c>
      <x:c r="E240" s="6" t="s"/>
      <x:c r="G240" s="6" t="s">
        <x:v>12</x:v>
      </x:c>
      <x:c r="H240" s="6" t="s">
        <x:v>116</x:v>
      </x:c>
      <x:c r="I240" s="6" t="s">
        <x:v>117</x:v>
      </x:c>
      <x:c r="K240" s="26" t="s">
        <x:v>294</x:v>
      </x:c>
      <x:c r="L240" s="27" t="s"/>
      <x:c r="M240" s="27" t="s"/>
      <x:c r="N240" s="27" t="s"/>
      <x:c r="O240" s="27" t="s"/>
      <x:c r="P240" s="27" t="s"/>
      <x:c r="Q240" s="27" t="s"/>
      <x:c r="R240" s="27" t="s"/>
      <x:c r="S240" s="28" t="s"/>
    </x:row>
    <x:row r="241" spans="1:45" x14ac:dyDescent="0.25">
      <x:c r="A241" s="36" t="s">
        <x:v>8</x:v>
      </x:c>
      <x:c r="B241" s="36" t="s">
        <x:v>9</x:v>
      </x:c>
      <x:c r="C241" s="14" t="s">
        <x:v>10</x:v>
      </x:c>
      <x:c r="D241" s="17" t="s">
        <x:v>8</x:v>
      </x:c>
      <x:c r="E241" s="17" t="s">
        <x:v>9</x:v>
      </x:c>
      <x:c r="G241" s="36" t="s">
        <x:v>12</x:v>
      </x:c>
      <x:c r="H241" s="87" t="s">
        <x:v>13</x:v>
      </x:c>
      <x:c r="I241" s="50">
        <x:v>43952.5770833333</x:v>
      </x:c>
      <x:c r="K241" s="29" t="s">
        <x:v>108</x:v>
      </x:c>
      <x:c r="S241" s="30" t="s"/>
    </x:row>
    <x:row r="242" spans="1:45" x14ac:dyDescent="0.25">
      <x:c r="A242" s="15" t="n">
        <x:v>2</x:v>
      </x:c>
      <x:c r="B242" s="15">
        <x:f>LOG(A242,5)</x:f>
      </x:c>
      <x:c r="C242" s="11" t="s">
        <x:v>119</x:v>
      </x:c>
      <x:c r="D242" s="86">
        <x:f>L243</x:f>
      </x:c>
      <x:c r="E242" s="88">
        <x:f>M243</x:f>
      </x:c>
      <x:c r="F242" s="0" t="n">
        <x:v>0.430676558073393</x:v>
      </x:c>
      <x:c r="G242" s="15" t="s">
        <x:v>295</x:v>
      </x:c>
      <x:c r="I242" s="49" t="s"/>
      <x:c r="K242" s="32" t="s">
        <x:v>110</x:v>
      </x:c>
      <x:c r="L242" s="17" t="s">
        <x:v>8</x:v>
      </x:c>
      <x:c r="M242" s="17" t="s">
        <x:v>9</x:v>
      </x:c>
      <x:c r="O242" s="17" t="s">
        <x:v>110</x:v>
      </x:c>
      <x:c r="P242" s="17" t="s">
        <x:v>111</x:v>
      </x:c>
      <x:c r="Q242" s="17" t="s">
        <x:v>112</x:v>
      </x:c>
      <x:c r="R242" s="17" t="s">
        <x:v>113</x:v>
      </x:c>
      <x:c r="S242" s="33" t="s">
        <x:v>114</x:v>
      </x:c>
    </x:row>
    <x:row r="243" spans="1:45" x14ac:dyDescent="0.25">
      <x:c r="A243" s="15" t="n">
        <x:v>10</x:v>
      </x:c>
      <x:c r="B243" s="15">
        <x:f>LOG(A243,5)</x:f>
      </x:c>
      <x:c r="D243" s="86">
        <x:f>D242+1/4*(D246-D242)</x:f>
      </x:c>
      <x:c r="E243" s="88">
        <x:f>L255 * (D243 - D242)^3 + M255 * (D243 - D242)^2 + N255 * (D243 - D242) + O255</x:f>
      </x:c>
      <x:c r="F243" s="0" t="n">
        <x:v>0.705295885208832</x:v>
      </x:c>
      <x:c r="G243" s="15" t="s">
        <x:v>296</x:v>
      </x:c>
      <x:c r="I243" s="49" t="s"/>
      <x:c r="K243" s="34" t="n">
        <x:v>0</x:v>
      </x:c>
      <x:c r="L243" s="18">
        <x:f>A242</x:f>
      </x:c>
      <x:c r="M243" s="18">
        <x:f>B242</x:f>
      </x:c>
      <x:c r="O243" s="18" t="n">
        <x:v>0</x:v>
      </x:c>
      <x:c r="P243" s="18">
        <x:f>L244 - L243</x:f>
      </x:c>
      <x:c r="Q243" s="18">
        <x:f>P243 + P244</x:f>
      </x:c>
      <x:c r="R243" s="18">
        <x:f>M244 - M243</x:f>
      </x:c>
      <x:c r="S243" s="35">
        <x:f>R243 / P243</x:f>
      </x:c>
    </x:row>
    <x:row r="244" spans="1:45" x14ac:dyDescent="0.25">
      <x:c r="A244" s="15" t="n">
        <x:v>30</x:v>
      </x:c>
      <x:c r="B244" s="15">
        <x:f>LOG(A244,5)</x:f>
      </x:c>
      <x:c r="D244" s="86">
        <x:f>D242+2/4*(D246-D242)</x:f>
      </x:c>
      <x:c r="E244" s="88">
        <x:f>L255 * (D244 - D242)^3 + M255 * (D244 - D242)^2 + N255 * (D244 - D242) + O255</x:f>
      </x:c>
      <x:c r="F244" s="0" t="n">
        <x:v>0.970067481490095</x:v>
      </x:c>
      <x:c r="G244" s="15" t="s">
        <x:v>297</x:v>
      </x:c>
      <x:c r="I244" s="49" t="s"/>
      <x:c r="K244" s="34" t="n">
        <x:v>1</x:v>
      </x:c>
      <x:c r="L244" s="18">
        <x:f>A243</x:f>
      </x:c>
      <x:c r="M244" s="18">
        <x:f>B243</x:f>
      </x:c>
      <x:c r="O244" s="18" t="n">
        <x:v>1</x:v>
      </x:c>
      <x:c r="P244" s="18">
        <x:f>L245 - L244</x:f>
      </x:c>
      <x:c r="Q244" s="18">
        <x:f>P244 + P245</x:f>
      </x:c>
      <x:c r="R244" s="18">
        <x:f>M245 - M244</x:f>
      </x:c>
      <x:c r="S244" s="35">
        <x:f>R244 / P244</x:f>
      </x:c>
    </x:row>
    <x:row r="245" spans="1:45" x14ac:dyDescent="0.25">
      <x:c r="A245" s="15" t="n">
        <x:v>100</x:v>
      </x:c>
      <x:c r="B245" s="15">
        <x:f>LOG(A245,5)</x:f>
      </x:c>
      <x:c r="D245" s="86">
        <x:f>D242+3/4*(D246-D242)</x:f>
      </x:c>
      <x:c r="E245" s="88">
        <x:f>L255 * (D245 - D242)^3 + M255 * (D245 - D242)^2 + N255 * (D245 - D242) + O255</x:f>
      </x:c>
      <x:c r="F245" s="0" t="n">
        <x:v>1.21514361606301</x:v>
      </x:c>
      <x:c r="G245" s="15" t="s">
        <x:v>298</x:v>
      </x:c>
      <x:c r="K245" s="34" t="n">
        <x:v>2</x:v>
      </x:c>
      <x:c r="L245" s="18">
        <x:f>A244</x:f>
      </x:c>
      <x:c r="M245" s="18">
        <x:f>B244</x:f>
      </x:c>
      <x:c r="O245" s="18" t="n">
        <x:v>2</x:v>
      </x:c>
      <x:c r="P245" s="18">
        <x:f>L246 - L245</x:f>
      </x:c>
      <x:c r="Q245" s="18" t="s"/>
      <x:c r="R245" s="18">
        <x:f>M246 - M245</x:f>
      </x:c>
      <x:c r="S245" s="35">
        <x:f>R245 / P245</x:f>
      </x:c>
    </x:row>
    <x:row r="246" spans="1:45" x14ac:dyDescent="0.25">
      <x:c r="D246" s="86">
        <x:f>L244</x:f>
      </x:c>
      <x:c r="E246" s="88">
        <x:f>M244</x:f>
      </x:c>
      <x:c r="F246" s="0" t="n">
        <x:v>1.43067655807339</x:v>
      </x:c>
      <x:c r="G246" s="15" t="s">
        <x:v>299</x:v>
      </x:c>
      <x:c r="K246" s="34" t="n">
        <x:v>3</x:v>
      </x:c>
      <x:c r="L246" s="18">
        <x:f>A245</x:f>
      </x:c>
      <x:c r="M246" s="18">
        <x:f>B245</x:f>
      </x:c>
      <x:c r="S246" s="30" t="s"/>
    </x:row>
    <x:row r="247" spans="1:45" x14ac:dyDescent="0.25">
      <x:c r="D247" s="86">
        <x:f>D246+1/4*(D250-D246)</x:f>
      </x:c>
      <x:c r="E247" s="88">
        <x:f>L256 * (D247 - D246)^3 + M256 * (D247 - D246)^2 + N256 * (D247 - D246) + O256</x:f>
      </x:c>
      <x:c r="F247" s="0" t="n">
        <x:v>1.81186066742715</x:v>
      </x:c>
      <x:c r="G247" s="15" t="s">
        <x:v>300</x:v>
      </x:c>
      <x:c r="K247" s="39" t="s"/>
      <x:c r="S247" s="30" t="s"/>
    </x:row>
    <x:row r="248" spans="1:45" x14ac:dyDescent="0.25">
      <x:c r="D248" s="86">
        <x:f>D246+2/4*(D250-D246)</x:f>
      </x:c>
      <x:c r="E248" s="88">
        <x:f>L256 * (D248 - D246)^3 + M256 * (D248 - D246)^2 + N256 * (D248 - D246) + O256</x:f>
      </x:c>
      <x:c r="F248" s="0" t="n">
        <x:v>2.01035444394624</x:v>
      </x:c>
      <x:c r="G248" s="15" t="s">
        <x:v>301</x:v>
      </x:c>
      <x:c r="K248" s="39" t="s"/>
      <x:c r="L248" s="5" t="s">
        <x:v>124</x:v>
      </x:c>
      <x:c r="M248" s="4" t="s"/>
      <x:c r="N248" s="4" t="s"/>
      <x:c r="O248" s="3" t="s"/>
      <x:c r="Q248" s="17" t="s">
        <x:v>125</x:v>
      </x:c>
      <x:c r="S248" s="33" t="s">
        <x:v>126</x:v>
      </x:c>
    </x:row>
    <x:row r="249" spans="1:45" x14ac:dyDescent="0.25">
      <x:c r="D249" s="86">
        <x:f>D246+3/4*(D250-D246)</x:f>
      </x:c>
      <x:c r="E249" s="88">
        <x:f>L256 * (D249 - D246)^3 + M256 * (D249 - D246)^2 + N256 * (D249 - D246) + O256</x:f>
      </x:c>
      <x:c r="F249" s="0" t="n">
        <x:v>2.08966082615041</x:v>
      </x:c>
      <x:c r="G249" s="15" t="s">
        <x:v>302</x:v>
      </x:c>
      <x:c r="K249" s="39" t="s"/>
      <x:c r="L249" s="18" t="n">
        <x:v>2</x:v>
      </x:c>
      <x:c r="M249" s="18" t="n">
        <x:v>0</x:v>
      </x:c>
      <x:c r="N249" s="18" t="n">
        <x:v>0</x:v>
      </x:c>
      <x:c r="O249" s="18" t="n">
        <x:v>0</x:v>
      </x:c>
      <x:c r="Q249" s="18" t="n">
        <x:v>0</x:v>
      </x:c>
      <x:c r="S249" s="35">
        <x:f t="array" ref="S249:S252">MMULT( MINVERSE(L249:O252), Q249:Q252 )</x:f>
      </x:c>
    </x:row>
    <x:row r="250" spans="1:45" x14ac:dyDescent="0.25">
      <x:c r="D250" s="86">
        <x:f>L245</x:f>
      </x:c>
      <x:c r="E250" s="88">
        <x:f>M245</x:f>
      </x:c>
      <x:c r="F250" s="0" t="n">
        <x:v>2.11328275255938</x:v>
      </x:c>
      <x:c r="G250" s="15" t="s">
        <x:v>303</x:v>
      </x:c>
      <x:c r="K250" s="39" t="s"/>
      <x:c r="L250" s="18">
        <x:f>P243 / Q243</x:f>
      </x:c>
      <x:c r="M250" s="18" t="n">
        <x:v>2</x:v>
      </x:c>
      <x:c r="N250" s="18">
        <x:f>1 - L250</x:f>
      </x:c>
      <x:c r="O250" s="18" t="n">
        <x:v>0</x:v>
      </x:c>
      <x:c r="Q250" s="18">
        <x:f>3 * (S244 - S243) / Q243</x:f>
      </x:c>
      <x:c r="S250" s="35">
        <x:f t="array"/>
      </x:c>
    </x:row>
    <x:row r="251" spans="1:45" x14ac:dyDescent="0.25">
      <x:c r="D251" s="86">
        <x:f>D250+1/4*(D254-D250)</x:f>
      </x:c>
      <x:c r="E251" s="88">
        <x:f>L257 * (D251 - D250)^3 + M257 * (D251 - D250)^2 + N257 * (D251 - D250) + O257</x:f>
      </x:c>
      <x:c r="F251" s="0" t="n">
        <x:v>2.21649598175265</x:v>
      </x:c>
      <x:c r="G251" s="15" t="s">
        <x:v>304</x:v>
      </x:c>
      <x:c r="K251" s="39" t="s"/>
      <x:c r="L251" s="18" t="n">
        <x:v>0</x:v>
      </x:c>
      <x:c r="M251" s="18">
        <x:f>P244 / Q244</x:f>
      </x:c>
      <x:c r="N251" s="18" t="n">
        <x:v>2</x:v>
      </x:c>
      <x:c r="O251" s="18">
        <x:f>1 - M251</x:f>
      </x:c>
      <x:c r="Q251" s="18">
        <x:f>3 * (S245 - S244) / Q244</x:f>
      </x:c>
      <x:c r="S251" s="35">
        <x:f t="array"/>
      </x:c>
    </x:row>
    <x:row r="252" spans="1:45" x14ac:dyDescent="0.25">
      <x:c r="D252" s="86">
        <x:f>D250+2/4*(D254-D250)</x:f>
      </x:c>
      <x:c r="E252" s="88">
        <x:f>L257 * (D252 - D250)^3 + M257 * (D252 - D250)^2 + N257 * (D252 - D250) + O257</x:f>
      </x:c>
      <x:c r="F252" s="0" t="n">
        <x:v>2.39154152097756</x:v>
      </x:c>
      <x:c r="G252" s="15" t="s">
        <x:v>305</x:v>
      </x:c>
      <x:c r="K252" s="39" t="s"/>
      <x:c r="L252" s="18" t="n">
        <x:v>0</x:v>
      </x:c>
      <x:c r="M252" s="18" t="n">
        <x:v>0</x:v>
      </x:c>
      <x:c r="N252" s="18" t="n">
        <x:v>0</x:v>
      </x:c>
      <x:c r="O252" s="18" t="n">
        <x:v>2</x:v>
      </x:c>
      <x:c r="Q252" s="18" t="n">
        <x:v>0</x:v>
      </x:c>
      <x:c r="S252" s="35">
        <x:f t="array"/>
      </x:c>
    </x:row>
    <x:row r="253" spans="1:45" x14ac:dyDescent="0.25">
      <x:c r="D253" s="86">
        <x:f>D250+3/4*(D254-D250)</x:f>
      </x:c>
      <x:c r="E253" s="88">
        <x:f>L257 * (D253 - D250)^3 + M257 * (D253 - D250)^2 + N257 * (D253 - D250) + O257</x:f>
      </x:c>
      <x:c r="F253" s="0" t="n">
        <x:v>2.61447526689023</x:v>
      </x:c>
      <x:c r="G253" s="15" t="s">
        <x:v>306</x:v>
      </x:c>
      <x:c r="K253" s="39" t="s"/>
      <x:c r="S253" s="30" t="s"/>
    </x:row>
    <x:row r="254" spans="1:45" x14ac:dyDescent="0.25">
      <x:c r="D254" s="86">
        <x:f>L246</x:f>
      </x:c>
      <x:c r="E254" s="88">
        <x:f>M246</x:f>
      </x:c>
      <x:c r="F254" s="0" t="n">
        <x:v>2.86135311614679</x:v>
      </x:c>
      <x:c r="G254" s="15" t="s">
        <x:v>307</x:v>
      </x:c>
      <x:c r="K254" s="32" t="s">
        <x:v>110</x:v>
      </x:c>
      <x:c r="L254" s="17" t="s">
        <x:v>133</x:v>
      </x:c>
      <x:c r="M254" s="17" t="s">
        <x:v>134</x:v>
      </x:c>
      <x:c r="N254" s="17" t="s">
        <x:v>135</x:v>
      </x:c>
      <x:c r="O254" s="17" t="s">
        <x:v>136</x:v>
      </x:c>
      <x:c r="P254" s="40" t="s">
        <x:v>308</x:v>
      </x:c>
      <x:c r="Q254" s="41" t="s"/>
      <x:c r="R254" s="41" t="s"/>
      <x:c r="S254" s="30" t="s"/>
    </x:row>
    <x:row r="255" spans="1:45" x14ac:dyDescent="0.25">
      <x:c r="K255" s="34" t="n">
        <x:v>0</x:v>
      </x:c>
      <x:c r="L255" s="18">
        <x:f>(S250 - S249) / (3 * P243)</x:f>
      </x:c>
      <x:c r="M255" s="18">
        <x:f>S249</x:f>
      </x:c>
      <x:c r="N255" s="18">
        <x:f>S243 - P243 * (S250 + 2 * S249) / 3</x:f>
      </x:c>
      <x:c r="O255" s="18">
        <x:f>M243</x:f>
      </x:c>
      <x:c r="P255" s="40" t="s"/>
      <x:c r="Q255" s="41" t="s"/>
      <x:c r="R255" s="41" t="s"/>
      <x:c r="S255" s="30" t="s"/>
    </x:row>
    <x:row r="256" spans="1:45" x14ac:dyDescent="0.25">
      <x:c r="K256" s="34" t="n">
        <x:v>1</x:v>
      </x:c>
      <x:c r="L256" s="18">
        <x:f>(S251 - S250) / (3 * P244)</x:f>
      </x:c>
      <x:c r="M256" s="18">
        <x:f>S250</x:f>
      </x:c>
      <x:c r="N256" s="18">
        <x:f>S244 - P244 * (S251 + 2 * S250) / 3</x:f>
      </x:c>
      <x:c r="O256" s="18">
        <x:f>M244</x:f>
      </x:c>
      <x:c r="P256" s="40" t="s"/>
      <x:c r="Q256" s="41" t="s"/>
      <x:c r="R256" s="41" t="s"/>
      <x:c r="S256" s="30" t="s"/>
    </x:row>
    <x:row r="257" spans="1:45" s="0" customFormat="1" ht="15.75" customHeight="1" thickBot="1" x14ac:dyDescent="0.3">
      <x:c r="K257" s="42" t="n">
        <x:v>2</x:v>
      </x:c>
      <x:c r="L257" s="43">
        <x:f>(S252 - S251) / (3 * P245)</x:f>
      </x:c>
      <x:c r="M257" s="43">
        <x:f>S251</x:f>
      </x:c>
      <x:c r="N257" s="43">
        <x:f>S245 - P245 * (S252 + 2 * S251) / 3</x:f>
      </x:c>
      <x:c r="O257" s="43">
        <x:f>M245</x:f>
      </x:c>
      <x:c r="P257" s="44" t="s"/>
      <x:c r="Q257" s="45" t="s"/>
      <x:c r="R257" s="45" t="s"/>
      <x:c r="S257" s="46" t="s"/>
    </x:row>
    <x:row r="259" spans="1:45" s="0" customFormat="1" ht="15.75" customHeight="1" thickBot="1" x14ac:dyDescent="0.3">
      <x:c r="A259" s="31" t="s">
        <x:v>309</x:v>
      </x:c>
      <x:c r="H259" s="0" t="s"/>
    </x:row>
    <x:row r="260" spans="1:45" x14ac:dyDescent="0.25">
      <x:c r="A260" s="6" t="s">
        <x:v>115</x:v>
      </x:c>
      <x:c r="B260" s="6" t="s"/>
      <x:c r="C260" s="6" t="s"/>
      <x:c r="D260" s="6" t="s">
        <x:v>11</x:v>
      </x:c>
      <x:c r="E260" s="6" t="s"/>
      <x:c r="G260" s="6" t="s">
        <x:v>12</x:v>
      </x:c>
      <x:c r="H260" s="6" t="s">
        <x:v>116</x:v>
      </x:c>
      <x:c r="I260" s="6" t="s">
        <x:v>117</x:v>
      </x:c>
      <x:c r="K260" s="26" t="s">
        <x:v>310</x:v>
      </x:c>
      <x:c r="L260" s="27" t="s"/>
      <x:c r="M260" s="27" t="s"/>
      <x:c r="N260" s="27" t="s"/>
      <x:c r="O260" s="27" t="s"/>
      <x:c r="P260" s="27" t="s"/>
      <x:c r="Q260" s="27" t="s"/>
      <x:c r="R260" s="27" t="s"/>
      <x:c r="S260" s="28" t="s"/>
    </x:row>
    <x:row r="261" spans="1:45" x14ac:dyDescent="0.25">
      <x:c r="A261" s="36" t="s">
        <x:v>8</x:v>
      </x:c>
      <x:c r="B261" s="36" t="s">
        <x:v>9</x:v>
      </x:c>
      <x:c r="C261" s="14" t="s">
        <x:v>10</x:v>
      </x:c>
      <x:c r="D261" s="17" t="s">
        <x:v>8</x:v>
      </x:c>
      <x:c r="E261" s="17" t="s">
        <x:v>9</x:v>
      </x:c>
      <x:c r="G261" s="36" t="s">
        <x:v>12</x:v>
      </x:c>
      <x:c r="H261" s="87" t="s">
        <x:v>13</x:v>
      </x:c>
      <x:c r="I261" s="50">
        <x:v>43952.5770833333</x:v>
      </x:c>
      <x:c r="K261" s="29" t="s">
        <x:v>108</x:v>
      </x:c>
      <x:c r="S261" s="30" t="s"/>
    </x:row>
    <x:row r="262" spans="1:45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86">
        <x:f>L263</x:f>
      </x:c>
      <x:c r="E262" s="88">
        <x:f>M263</x:f>
      </x:c>
      <x:c r="F262" s="0" t="n">
        <x:v>-1.17736628902019</x:v>
      </x:c>
      <x:c r="G262" s="15" t="s">
        <x:v>311</x:v>
      </x:c>
      <x:c r="I262" s="49" t="s"/>
      <x:c r="K262" s="32" t="s">
        <x:v>110</x:v>
      </x:c>
      <x:c r="L262" s="17" t="s">
        <x:v>8</x:v>
      </x:c>
      <x:c r="M262" s="17" t="s">
        <x:v>9</x:v>
      </x:c>
      <x:c r="O262" s="17" t="s">
        <x:v>110</x:v>
      </x:c>
      <x:c r="P262" s="17" t="s">
        <x:v>111</x:v>
      </x:c>
      <x:c r="Q262" s="17" t="s">
        <x:v>112</x:v>
      </x:c>
      <x:c r="R262" s="17" t="s">
        <x:v>113</x:v>
      </x:c>
      <x:c r="S262" s="33" t="s">
        <x:v>114</x:v>
      </x:c>
    </x:row>
    <x:row r="263" spans="1:45" x14ac:dyDescent="0.25">
      <x:c r="A263" s="15" t="n">
        <x:v>10</x:v>
      </x:c>
      <x:c r="B263" s="15">
        <x:f>(COS(A263))^2 + 1/3 * SIN(A263) - 2 * (SIN(A263))^2</x:f>
      </x:c>
      <x:c r="D263" s="86">
        <x:f>D262+1/4*(D266-D262)</x:f>
      </x:c>
      <x:c r="E263" s="88">
        <x:f>L275 * (D263 - D262)^3 + M275 * (D263 - D262)^2 + N275 * (D263 - D262) + O275</x:f>
      </x:c>
      <x:c r="F263" s="0" t="n">
        <x:v>-0.826748987458069</x:v>
      </x:c>
      <x:c r="G263" s="15" t="s">
        <x:v>312</x:v>
      </x:c>
      <x:c r="I263" s="49" t="s"/>
      <x:c r="K263" s="34" t="n">
        <x:v>0</x:v>
      </x:c>
      <x:c r="L263" s="18">
        <x:f>A262</x:f>
      </x:c>
      <x:c r="M263" s="18">
        <x:f>B262</x:f>
      </x:c>
      <x:c r="O263" s="18" t="n">
        <x:v>0</x:v>
      </x:c>
      <x:c r="P263" s="18">
        <x:f>L264 - L263</x:f>
      </x:c>
      <x:c r="Q263" s="18">
        <x:f>P263 + P264</x:f>
      </x:c>
      <x:c r="R263" s="18">
        <x:f>M264 - M263</x:f>
      </x:c>
      <x:c r="S263" s="35">
        <x:f>R263 / P263</x:f>
      </x:c>
    </x:row>
    <x:row r="264" spans="1:45" x14ac:dyDescent="0.25">
      <x:c r="A264" s="15" t="n">
        <x:v>30</x:v>
      </x:c>
      <x:c r="B264" s="15">
        <x:f>(COS(A264))^2 + 1/3 * SIN(A264) - 2 * (SIN(A264))^2</x:f>
      </x:c>
      <x:c r="D264" s="86">
        <x:f>D262+2/4*(D266-D262)</x:f>
      </x:c>
      <x:c r="E264" s="88">
        <x:f>L275 * (D264 - D262)^3 + M275 * (D264 - D262)^2 + N275 * (D264 - D262) + O275</x:f>
      </x:c>
      <x:c r="F264" s="0" t="n">
        <x:v>-0.505563705376413</x:v>
      </x:c>
      <x:c r="G264" s="15" t="s">
        <x:v>313</x:v>
      </x:c>
      <x:c r="I264" s="49" t="s"/>
      <x:c r="K264" s="34" t="n">
        <x:v>1</x:v>
      </x:c>
      <x:c r="L264" s="18">
        <x:f>A263</x:f>
      </x:c>
      <x:c r="M264" s="18">
        <x:f>B263</x:f>
      </x:c>
      <x:c r="O264" s="18" t="n">
        <x:v>1</x:v>
      </x:c>
      <x:c r="P264" s="18">
        <x:f>L265 - L264</x:f>
      </x:c>
      <x:c r="Q264" s="18">
        <x:f>P264 + P265</x:f>
      </x:c>
      <x:c r="R264" s="18">
        <x:f>M265 - M264</x:f>
      </x:c>
      <x:c r="S264" s="35">
        <x:f>R264 / P264</x:f>
      </x:c>
    </x:row>
    <x:row r="265" spans="1:45" s="0" customFormat="1" x14ac:dyDescent="0.25">
      <x:c r="A265" s="15" t="n">
        <x:v>100</x:v>
      </x:c>
      <x:c r="B265" s="15">
        <x:f>(COS(A265))^2 + 1/3 * SIN(A265) - 2 * (SIN(A265))^2</x:f>
      </x:c>
      <x:c r="D265" s="86">
        <x:f>D262+3/4*(D266-D262)</x:f>
      </x:c>
      <x:c r="E265" s="88">
        <x:f>L275 * (D265 - D262)^3 + M275 * (D265 - D262)^2 + N275 * (D265 - D262) + O275</x:f>
      </x:c>
      <x:c r="F265" s="0" t="n">
        <x:v>-0.243242462255691</x:v>
      </x:c>
      <x:c r="G265" s="0" t="s">
        <x:v>314</x:v>
      </x:c>
      <x:c r="K265" s="34" t="n">
        <x:v>2</x:v>
      </x:c>
      <x:c r="L265" s="18">
        <x:f>A264</x:f>
      </x:c>
      <x:c r="M265" s="18">
        <x:f>B264</x:f>
      </x:c>
      <x:c r="O265" s="18" t="n">
        <x:v>2</x:v>
      </x:c>
      <x:c r="P265" s="18">
        <x:f>L266 - L265</x:f>
      </x:c>
      <x:c r="Q265" s="18" t="s"/>
      <x:c r="R265" s="18">
        <x:f>M266 - M265</x:f>
      </x:c>
      <x:c r="S265" s="35">
        <x:f>R265 / P265</x:f>
      </x:c>
      <x:c r="U265" s="89" t="s"/>
    </x:row>
    <x:row r="266" spans="1:45" x14ac:dyDescent="0.25">
      <x:c r="D266" s="86">
        <x:f>L264</x:f>
      </x:c>
      <x:c r="E266" s="88">
        <x:f>M264</x:f>
      </x:c>
      <x:c r="F266" s="0" t="n">
        <x:v>-0.0692172775763685</x:v>
      </x:c>
      <x:c r="G266" s="15" t="s">
        <x:v>315</x:v>
      </x:c>
      <x:c r="K266" s="34" t="n">
        <x:v>3</x:v>
      </x:c>
      <x:c r="L266" s="18">
        <x:f>A265</x:f>
      </x:c>
      <x:c r="M266" s="18">
        <x:f>B265</x:f>
      </x:c>
      <x:c r="S266" s="30" t="s"/>
    </x:row>
    <x:row r="267" spans="1:45" x14ac:dyDescent="0.25">
      <x:c r="D267" s="86">
        <x:f>D266+1/4*(D270-D266)</x:f>
      </x:c>
      <x:c r="E267" s="88">
        <x:f>L276 * (D267 - D266)^3 + M276 * (D267 - D266)^2 + N276 * (D267 - D266) + O276</x:f>
      </x:c>
      <x:c r="F267" s="0" t="n">
        <x:v>-0.0979357996272108</x:v>
      </x:c>
      <x:c r="G267" s="15" t="s">
        <x:v>316</x:v>
      </x:c>
      <x:c r="K267" s="39" t="s"/>
      <x:c r="S267" s="30" t="s"/>
    </x:row>
    <x:row r="268" spans="1:45" x14ac:dyDescent="0.25">
      <x:c r="D268" s="86">
        <x:f>D266+2/4*(D270-D266)</x:f>
      </x:c>
      <x:c r="E268" s="88">
        <x:f>L276 * (D268 - D266)^3 + M276 * (D268 - D266)^2 + N276 * (D268 - D266) + O276</x:f>
      </x:c>
      <x:c r="F268" s="0" t="n">
        <x:v>-0.628361714436781</x:v>
      </x:c>
      <x:c r="G268" s="15" t="s">
        <x:v>317</x:v>
      </x:c>
      <x:c r="K268" s="39" t="s"/>
      <x:c r="L268" s="5" t="s">
        <x:v>124</x:v>
      </x:c>
      <x:c r="M268" s="4" t="s"/>
      <x:c r="N268" s="4" t="s"/>
      <x:c r="O268" s="3" t="s"/>
      <x:c r="Q268" s="17" t="s">
        <x:v>125</x:v>
      </x:c>
      <x:c r="S268" s="33" t="s">
        <x:v>126</x:v>
      </x:c>
    </x:row>
    <x:row r="269" spans="1:45" x14ac:dyDescent="0.25">
      <x:c r="D269" s="86">
        <x:f>D266+3/4*(D270-D266)</x:f>
      </x:c>
      <x:c r="E269" s="88">
        <x:f>L276 * (D269 - D266)^3 + M276 * (D269 - D266)^2 + N276 * (D269 - D266) + O276</x:f>
      </x:c>
      <x:c r="F269" s="0" t="n">
        <x:v>-1.42640192775214</x:v>
      </x:c>
      <x:c r="G269" s="15" t="s">
        <x:v>318</x:v>
      </x:c>
      <x:c r="K269" s="39" t="s"/>
      <x:c r="L269" s="18" t="n">
        <x:v>2</x:v>
      </x:c>
      <x:c r="M269" s="18" t="n">
        <x:v>0</x:v>
      </x:c>
      <x:c r="N269" s="18" t="n">
        <x:v>0</x:v>
      </x:c>
      <x:c r="O269" s="18" t="n">
        <x:v>0</x:v>
      </x:c>
      <x:c r="Q269" s="18" t="n">
        <x:v>0</x:v>
      </x:c>
      <x:c r="S269" s="35">
        <x:f t="array" ref="S269:S272">MMULT( MINVERSE(L269:O272), Q269:Q272 )</x:f>
      </x:c>
    </x:row>
    <x:row r="270" spans="1:45" x14ac:dyDescent="0.25">
      <x:c r="D270" s="86">
        <x:f>L265</x:f>
      </x:c>
      <x:c r="E270" s="88">
        <x:f>M265</x:f>
      </x:c>
      <x:c r="F270" s="0" t="n">
        <x:v>-2.25796334532036</x:v>
      </x:c>
      <x:c r="G270" s="15" t="s">
        <x:v>319</x:v>
      </x:c>
      <x:c r="K270" s="39" t="s"/>
      <x:c r="L270" s="18">
        <x:f>P263 / Q263</x:f>
      </x:c>
      <x:c r="M270" s="18" t="n">
        <x:v>2</x:v>
      </x:c>
      <x:c r="N270" s="18">
        <x:f>1 - L270</x:f>
      </x:c>
      <x:c r="O270" s="18" t="n">
        <x:v>0</x:v>
      </x:c>
      <x:c r="Q270" s="18">
        <x:f>3 * (S264 - S263) / Q263</x:f>
      </x:c>
      <x:c r="S270" s="35">
        <x:f t="array"/>
      </x:c>
    </x:row>
    <x:row r="271" spans="1:45" x14ac:dyDescent="0.25">
      <x:c r="D271" s="86">
        <x:f>D270+1/4*(D274-D270)</x:f>
      </x:c>
      <x:c r="E271" s="88">
        <x:f>L277 * (D271 - D270)^3 + M277 * (D271 - D270)^2 + N277 * (D271 - D270) + O277</x:f>
      </x:c>
      <x:c r="F271" s="0" t="n">
        <x:v>-3.82785421356019</x:v>
      </x:c>
      <x:c r="G271" s="15" t="s">
        <x:v>320</x:v>
      </x:c>
      <x:c r="K271" s="39" t="s"/>
      <x:c r="L271" s="18" t="n">
        <x:v>0</x:v>
      </x:c>
      <x:c r="M271" s="18">
        <x:f>P264 / Q264</x:f>
      </x:c>
      <x:c r="N271" s="18" t="n">
        <x:v>2</x:v>
      </x:c>
      <x:c r="O271" s="18">
        <x:f>1 - M271</x:f>
      </x:c>
      <x:c r="Q271" s="18">
        <x:f>3 * (S265 - S264) / Q264</x:f>
      </x:c>
      <x:c r="S271" s="35">
        <x:f t="array"/>
      </x:c>
    </x:row>
    <x:row r="272" spans="1:45" x14ac:dyDescent="0.25">
      <x:c r="D272" s="86">
        <x:f>D270+2/4*(D274-D270)</x:f>
      </x:c>
      <x:c r="E272" s="88">
        <x:f>L277 * (D272 - D270)^3 + M277 * (D272 - D270)^2 + N277 * (D272 - D270) + O277</x:f>
      </x:c>
      <x:c r="F272" s="0" t="n">
        <x:v>-3.55499084242425</x:v>
      </x:c>
      <x:c r="G272" s="15" t="s">
        <x:v>321</x:v>
      </x:c>
      <x:c r="K272" s="39" t="s"/>
      <x:c r="L272" s="18" t="n">
        <x:v>0</x:v>
      </x:c>
      <x:c r="M272" s="18" t="n">
        <x:v>0</x:v>
      </x:c>
      <x:c r="N272" s="18" t="n">
        <x:v>0</x:v>
      </x:c>
      <x:c r="O272" s="18" t="n">
        <x:v>2</x:v>
      </x:c>
      <x:c r="Q272" s="18" t="n">
        <x:v>0</x:v>
      </x:c>
      <x:c r="S272" s="35">
        <x:f t="array"/>
      </x:c>
    </x:row>
    <x:row r="273" spans="1:45" s="0" customFormat="1" x14ac:dyDescent="0.25">
      <x:c r="D273" s="86">
        <x:f>D270+3/4*(D274-D270)</x:f>
      </x:c>
      <x:c r="E273" s="88">
        <x:f>L277 * (D273 - D270)^3 + M277 * (D273 - D270)^2 + N277 * (D273 - D270) + O277</x:f>
      </x:c>
      <x:c r="F273" s="0" t="n">
        <x:v>-2.05362464503779</x:v>
      </x:c>
      <x:c r="G273" s="0" t="s">
        <x:v>322</x:v>
      </x:c>
      <x:c r="K273" s="39" t="s"/>
      <x:c r="S273" s="30" t="s"/>
      <x:c r="U273" s="89" t="s"/>
    </x:row>
    <x:row r="274" spans="1:45" x14ac:dyDescent="0.25">
      <x:c r="D274" s="86">
        <x:f>L266</x:f>
      </x:c>
      <x:c r="E274" s="88">
        <x:f>M266</x:f>
      </x:c>
      <x:c r="F274" s="0" t="n">
        <x:v>0.0619929654739224</x:v>
      </x:c>
      <x:c r="G274" s="15" t="s">
        <x:v>323</x:v>
      </x:c>
      <x:c r="K274" s="32" t="s">
        <x:v>110</x:v>
      </x:c>
      <x:c r="L274" s="17" t="s">
        <x:v>133</x:v>
      </x:c>
      <x:c r="M274" s="17" t="s">
        <x:v>134</x:v>
      </x:c>
      <x:c r="N274" s="17" t="s">
        <x:v>135</x:v>
      </x:c>
      <x:c r="O274" s="17" t="s">
        <x:v>136</x:v>
      </x:c>
      <x:c r="P274" s="40" t="s">
        <x:v>324</x:v>
      </x:c>
      <x:c r="Q274" s="41" t="s"/>
      <x:c r="R274" s="41" t="s"/>
      <x:c r="S274" s="30" t="s"/>
    </x:row>
    <x:row r="275" spans="1:45" x14ac:dyDescent="0.25">
      <x:c r="K275" s="34" t="n">
        <x:v>0</x:v>
      </x:c>
      <x:c r="L275" s="18">
        <x:f>(S270 - S269) / (3 * P263)</x:f>
      </x:c>
      <x:c r="M275" s="18">
        <x:f>S269</x:f>
      </x:c>
      <x:c r="N275" s="18">
        <x:f>S263 - P263 * (S270 + 2 * S269) / 3</x:f>
      </x:c>
      <x:c r="O275" s="18">
        <x:f>M263</x:f>
      </x:c>
      <x:c r="P275" s="40" t="s"/>
      <x:c r="Q275" s="41" t="s"/>
      <x:c r="R275" s="41" t="s"/>
      <x:c r="S275" s="30" t="s"/>
    </x:row>
    <x:row r="276" spans="1:45" x14ac:dyDescent="0.25">
      <x:c r="K276" s="34" t="n">
        <x:v>1</x:v>
      </x:c>
      <x:c r="L276" s="18">
        <x:f>(S271 - S270) / (3 * P264)</x:f>
      </x:c>
      <x:c r="M276" s="18">
        <x:f>S270</x:f>
      </x:c>
      <x:c r="N276" s="18">
        <x:f>S264 - P264 * (S271 + 2 * S270) / 3</x:f>
      </x:c>
      <x:c r="O276" s="18">
        <x:f>M264</x:f>
      </x:c>
      <x:c r="P276" s="40" t="s"/>
      <x:c r="Q276" s="41" t="s"/>
      <x:c r="R276" s="41" t="s"/>
      <x:c r="S276" s="30" t="s"/>
    </x:row>
    <x:row r="277" spans="1:45" s="0" customFormat="1" ht="15.75" customHeight="1" thickBot="1" x14ac:dyDescent="0.3">
      <x:c r="K277" s="42" t="n">
        <x:v>2</x:v>
      </x:c>
      <x:c r="L277" s="43">
        <x:f>(S272 - S271) / (3 * P265)</x:f>
      </x:c>
      <x:c r="M277" s="43">
        <x:f>S271</x:f>
      </x:c>
      <x:c r="N277" s="43">
        <x:f>S265 - P265 * (S272 + 2 * S271) / 3</x:f>
      </x:c>
      <x:c r="O277" s="43">
        <x:f>M265</x:f>
      </x:c>
      <x:c r="P277" s="44" t="s"/>
      <x:c r="Q277" s="45" t="s"/>
      <x:c r="R277" s="45" t="s"/>
      <x:c r="S277" s="46" t="s"/>
    </x:row>
    <x:row r="278" spans="1:45" x14ac:dyDescent="0.25">
      <x:c r="A278" s="31" t="s">
        <x:v>309</x:v>
      </x:c>
      <x:c r="C278" s="0" t="s"/>
    </x:row>
    <x:row r="279" spans="1:45" x14ac:dyDescent="0.25">
      <x:c r="A279" s="6" t="s">
        <x:v>115</x:v>
      </x:c>
      <x:c r="B279" s="6" t="s"/>
      <x:c r="C279" s="6" t="s"/>
      <x:c r="D279" s="6" t="s">
        <x:v>11</x:v>
      </x:c>
      <x:c r="E279" s="6" t="s"/>
    </x:row>
    <x:row r="280" spans="1:45" x14ac:dyDescent="0.25">
      <x:c r="A280" s="36" t="s">
        <x:v>8</x:v>
      </x:c>
      <x:c r="B280" s="36" t="s">
        <x:v>9</x:v>
      </x:c>
      <x:c r="C280" s="14" t="s">
        <x:v>10</x:v>
      </x:c>
      <x:c r="D280" s="17" t="s">
        <x:v>8</x:v>
      </x:c>
      <x:c r="E280" s="17" t="s">
        <x:v>9</x:v>
      </x:c>
      <x:c r="G280" s="0" t="s">
        <x:v>12</x:v>
      </x:c>
      <x:c r="H280" s="91" t="s">
        <x:v>40</x:v>
      </x:c>
      <x:c r="I280" s="53">
        <x:v>43952.5770833333</x:v>
      </x:c>
    </x:row>
    <x:row r="281" spans="1:45" x14ac:dyDescent="0.25">
      <x:c r="A281" s="15" t="n">
        <x:v>2</x:v>
      </x:c>
      <x:c r="B281" s="15">
        <x:f>(COS(A281))^2 + 1/3 * SIN(A281) - 2 * (SIN(A281))^2</x:f>
      </x:c>
      <x:c r="C281" s="11" t="s">
        <x:v>119</x:v>
      </x:c>
      <x:c r="D281" s="86" t="n">
        <x:v>2</x:v>
      </x:c>
      <x:c r="E281" s="88">
        <x:f>M282</x:f>
      </x:c>
      <x:c r="F281" s="0" t="n">
        <x:v>-1.17736628902019</x:v>
      </x:c>
      <x:c r="G281" s="0" t="s">
        <x:v>311</x:v>
      </x:c>
    </x:row>
    <x:row r="282" spans="1:45" s="0" customFormat="1" x14ac:dyDescent="0.25">
      <x:c r="A282" s="15" t="n">
        <x:v>10</x:v>
      </x:c>
      <x:c r="B282" s="15">
        <x:f>(COS(A282))^2 + 1/3 * SIN(A282) - 2 * (SIN(A282))^2</x:f>
      </x:c>
      <x:c r="D282" s="86" t="n">
        <x:v>4</x:v>
      </x:c>
      <x:c r="E282" s="88">
        <x:f>L294 * (D282 - D281)^3 + M294 * (D282 - D281)^2 + N294 * (D282 - D281) + O294</x:f>
      </x:c>
      <x:c r="F282" s="0" t="n">
        <x:v>-0.826748987458069</x:v>
      </x:c>
      <x:c r="G282" s="0" t="s">
        <x:v>325</x:v>
      </x:c>
      <x:c r="U282" s="89" t="s"/>
    </x:row>
    <x:row r="283" spans="1:45" x14ac:dyDescent="0.25">
      <x:c r="A283" s="15" t="n">
        <x:v>30</x:v>
      </x:c>
      <x:c r="B283" s="15">
        <x:f>(COS(A283))^2 + 1/3 * SIN(A283) - 2 * (SIN(A283))^2</x:f>
      </x:c>
      <x:c r="D283" s="86" t="n">
        <x:v>6</x:v>
      </x:c>
      <x:c r="E283" s="88">
        <x:f>L294 * (D283 - D281)^3 + M294 * (D283 - D281)^2 + N294 * (D283 - D281) + O294</x:f>
      </x:c>
      <x:c r="F283" s="0" t="n">
        <x:v>-0.505563705376413</x:v>
      </x:c>
      <x:c r="G283" s="0" t="s">
        <x:v>326</x:v>
      </x:c>
    </x:row>
    <x:row r="284" spans="1:45" x14ac:dyDescent="0.25">
      <x:c r="A284" s="15" t="n">
        <x:v>100</x:v>
      </x:c>
      <x:c r="B284" s="15">
        <x:f>(COS(A284))^2 + 1/3 * SIN(A284) - 2 * (SIN(A284))^2</x:f>
      </x:c>
      <x:c r="C284" s="0" t="s"/>
      <x:c r="D284" s="86" t="n">
        <x:v>8</x:v>
      </x:c>
      <x:c r="E284" s="88">
        <x:f>L294 * (D284 - D281)^3 + M294 * (D284 - D281)^2 + N294 * (D284 - D281) + O294</x:f>
      </x:c>
      <x:c r="F284" s="0" t="n">
        <x:v>-0.243242462255691</x:v>
      </x:c>
      <x:c r="G284" s="0" t="s">
        <x:v>327</x:v>
      </x:c>
    </x:row>
    <x:row r="285" spans="1:45" x14ac:dyDescent="0.25">
      <x:c r="A285" s="15" t="n">
        <x:v>120</x:v>
      </x:c>
      <x:c r="B285" s="15">
        <x:f>(COS(A285))^2 + 1/3 * SIN(A285) - 2 * (SIN(A285))^2</x:f>
      </x:c>
      <x:c r="D285" s="86" t="n">
        <x:v>10</x:v>
      </x:c>
      <x:c r="E285" s="88">
        <x:f>M283</x:f>
      </x:c>
      <x:c r="F285" s="0" t="n">
        <x:v>-0.0692172775763685</x:v>
      </x:c>
      <x:c r="G285" s="0" t="s">
        <x:v>315</x:v>
      </x:c>
    </x:row>
    <x:row r="286" spans="1:45" x14ac:dyDescent="0.25">
      <x:c r="D286" s="86" t="n">
        <x:v>15</x:v>
      </x:c>
      <x:c r="E286" s="88">
        <x:f>L295 * (D286 - D285)^3 + M295 * (D286 - D285)^2 + N295 * (D286 - D285) + O295</x:f>
      </x:c>
      <x:c r="F286" s="0" t="n">
        <x:v>-0.0979357996272108</x:v>
      </x:c>
      <x:c r="G286" s="0" t="s">
        <x:v>328</x:v>
      </x:c>
    </x:row>
    <x:row r="287" spans="1:45" x14ac:dyDescent="0.25">
      <x:c r="D287" s="86" t="n">
        <x:v>20</x:v>
      </x:c>
      <x:c r="E287" s="88">
        <x:f>L295 * (D287 - D285)^3 + M295 * (D287 - D285)^2 + N295 * (D287 - D285) + O295</x:f>
      </x:c>
      <x:c r="F287" s="0" t="n">
        <x:v>-0.628361714436781</x:v>
      </x:c>
      <x:c r="G287" s="0" t="s">
        <x:v>329</x:v>
      </x:c>
    </x:row>
    <x:row r="288" spans="1:45" x14ac:dyDescent="0.25">
      <x:c r="D288" s="86" t="n">
        <x:v>25</x:v>
      </x:c>
      <x:c r="E288" s="88">
        <x:f>L295 * (D288 - D285)^3 + M295 * (D288 - D285)^2 + N295 * (D288 - D285) + O295</x:f>
      </x:c>
      <x:c r="F288" s="0" t="n">
        <x:v>-1.42640192775214</x:v>
      </x:c>
      <x:c r="G288" s="0" t="s">
        <x:v>330</x:v>
      </x:c>
    </x:row>
    <x:row r="289" spans="1:45" x14ac:dyDescent="0.25">
      <x:c r="D289" s="86" t="n">
        <x:v>30</x:v>
      </x:c>
      <x:c r="E289" s="88">
        <x:f>M284</x:f>
      </x:c>
      <x:c r="F289" s="0" t="n">
        <x:v>-2.25796334532036</x:v>
      </x:c>
      <x:c r="G289" s="0" t="s">
        <x:v>319</x:v>
      </x:c>
    </x:row>
    <x:row r="290" spans="1:45" x14ac:dyDescent="0.25">
      <x:c r="D290" s="86" t="n">
        <x:v>47.5</x:v>
      </x:c>
      <x:c r="E290" s="88">
        <x:f>L296 * (D290 - D289)^3 + M296 * (D290 - D289)^2 + N296 * (D290 - D289) + O296</x:f>
      </x:c>
      <x:c r="F290" s="0" t="n">
        <x:v>-3.82785421356019</x:v>
      </x:c>
      <x:c r="G290" s="0" t="s">
        <x:v>331</x:v>
      </x:c>
    </x:row>
    <x:row r="291" spans="1:45" x14ac:dyDescent="0.25">
      <x:c r="D291" s="86" t="n">
        <x:v>65</x:v>
      </x:c>
      <x:c r="E291" s="88">
        <x:f>L296 * (D291 - D289)^3 + M296 * (D291 - D289)^2 + N296 * (D291 - D289) + O296</x:f>
      </x:c>
      <x:c r="F291" s="0" t="n">
        <x:v>-3.55499084242425</x:v>
      </x:c>
      <x:c r="G291" s="0" t="s">
        <x:v>332</x:v>
      </x:c>
    </x:row>
    <x:row r="292" spans="1:45" s="0" customFormat="1" x14ac:dyDescent="0.25">
      <x:c r="D292" s="86" t="n">
        <x:v>82.5</x:v>
      </x:c>
      <x:c r="E292" s="88">
        <x:f>L296 * (D292 - D289)^3 + M296 * (D292 - D289)^2 + N296 * (D292 - D289) + O296</x:f>
      </x:c>
      <x:c r="F292" s="0" t="n">
        <x:v>-2.05362464503779</x:v>
      </x:c>
      <x:c r="G292" s="0" t="s">
        <x:v>333</x:v>
      </x:c>
      <x:c r="U292" s="89" t="s"/>
    </x:row>
    <x:row r="293" spans="1:45" x14ac:dyDescent="0.25">
      <x:c r="D293" s="86" t="n">
        <x:v>100</x:v>
      </x:c>
      <x:c r="E293" s="88">
        <x:f>M285</x:f>
      </x:c>
      <x:c r="F293" s="0" t="n">
        <x:v>0.0619929654739224</x:v>
      </x:c>
      <x:c r="G293" s="0" t="s">
        <x:v>334</x:v>
      </x:c>
    </x:row>
    <x:row r="294" spans="1:45" x14ac:dyDescent="0.25">
      <x:c r="D294" s="92" t="n">
        <x:v>115</x:v>
      </x:c>
      <x:c r="F294" s="0" t="n">
        <x:v>1</x:v>
      </x:c>
      <x:c r="G294" s="0" t="s">
        <x:v>335</x:v>
      </x:c>
    </x:row>
    <x:row r="295" spans="1:45" x14ac:dyDescent="0.25">
      <x:c r="D295" s="92" t="n">
        <x:v>120</x:v>
      </x:c>
      <x:c r="F295" s="0" t="n">
        <x:v>1</x:v>
      </x:c>
      <x:c r="G295" s="0" t="s">
        <x:v>336</x:v>
      </x:c>
    </x:row>
    <x:row r="298" spans="1:45">
      <x:c r="G298" s="0" t="s">
        <x:v>12</x:v>
      </x:c>
      <x:c r="H298" s="102" t="s">
        <x:v>13</x:v>
      </x:c>
      <x:c r="I298" s="53">
        <x:v>43952.575</x:v>
      </x:c>
    </x:row>
    <x:row r="299" spans="1:45" s="0" customFormat="1" x14ac:dyDescent="0.25">
      <x:c r="A299" s="0" t="n">
        <x:v>1</x:v>
      </x:c>
      <x:c r="B299" s="0" t="n">
        <x:v>2</x:v>
      </x:c>
      <x:c r="C299" s="11" t="s">
        <x:v>119</x:v>
      </x:c>
      <x:c r="D299" s="0" t="n">
        <x:v>10.2</x:v>
      </x:c>
      <x:c r="E299" s="0" t="s"/>
      <x:c r="F299" s="0" t="n">
        <x:v>11.2</x:v>
      </x:c>
      <x:c r="G299" s="0" t="s">
        <x:v>337</x:v>
      </x:c>
      <x:c r="H299" s="0" t="s"/>
      <x:c r="I299" s="0" t="s"/>
      <x:c r="J299" s="0" t="s"/>
      <x:c r="K299" s="0" t="s"/>
      <x:c r="L299" s="0" t="s"/>
      <x:c r="M299" s="0" t="s"/>
      <x:c r="N299" s="0" t="s"/>
      <x:c r="O299" s="0" t="s"/>
      <x:c r="P299" s="0" t="s"/>
      <x:c r="Q299" s="0" t="s"/>
      <x:c r="R299" s="0" t="s"/>
      <x:c r="S299" s="0" t="s"/>
      <x:c r="T299" s="0" t="s"/>
      <x:c r="U299" s="89" t="s"/>
      <x:c r="V299" s="0" t="s"/>
      <x:c r="W299" s="0" t="s"/>
      <x:c r="X299" s="0" t="s"/>
      <x:c r="Y299" s="0" t="s"/>
      <x:c r="Z299" s="0" t="s"/>
      <x:c r="AA299" s="0" t="s"/>
      <x:c r="AB299" s="0" t="s"/>
      <x:c r="AC299" s="0" t="s"/>
      <x:c r="AD299" s="0" t="s"/>
      <x:c r="AE299" s="0" t="s"/>
      <x:c r="AF299" s="0" t="s"/>
      <x:c r="AG299" s="0" t="s"/>
      <x:c r="AH299" s="0" t="s"/>
      <x:c r="AI299" s="0" t="s"/>
      <x:c r="AJ299" s="0" t="s"/>
      <x:c r="AK299" s="0" t="s"/>
      <x:c r="AL299" s="0" t="s"/>
      <x:c r="AM299" s="0" t="s"/>
      <x:c r="AN299" s="0" t="s"/>
      <x:c r="AO299" s="0" t="s"/>
      <x:c r="AP299" s="0" t="s"/>
      <x:c r="AQ299" s="0" t="s"/>
      <x:c r="AR299" s="0" t="s"/>
      <x:c r="AS299" s="0" t="s"/>
    </x:row>
    <x:row r="300" spans="1:45" x14ac:dyDescent="0.25">
      <x:c r="A300" s="0" t="n">
        <x:v>2</x:v>
      </x:c>
      <x:c r="B300" s="0" t="n">
        <x:v>3</x:v>
      </x:c>
    </x:row>
    <x:row r="301" spans="1:45" x14ac:dyDescent="0.25">
      <x:c r="A301" s="0" t="n">
        <x:v>3</x:v>
      </x:c>
      <x:c r="B301" s="0" t="n">
        <x:v>4</x:v>
      </x:c>
    </x:row>
    <x:row r="302" spans="1:45" x14ac:dyDescent="0.25">
      <x:c r="A302" s="0" t="n">
        <x:v>4</x:v>
      </x:c>
      <x:c r="B302" s="0" t="n">
        <x:v>5</x:v>
      </x:c>
    </x:row>
    <x:row r="303" spans="1:45" x14ac:dyDescent="0.25">
      <x:c r="A303" s="0" t="n">
        <x:v>5</x:v>
      </x:c>
      <x:c r="B303" s="0" t="n">
        <x:v>6</x:v>
      </x:c>
    </x:row>
    <x:row r="304" spans="1:45" x14ac:dyDescent="0.25">
      <x:c r="A304" s="0" t="n">
        <x:v>6</x:v>
      </x:c>
      <x:c r="B304" s="0" t="n">
        <x:v>7</x:v>
      </x:c>
    </x:row>
    <x:row r="305" spans="1:45" x14ac:dyDescent="0.25">
      <x:c r="A305" s="0" t="n">
        <x:v>7</x:v>
      </x:c>
      <x:c r="B305" s="0" t="n">
        <x:v>8</x:v>
      </x:c>
    </x:row>
    <x:row r="306" spans="1:45" x14ac:dyDescent="0.25">
      <x:c r="A306" s="0" t="n">
        <x:v>8</x:v>
      </x:c>
      <x:c r="B306" s="0" t="n">
        <x:v>9</x:v>
      </x:c>
    </x:row>
    <x:row r="307" spans="1:45" x14ac:dyDescent="0.25">
      <x:c r="A307" s="0" t="n">
        <x:v>9</x:v>
      </x:c>
      <x:c r="B307" s="0" t="n">
        <x:v>10</x:v>
      </x:c>
    </x:row>
    <x:row r="308" spans="1:45" x14ac:dyDescent="0.25">
      <x:c r="A308" s="0" t="n">
        <x:v>10</x:v>
      </x:c>
      <x:c r="B308" s="0" t="n">
        <x:v>11</x:v>
      </x:c>
    </x:row>
    <x:row r="309" spans="1:45" x14ac:dyDescent="0.25">
      <x:c r="A309" s="0" t="n">
        <x:v>11</x:v>
      </x:c>
      <x:c r="B309" s="0" t="n">
        <x:v>12</x:v>
      </x:c>
    </x:row>
    <x:row r="310" spans="1:45" x14ac:dyDescent="0.25">
      <x:c r="A310" s="0" t="n">
        <x:v>12</x:v>
      </x:c>
      <x:c r="B310" s="0" t="n">
        <x:v>13</x:v>
      </x:c>
    </x:row>
    <x:row r="311" spans="1:45" x14ac:dyDescent="0.25">
      <x:c r="A311" s="0" t="n">
        <x:v>13</x:v>
      </x:c>
      <x:c r="B311" s="0" t="n">
        <x:v>14</x:v>
      </x:c>
    </x:row>
    <x:row r="312" spans="1:45" x14ac:dyDescent="0.25">
      <x:c r="A312" s="0" t="n">
        <x:v>14</x:v>
      </x:c>
      <x:c r="B312" s="0" t="n">
        <x:v>15</x:v>
      </x:c>
    </x:row>
    <x:row r="313" spans="1:45" x14ac:dyDescent="0.25">
      <x:c r="A313" s="0" t="n">
        <x:v>15</x:v>
      </x:c>
      <x:c r="B313" s="0" t="n">
        <x:v>16</x:v>
      </x:c>
    </x:row>
  </x:sheetData>
  <x:mergeCells count="46">
    <x:mergeCell ref="A6:B6"/>
    <x:mergeCell ref="D6:E6"/>
    <x:mergeCell ref="L11:O11"/>
    <x:mergeCell ref="L30:O30"/>
    <x:mergeCell ref="A23:B23"/>
    <x:mergeCell ref="D23:E23"/>
    <x:mergeCell ref="AK11:AN11"/>
    <x:mergeCell ref="AK30:AN30"/>
    <x:mergeCell ref="A42:B42"/>
    <x:mergeCell ref="D42:E42"/>
    <x:mergeCell ref="A60:B60"/>
    <x:mergeCell ref="D60:E60"/>
    <x:mergeCell ref="L49:O49"/>
    <x:mergeCell ref="A80:B80"/>
    <x:mergeCell ref="D80:E80"/>
    <x:mergeCell ref="L68:O68"/>
    <x:mergeCell ref="L88:O88"/>
    <x:mergeCell ref="L108:O108"/>
    <x:mergeCell ref="A100:B100"/>
    <x:mergeCell ref="D100:E100"/>
    <x:mergeCell ref="L128:O128"/>
    <x:mergeCell ref="A120:B120"/>
    <x:mergeCell ref="D120:E120"/>
    <x:mergeCell ref="A140:B140"/>
    <x:mergeCell ref="D140:E140"/>
    <x:mergeCell ref="L148:O148"/>
    <x:mergeCell ref="A160:B160"/>
    <x:mergeCell ref="D160:E160"/>
    <x:mergeCell ref="L168:O168"/>
    <x:mergeCell ref="L188:O188"/>
    <x:mergeCell ref="A180:B180"/>
    <x:mergeCell ref="D180:E180"/>
    <x:mergeCell ref="L208:O208"/>
    <x:mergeCell ref="A200:B200"/>
    <x:mergeCell ref="D200:E200"/>
    <x:mergeCell ref="A220:B220"/>
    <x:mergeCell ref="D220:E220"/>
    <x:mergeCell ref="L228:O228"/>
    <x:mergeCell ref="A240:B240"/>
    <x:mergeCell ref="D240:E240"/>
    <x:mergeCell ref="L248:O248"/>
    <x:mergeCell ref="L268:O268"/>
    <x:mergeCell ref="A260:B260"/>
    <x:mergeCell ref="D260:E260"/>
    <x:mergeCell ref="A279:B279"/>
    <x:mergeCell ref="D279:E279"/>
  </x:mergeCells>
  <x:conditionalFormatting sqref="H259:H277">
    <x:cfRule type="containsText" dxfId="0" priority="1" operator="containsText" text="Failed">
      <x:formula>NOT(ISERROR(SEARCH("Failed",H259)))</x:formula>
    </x:cfRule>
    <x:cfRule type="containsText" dxfId="1" priority="2" operator="containsText" text="Passed">
      <x:formula>NOT(ISERROR(SEARCH("Passed",H259)))</x:formula>
    </x:cfRule>
  </x:conditionalFormatting>
  <x:conditionalFormatting sqref="H239:H257">
    <x:cfRule type="containsText" dxfId="0" priority="3" operator="containsText" text="Failed">
      <x:formula>NOT(ISERROR(SEARCH("Failed",H239)))</x:formula>
    </x:cfRule>
    <x:cfRule type="containsText" dxfId="1" priority="4" operator="containsText" text="Passed">
      <x:formula>NOT(ISERROR(SEARCH("Passed",H239)))</x:formula>
    </x:cfRule>
  </x:conditionalFormatting>
  <x:conditionalFormatting sqref="H219:H237">
    <x:cfRule type="containsText" dxfId="0" priority="5" operator="containsText" text="Failed">
      <x:formula>NOT(ISERROR(SEARCH("Failed",H219)))</x:formula>
    </x:cfRule>
    <x:cfRule type="containsText" dxfId="1" priority="6" operator="containsText" text="Passed">
      <x:formula>NOT(ISERROR(SEARCH("Passed",H219)))</x:formula>
    </x:cfRule>
  </x:conditionalFormatting>
  <x:conditionalFormatting sqref="H199:H217">
    <x:cfRule type="containsText" dxfId="0" priority="7" operator="containsText" text="Failed">
      <x:formula>NOT(ISERROR(SEARCH("Failed",H199)))</x:formula>
    </x:cfRule>
    <x:cfRule type="containsText" dxfId="1" priority="8" operator="containsText" text="Passed">
      <x:formula>NOT(ISERROR(SEARCH("Passed",H199)))</x:formula>
    </x:cfRule>
  </x:conditionalFormatting>
  <x:conditionalFormatting sqref="H179:H197">
    <x:cfRule type="containsText" dxfId="0" priority="9" operator="containsText" text="Failed">
      <x:formula>NOT(ISERROR(SEARCH("Failed",H179)))</x:formula>
    </x:cfRule>
    <x:cfRule type="containsText" dxfId="1" priority="10" operator="containsText" text="Passed">
      <x:formula>NOT(ISERROR(SEARCH("Passed",H179)))</x:formula>
    </x:cfRule>
  </x:conditionalFormatting>
  <x:conditionalFormatting sqref="H159:H177">
    <x:cfRule type="containsText" dxfId="0" priority="11" operator="containsText" text="Failed">
      <x:formula>NOT(ISERROR(SEARCH("Failed",H159)))</x:formula>
    </x:cfRule>
    <x:cfRule type="containsText" dxfId="1" priority="12" operator="containsText" text="Passed">
      <x:formula>NOT(ISERROR(SEARCH("Passed",H159)))</x:formula>
    </x:cfRule>
  </x:conditionalFormatting>
  <x:conditionalFormatting sqref="H139:H157">
    <x:cfRule type="containsText" dxfId="0" priority="13" operator="containsText" text="Failed">
      <x:formula>NOT(ISERROR(SEARCH("Failed",H139)))</x:formula>
    </x:cfRule>
    <x:cfRule type="containsText" dxfId="1" priority="14" operator="containsText" text="Passed">
      <x:formula>NOT(ISERROR(SEARCH("Passed",H139)))</x:formula>
    </x:cfRule>
  </x:conditionalFormatting>
  <x:conditionalFormatting sqref="H119:H137">
    <x:cfRule type="containsText" dxfId="0" priority="15" operator="containsText" text="Failed">
      <x:formula>NOT(ISERROR(SEARCH("Failed",H119)))</x:formula>
    </x:cfRule>
    <x:cfRule type="containsText" dxfId="1" priority="16" operator="containsText" text="Passed">
      <x:formula>NOT(ISERROR(SEARCH("Passed",H119)))</x:formula>
    </x:cfRule>
  </x:conditionalFormatting>
  <x:conditionalFormatting sqref="H99:H117">
    <x:cfRule type="containsText" dxfId="0" priority="17" operator="containsText" text="Failed">
      <x:formula>NOT(ISERROR(SEARCH("Failed",H99)))</x:formula>
    </x:cfRule>
    <x:cfRule type="containsText" dxfId="1" priority="18" operator="containsText" text="Passed">
      <x:formula>NOT(ISERROR(SEARCH("Passed",H99)))</x:formula>
    </x:cfRule>
  </x:conditionalFormatting>
  <x:conditionalFormatting sqref="H79:H97">
    <x:cfRule type="containsText" dxfId="0" priority="19" operator="containsText" text="Failed">
      <x:formula>NOT(ISERROR(SEARCH("Failed",H79)))</x:formula>
    </x:cfRule>
    <x:cfRule type="containsText" dxfId="1" priority="20" operator="containsText" text="Passed">
      <x:formula>NOT(ISERROR(SEARCH("Passed",H79)))</x:formula>
    </x:cfRule>
  </x:conditionalFormatting>
  <x:conditionalFormatting sqref="H278:H1048576 H36:H78 H1:H12 H20:H20 H22:H28 H98:H98 H118:H118 H138:H138 H158:H158 H178:H178 H198:H198 H218:H218 H238:H238 H258:H258">
    <x:cfRule type="containsText" dxfId="0" priority="21" operator="containsText" text="Failed">
      <x:formula>NOT(ISERROR(SEARCH("Failed",H278)))</x:formula>
    </x:cfRule>
    <x:cfRule type="containsText" dxfId="1" priority="22" operator="containsText" text="Passed">
      <x:formula>NOT(ISERROR(SEARCH("Passed",H278)))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97FE2-B557-4314-A0C4-0A33D4003B63}" mc:Ignorable="x14ac xr xr2 xr3">
  <x:sheetPr>
    <x:outlinePr summaryBelow="1" summaryRight="1"/>
  </x:sheetPr>
  <x:dimension ref="A1:I56"/>
  <x:sheetViews>
    <x:sheetView workbookViewId="0">
      <x:selection activeCell="I50" sqref="I50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0" customWidth="1"/>
    <x:col min="6" max="7" width="8.855469" style="11" customWidth="1"/>
    <x:col min="8" max="8" width="26.570312" style="11" customWidth="1"/>
    <x:col min="9" max="9" width="20.710938" style="0" customWidth="1"/>
    <x:col min="10" max="16384" width="8.855469" style="11" customWidth="1"/>
  </x:cols>
  <x:sheetData>
    <x:row r="1" spans="1:10" s="0" customFormat="1" ht="15" customHeight="1" x14ac:dyDescent="0.25">
      <x:c r="A1" s="8" t="s">
        <x:v>338</x:v>
      </x:c>
      <x:c r="B1" s="8" t="s">
        <x:v>1</x:v>
      </x:c>
    </x:row>
    <x:row r="2" spans="1:10" s="0" customFormat="1" ht="15" customHeight="1" x14ac:dyDescent="0.25">
      <x:c r="A2" s="9" t="s">
        <x:v>2</x:v>
      </x:c>
      <x:c r="B2" s="8" t="s">
        <x:v>339</x:v>
      </x:c>
    </x:row>
    <x:row r="3" spans="1:10" s="0" customFormat="1" ht="15" customHeight="1" x14ac:dyDescent="0.25">
      <x:c r="A3" s="9" t="s">
        <x:v>4</x:v>
      </x:c>
      <x:c r="B3" s="8" t="s">
        <x:v>25</x:v>
      </x:c>
    </x:row>
    <x:row r="4" spans="1:10" s="0" customFormat="1" ht="15" customHeight="1" x14ac:dyDescent="0.25">
      <x:c r="A4" s="9" t="s">
        <x:v>6</x:v>
      </x:c>
      <x:c r="B4" s="8" t="s">
        <x:v>46</x:v>
      </x:c>
    </x:row>
    <x:row r="5" spans="1:10" s="0" customFormat="1" ht="15" customHeight="1" x14ac:dyDescent="0.25">
      <x:c r="A5" s="10" t="s"/>
      <x:c r="B5" s="10" t="s"/>
    </x:row>
    <x:row r="6" spans="1:10" s="0" customFormat="1" ht="15" customHeight="1" x14ac:dyDescent="0.25">
      <x:c r="A6" s="13" t="s">
        <x:v>7</x:v>
      </x:c>
      <x:c r="B6" s="10" t="s"/>
    </x:row>
    <x:row r="7" spans="1:10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79" t="s">
        <x:v>13</x:v>
      </x:c>
      <x:c r="H7" s="48">
        <x:v>43943.5861111111</x:v>
      </x:c>
    </x:row>
    <x:row r="8" spans="1:10" s="0" customFormat="1" ht="15" customHeight="1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>
        <x:f>IF(D8 = B8, A8, IF(D8 = B9, A9, "Unknown"))</x:f>
      </x:c>
      <x:c r="F8" s="11" t="s">
        <x:v>38</x:v>
      </x:c>
    </x:row>
    <x:row r="9" spans="1:10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11" t="s">
        <x:v>44</x:v>
      </x:c>
    </x:row>
    <x:row r="11" spans="1:10" s="0" customFormat="1" ht="15" customHeight="1" x14ac:dyDescent="0.25">
      <x:c r="A11" s="13" t="s">
        <x:v>48</x:v>
      </x:c>
      <x:c r="B11" s="10" t="s"/>
    </x:row>
    <x:row r="12" spans="1:10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79" t="s">
        <x:v>13</x:v>
      </x:c>
      <x:c r="H12" s="48">
        <x:v>43943.5861111111</x:v>
      </x:c>
    </x:row>
    <x:row r="13" spans="1:10" s="0" customFormat="1" ht="15" customHeight="1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47</x:v>
      </x:c>
    </x:row>
    <x:row r="14" spans="1:10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 t="n">
        <x:v>-9999</x:v>
      </x:c>
      <x:c r="F14" s="11" t="s">
        <x:v>47</x:v>
      </x:c>
    </x:row>
    <x:row r="16" spans="1:10" s="0" customFormat="1" ht="15" customHeight="1" x14ac:dyDescent="0.25">
      <x:c r="A16" s="13" t="s">
        <x:v>49</x:v>
      </x:c>
      <x:c r="B16" s="10" t="s"/>
    </x:row>
    <x:row r="17" spans="1:10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79" t="s">
        <x:v>13</x:v>
      </x:c>
      <x:c r="H17" s="48">
        <x:v>43943.5861111111</x:v>
      </x:c>
    </x:row>
    <x:row r="18" spans="1:10" s="0" customFormat="1" ht="15" customHeight="1" x14ac:dyDescent="0.25">
      <x:c r="A18" s="11" t="n">
        <x:v>2</x:v>
      </x:c>
      <x:c r="B18" s="11" t="n">
        <x:v>2</x:v>
      </x:c>
      <x:c r="C18" s="11" t="s">
        <x:v>14</x:v>
      </x:c>
      <x:c r="D18" s="11" t="n">
        <x:v>2.5</x:v>
      </x:c>
      <x:c r="E18" s="11" t="n">
        <x:v>-9999</x:v>
      </x:c>
      <x:c r="F18" s="11" t="s">
        <x:v>47</x:v>
      </x:c>
    </x:row>
    <x:row r="19" spans="1:10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 t="n">
        <x:v>-9999</x:v>
      </x:c>
      <x:c r="F19" s="11" t="s">
        <x:v>47</x:v>
      </x:c>
    </x:row>
    <x:row r="21" spans="1:10" s="0" customFormat="1" ht="15" customHeight="1" x14ac:dyDescent="0.25">
      <x:c r="A21" s="13" t="s">
        <x:v>50</x:v>
      </x:c>
      <x:c r="B21" s="10" t="s"/>
    </x:row>
    <x:row r="22" spans="1:10" s="0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79" t="s">
        <x:v>13</x:v>
      </x:c>
      <x:c r="H22" s="48">
        <x:v>43943.5861111111</x:v>
      </x:c>
    </x:row>
    <x:row r="23" spans="1:10" s="0" customFormat="1" ht="15" customHeight="1" x14ac:dyDescent="0.25">
      <x:c r="A23" s="11" t="n">
        <x:v>60</x:v>
      </x:c>
      <x:c r="B23" s="11" t="n">
        <x:v>10</x:v>
      </x:c>
      <x:c r="C23" s="11" t="s">
        <x:v>14</x:v>
      </x:c>
      <x:c r="D23" s="11" t="n">
        <x:v>2</x:v>
      </x:c>
      <x:c r="E23" s="11" t="n">
        <x:v>-9999</x:v>
      </x:c>
      <x:c r="F23" s="11" t="s">
        <x:v>47</x:v>
      </x:c>
    </x:row>
    <x:row r="24" spans="1:10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 t="n">
        <x:v>-9999</x:v>
      </x:c>
      <x:c r="F24" s="11" t="s">
        <x:v>47</x:v>
      </x:c>
    </x:row>
    <x:row r="26" spans="1:10" s="0" customFormat="1" ht="15" customHeight="1" x14ac:dyDescent="0.25">
      <x:c r="A26" s="13" t="s">
        <x:v>51</x:v>
      </x:c>
      <x:c r="B26" s="10" t="s"/>
    </x:row>
    <x:row r="27" spans="1:10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79" t="s">
        <x:v>13</x:v>
      </x:c>
      <x:c r="H27" s="48">
        <x:v>43943.5861111111</x:v>
      </x:c>
    </x:row>
    <x:row r="28" spans="1:10" s="0" customFormat="1" ht="15" customHeight="1" x14ac:dyDescent="0.25">
      <x:c r="A28" s="11" t="n">
        <x:v>0.1</x:v>
      </x:c>
      <x:c r="B28" s="11" t="n">
        <x:v>0.1</x:v>
      </x:c>
      <x:c r="C28" s="11" t="s">
        <x:v>14</x:v>
      </x:c>
      <x:c r="D28" s="11" t="n">
        <x:v>1</x:v>
      </x:c>
      <x:c r="E28" s="11" t="n">
        <x:v>-9999</x:v>
      </x:c>
      <x:c r="F28" s="11" t="s">
        <x:v>47</x:v>
      </x:c>
    </x:row>
    <x:row r="29" spans="1:10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 t="n">
        <x:v>-9999</x:v>
      </x:c>
      <x:c r="F29" s="11" t="s">
        <x:v>47</x:v>
      </x:c>
    </x:row>
    <x:row r="31" spans="1:10" s="0" customFormat="1" ht="15" customHeight="1" x14ac:dyDescent="0.25">
      <x:c r="A31" s="13" t="s">
        <x:v>52</x:v>
      </x:c>
      <x:c r="B31" s="10" t="s"/>
    </x:row>
    <x:row r="32" spans="1:10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79" t="s">
        <x:v>13</x:v>
      </x:c>
      <x:c r="H32" s="48">
        <x:v>43943.5861111111</x:v>
      </x:c>
    </x:row>
    <x:row r="33" spans="1:10" s="0" customFormat="1" ht="15" customHeight="1" x14ac:dyDescent="0.25">
      <x:c r="A33" s="11" t="n">
        <x:v>0</x:v>
      </x:c>
      <x:c r="B33" s="11" t="n">
        <x:v>0</x:v>
      </x:c>
      <x:c r="C33" s="11" t="s">
        <x:v>14</x:v>
      </x:c>
      <x:c r="D33" s="11" t="n">
        <x:v>1</x:v>
      </x:c>
      <x:c r="E33" s="11" t="n">
        <x:v>-9999</x:v>
      </x:c>
      <x:c r="F33" s="11" t="s">
        <x:v>47</x:v>
      </x:c>
    </x:row>
    <x:row r="34" spans="1:10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IF(D34 = B33, A33, IF(D34 = B34, A34, "Unknown"))</x:f>
      </x:c>
      <x:c r="F34" s="11" t="s">
        <x:v>26</x:v>
      </x:c>
    </x:row>
    <x:row r="36" spans="1:10" s="0" customFormat="1" ht="15" customHeight="1" x14ac:dyDescent="0.25">
      <x:c r="A36" s="13" t="s">
        <x:v>53</x:v>
      </x:c>
      <x:c r="B36" s="10" t="s"/>
    </x:row>
    <x:row r="37" spans="1:10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79" t="s">
        <x:v>13</x:v>
      </x:c>
      <x:c r="H37" s="48">
        <x:v>43943.5861111111</x:v>
      </x:c>
    </x:row>
    <x:row r="38" spans="1:10" s="0" customFormat="1" ht="15" customHeight="1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-8888</x:v>
      </x:c>
      <x:c r="F38" s="11" t="s">
        <x:v>44</x:v>
      </x:c>
    </x:row>
    <x:row r="39" spans="1:10" s="0" customFormat="1" ht="15" customHeight="1" x14ac:dyDescent="0.25">
      <x:c r="A39" s="11" t="n">
        <x:v>2</x:v>
      </x:c>
      <x:c r="B39" s="11" t="n">
        <x:v>4</x:v>
      </x:c>
      <x:c r="D39" s="11" t="n">
        <x:v>3.3</x:v>
      </x:c>
      <x:c r="E39" s="11" t="n">
        <x:v>-8888</x:v>
      </x:c>
      <x:c r="F39" s="11" t="s">
        <x:v>44</x:v>
      </x:c>
    </x:row>
    <x:row r="41" spans="1:10" s="0" customFormat="1" ht="15" customHeight="1" x14ac:dyDescent="0.25">
      <x:c r="A41" s="13" t="s">
        <x:v>54</x:v>
      </x:c>
      <x:c r="B41" s="10" t="s"/>
    </x:row>
    <x:row r="42" spans="1:10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79" t="s">
        <x:v>13</x:v>
      </x:c>
      <x:c r="H42" s="48">
        <x:v>43943.5861111111</x:v>
      </x:c>
    </x:row>
    <x:row r="43" spans="1:10" s="0" customFormat="1" ht="15" customHeight="1" x14ac:dyDescent="0.25">
      <x:c r="A43" s="11" t="n">
        <x:v>18</x:v>
      </x:c>
      <x:c r="B43" s="11" t="n">
        <x:v>5</x:v>
      </x:c>
      <x:c r="C43" s="11" t="s">
        <x:v>14</x:v>
      </x:c>
      <x:c r="D43" s="11" t="n">
        <x:v>25</x:v>
      </x:c>
      <x:c r="E43" s="11" t="n">
        <x:v>-9999</x:v>
      </x:c>
      <x:c r="F43" s="11" t="s">
        <x:v>47</x:v>
      </x:c>
    </x:row>
    <x:row r="44" spans="1:10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-9999</x:v>
      </x:c>
      <x:c r="F44" s="11" t="s">
        <x:v>47</x:v>
      </x:c>
    </x:row>
    <x:row r="46" spans="1:10" s="0" customFormat="1" ht="15" customHeight="1" x14ac:dyDescent="0.25">
      <x:c r="A46" s="13" t="s">
        <x:v>55</x:v>
      </x:c>
      <x:c r="B46" s="10" t="s"/>
    </x:row>
    <x:row r="47" spans="1:10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79" t="s">
        <x:v>13</x:v>
      </x:c>
      <x:c r="H47" s="48">
        <x:v>43943.5861111111</x:v>
      </x:c>
    </x:row>
    <x:row r="48" spans="1:10" s="0" customFormat="1" ht="15" customHeight="1" x14ac:dyDescent="0.25">
      <x:c r="A48" s="11" t="n">
        <x:v>6</x:v>
      </x:c>
      <x:c r="B48" s="11" t="n">
        <x:v>16</x:v>
      </x:c>
      <x:c r="C48" s="11" t="s">
        <x:v>14</x:v>
      </x:c>
      <x:c r="D48" s="11" t="n">
        <x:v>18</x:v>
      </x:c>
      <x:c r="E48" s="11" t="n">
        <x:v>-9999</x:v>
      </x:c>
      <x:c r="F48" s="11" t="s">
        <x:v>47</x:v>
      </x:c>
    </x:row>
    <x:row r="49" spans="1:10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-9999</x:v>
      </x:c>
      <x:c r="F49" s="11" t="s">
        <x:v>47</x:v>
      </x:c>
    </x:row>
    <x:row r="50" spans="1:10" s="0" customFormat="1" x14ac:dyDescent="0.25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 s="0" customFormat="1" ht="15" customHeight="1" x14ac:dyDescent="0.25">
      <x:c r="A51" s="13" t="s">
        <x:v>56</x:v>
      </x:c>
      <x:c r="B51" s="10" t="s"/>
    </x:row>
    <x:row r="52" spans="1:10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79" t="s">
        <x:v>13</x:v>
      </x:c>
      <x:c r="H52" s="48">
        <x:v>43943.5861111111</x:v>
      </x:c>
    </x:row>
    <x:row r="53" spans="1:10" s="0" customFormat="1" ht="15" customHeight="1" x14ac:dyDescent="0.25">
      <x:c r="A53" s="11" t="n">
        <x:v>3</x:v>
      </x:c>
      <x:c r="B53" s="11" t="n">
        <x:v>9</x:v>
      </x:c>
      <x:c r="C53" s="11" t="s">
        <x:v>14</x:v>
      </x:c>
      <x:c r="D53" s="11" t="n">
        <x:v>10</x:v>
      </x:c>
      <x:c r="E53" s="11" t="n">
        <x:v>-8888</x:v>
      </x:c>
      <x:c r="F53" s="11" t="s">
        <x:v>44</x:v>
      </x:c>
    </x:row>
    <x:row r="54" spans="1:10" s="0" customFormat="1" ht="15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0" t="s">
        <x:v>44</x:v>
      </x:c>
    </x:row>
    <x:row r="56" spans="1:10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B78588-6563-482A-97EA-EF8F87FF77AA}" mc:Ignorable="x14ac xr xr2 xr3">
  <x:sheetPr>
    <x:outlinePr summaryBelow="1" summaryRight="1"/>
  </x:sheetPr>
  <x:dimension ref="A1:M60"/>
  <x:sheetViews>
    <x:sheetView topLeftCell="A19" workbookViewId="0">
      <x:selection activeCell="E60" sqref="E60"/>
    </x:sheetView>
  </x:sheetViews>
  <x:sheetFormatPr defaultColWidth="8.855469" defaultRowHeight="15" x14ac:dyDescent="0.25"/>
  <x:cols>
    <x:col min="1" max="1" width="13.710938" style="11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0" customWidth="1"/>
    <x:col min="6" max="6" width="8.855469" style="0" customWidth="1"/>
    <x:col min="7" max="7" width="8.855469" style="11" customWidth="1"/>
    <x:col min="8" max="8" width="21.285156" style="11" customWidth="1"/>
    <x:col min="9" max="9" width="20.710938" style="0" customWidth="1"/>
    <x:col min="10" max="10" width="8.855469" style="11" customWidth="1"/>
    <x:col min="11" max="11" width="8.855469" style="0" customWidth="1"/>
    <x:col min="12" max="12" width="8.855469" style="11" customWidth="1"/>
    <x:col min="13" max="13" width="8.855469" style="0" customWidth="1"/>
    <x:col min="14" max="16384" width="8.855469" style="11" customWidth="1"/>
  </x:cols>
  <x:sheetData>
    <x:row r="1" spans="1:14" x14ac:dyDescent="0.25">
      <x:c r="A1" s="8" t="s">
        <x:v>340</x:v>
      </x:c>
      <x:c r="B1" s="8" t="s">
        <x:v>1</x:v>
      </x:c>
    </x:row>
    <x:row r="2" spans="1:14" s="0" customFormat="1" ht="17.25" customHeight="1" x14ac:dyDescent="0.25">
      <x:c r="A2" s="9" t="s">
        <x:v>2</x:v>
      </x:c>
      <x:c r="B2" s="8" t="s">
        <x:v>341</x:v>
      </x:c>
    </x:row>
    <x:row r="3" spans="1:14" x14ac:dyDescent="0.25">
      <x:c r="A3" s="9" t="s">
        <x:v>4</x:v>
      </x:c>
      <x:c r="B3" s="8" t="s">
        <x:v>25</x:v>
      </x:c>
    </x:row>
    <x:row r="4" spans="1:14" x14ac:dyDescent="0.25">
      <x:c r="A4" s="9" t="s">
        <x:v>6</x:v>
      </x:c>
      <x:c r="B4" s="8" t="s"/>
    </x:row>
    <x:row r="5" spans="1:14" x14ac:dyDescent="0.25">
      <x:c r="A5" s="10" t="s"/>
      <x:c r="B5" s="10" t="s"/>
    </x:row>
    <x:row r="6" spans="1:14" x14ac:dyDescent="0.25">
      <x:c r="A6" s="13" t="s">
        <x:v>65</x:v>
      </x:c>
      <x:c r="B6" s="10" t="s"/>
    </x:row>
    <x:row r="7" spans="1:14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79" t="s">
        <x:v>13</x:v>
      </x:c>
      <x:c r="H7" s="48">
        <x:v>43943.5861111111</x:v>
      </x:c>
    </x:row>
    <x:row r="8" spans="1:14" x14ac:dyDescent="0.25">
      <x:c r="A8" s="11" t="n">
        <x:v>0</x:v>
      </x:c>
      <x:c r="B8" s="11" t="n">
        <x:v>1</x:v>
      </x:c>
      <x:c r="C8" s="11" t="s">
        <x:v>17</x:v>
      </x:c>
      <x:c r="D8" s="11" t="n">
        <x:v>1</x:v>
      </x:c>
      <x:c r="E8" s="11">
        <x:f>IF(D8 = B9, A9, A8)</x:f>
      </x:c>
      <x:c r="F8" s="11" t="s">
        <x:v>38</x:v>
      </x:c>
    </x:row>
    <x:row r="9" spans="1:14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44</x:v>
      </x:c>
    </x:row>
    <x:row r="11" spans="1:14" x14ac:dyDescent="0.25">
      <x:c r="A11" s="13" t="s">
        <x:v>66</x:v>
      </x:c>
      <x:c r="B11" s="10" t="s"/>
    </x:row>
    <x:row r="12" spans="1:14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79" t="s">
        <x:v>13</x:v>
      </x:c>
      <x:c r="H12" s="48">
        <x:v>43943.5861111111</x:v>
      </x:c>
      <x:c r="I12" s="0" t="s"/>
      <x:c r="J12" s="0" t="s"/>
      <x:c r="K12" s="0" t="s"/>
      <x:c r="L12" s="0" t="s"/>
    </x:row>
    <x:row r="13" spans="1:14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= B14, A14, A13)</x:f>
      </x:c>
      <x:c r="F13" s="11" t="s">
        <x:v>74</x:v>
      </x:c>
    </x:row>
    <x:row r="14" spans="1:14" x14ac:dyDescent="0.25">
      <x:c r="A14" s="11" t="n">
        <x:v>1</x:v>
      </x:c>
      <x:c r="B14" s="11" t="n">
        <x:v>2</x:v>
      </x:c>
      <x:c r="D14" s="11" t="n">
        <x:v>3.5</x:v>
      </x:c>
      <x:c r="E14" s="11">
        <x:f>IF(D14 = B14, A14, A13)</x:f>
      </x:c>
      <x:c r="F14" s="11" t="s">
        <x:v>74</x:v>
      </x:c>
    </x:row>
    <x:row r="16" spans="1:14" x14ac:dyDescent="0.25">
      <x:c r="A16" s="13" t="s">
        <x:v>67</x:v>
      </x:c>
      <x:c r="B16" s="10" t="s"/>
    </x:row>
    <x:row r="17" spans="1:14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79" t="s">
        <x:v>13</x:v>
      </x:c>
      <x:c r="H17" s="48">
        <x:v>43943.5861111111</x:v>
      </x:c>
    </x:row>
    <x:row r="18" spans="1:14" x14ac:dyDescent="0.25">
      <x:c r="A18" s="11" t="n">
        <x:v>2</x:v>
      </x:c>
      <x:c r="B18" s="11" t="n">
        <x:v>2</x:v>
      </x:c>
      <x:c r="C18" s="11" t="s">
        <x:v>17</x:v>
      </x:c>
      <x:c r="D18" s="11" t="n">
        <x:v>2.5</x:v>
      </x:c>
      <x:c r="E18" s="11" t="n">
        <x:v>10</x:v>
      </x:c>
      <x:c r="F18" s="11" t="s">
        <x:v>342</x:v>
      </x:c>
    </x:row>
    <x:row r="19" spans="1:14" x14ac:dyDescent="0.25">
      <x:c r="A19" s="11" t="n">
        <x:v>10</x:v>
      </x:c>
      <x:c r="B19" s="11" t="n">
        <x:v>5</x:v>
      </x:c>
      <x:c r="D19" s="11" t="n">
        <x:v>4</x:v>
      </x:c>
      <x:c r="E19" s="11" t="n">
        <x:v>10</x:v>
      </x:c>
      <x:c r="F19" s="11" t="s">
        <x:v>342</x:v>
      </x:c>
    </x:row>
    <x:row r="21" spans="1:14" x14ac:dyDescent="0.25">
      <x:c r="A21" s="13" t="s">
        <x:v>68</x:v>
      </x:c>
      <x:c r="B21" s="10" t="s"/>
    </x:row>
    <x:row r="22" spans="1:14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79" t="s">
        <x:v>13</x:v>
      </x:c>
      <x:c r="H22" s="48">
        <x:v>43943.5861111111</x:v>
      </x:c>
    </x:row>
    <x:row r="23" spans="1:14" x14ac:dyDescent="0.25">
      <x:c r="A23" s="11" t="n">
        <x:v>60</x:v>
      </x:c>
      <x:c r="B23" s="11" t="n">
        <x:v>10</x:v>
      </x:c>
      <x:c r="C23" s="11" t="s">
        <x:v>17</x:v>
      </x:c>
      <x:c r="D23" s="11" t="n">
        <x:v>2</x:v>
      </x:c>
      <x:c r="E23" s="11">
        <x:f>IF(D23 = B24, A24, A23)</x:f>
      </x:c>
      <x:c r="F23" s="11" t="s">
        <x:v>343</x:v>
      </x:c>
    </x:row>
    <x:row r="24" spans="1:14" x14ac:dyDescent="0.25">
      <x:c r="A24" s="11" t="n">
        <x:v>50</x:v>
      </x:c>
      <x:c r="B24" s="11" t="n">
        <x:v>1</x:v>
      </x:c>
      <x:c r="D24" s="11" t="n">
        <x:v>8.5</x:v>
      </x:c>
      <x:c r="E24" s="11">
        <x:f>IF(D24 = B24, A24, A23)</x:f>
      </x:c>
      <x:c r="F24" s="11" t="s">
        <x:v>343</x:v>
      </x:c>
    </x:row>
    <x:row r="26" spans="1:14" x14ac:dyDescent="0.25">
      <x:c r="A26" s="13" t="s">
        <x:v>69</x:v>
      </x:c>
      <x:c r="B26" s="10" t="s"/>
    </x:row>
    <x:row r="27" spans="1:14" s="0" customForma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79" t="s">
        <x:v>13</x:v>
      </x:c>
      <x:c r="H27" s="48">
        <x:v>43943.5861111111</x:v>
      </x:c>
    </x:row>
    <x:row r="28" spans="1:14" x14ac:dyDescent="0.25">
      <x:c r="A28" s="11" t="n">
        <x:v>0.1</x:v>
      </x:c>
      <x:c r="B28" s="11" t="n">
        <x:v>0.1</x:v>
      </x:c>
      <x:c r="C28" s="11" t="s">
        <x:v>17</x:v>
      </x:c>
      <x:c r="D28" s="11" t="n">
        <x:v>1</x:v>
      </x:c>
      <x:c r="E28" s="11" t="n">
        <x:v>1.5</x:v>
      </x:c>
      <x:c r="F28" s="11" t="s">
        <x:v>27</x:v>
      </x:c>
    </x:row>
    <x:row r="29" spans="1:14" x14ac:dyDescent="0.25">
      <x:c r="A29" s="11" t="n">
        <x:v>1.5</x:v>
      </x:c>
      <x:c r="B29" s="11" t="n">
        <x:v>2.7</x:v>
      </x:c>
      <x:c r="D29" s="11" t="n">
        <x:v>1.8</x:v>
      </x:c>
      <x:c r="E29" s="11" t="n">
        <x:v>1.5</x:v>
      </x:c>
      <x:c r="F29" s="11" t="s">
        <x:v>27</x:v>
      </x:c>
    </x:row>
    <x:row r="31" spans="1:14" x14ac:dyDescent="0.25">
      <x:c r="A31" s="13" t="s">
        <x:v>71</x:v>
      </x:c>
      <x:c r="B31" s="10" t="s"/>
    </x:row>
    <x:row r="32" spans="1:14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79" t="s">
        <x:v>13</x:v>
      </x:c>
      <x:c r="H32" s="48">
        <x:v>43943.5861111111</x:v>
      </x:c>
    </x:row>
    <x:row r="33" spans="1:14" x14ac:dyDescent="0.25">
      <x:c r="A33" s="11" t="n">
        <x:v>0</x:v>
      </x:c>
      <x:c r="B33" s="11" t="n">
        <x:v>0</x:v>
      </x:c>
      <x:c r="C33" s="11" t="s">
        <x:v>17</x:v>
      </x:c>
      <x:c r="D33" s="11" t="n">
        <x:v>1</x:v>
      </x:c>
      <x:c r="E33" s="11" t="n">
        <x:v>1</x:v>
      </x:c>
      <x:c r="F33" s="11" t="s">
        <x:v>26</x:v>
      </x:c>
    </x:row>
    <x:row r="34" spans="1:14" x14ac:dyDescent="0.25">
      <x:c r="A34" s="11" t="n">
        <x:v>1</x:v>
      </x:c>
      <x:c r="B34" s="11" t="n">
        <x:v>5</x:v>
      </x:c>
      <x:c r="D34" s="11" t="n">
        <x:v>5</x:v>
      </x:c>
      <x:c r="E34" s="11">
        <x:f>IF(D34 = B34, A34, A33)</x:f>
      </x:c>
      <x:c r="F34" s="11" t="s">
        <x:v>26</x:v>
      </x:c>
    </x:row>
    <x:row r="36" spans="1:14" x14ac:dyDescent="0.25">
      <x:c r="A36" s="13" t="s">
        <x:v>72</x:v>
      </x:c>
      <x:c r="B36" s="10" t="s"/>
    </x:row>
    <x:row r="37" spans="1:14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0" t="s">
        <x:v>40</x:v>
      </x:c>
      <x:c r="H37" s="48">
        <x:v>43943.5861111111</x:v>
      </x:c>
    </x:row>
    <x:row r="38" spans="1:14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= B39, A39, A38)</x:f>
      </x:c>
      <x:c r="F38" s="51" t="s">
        <x:v>44</x:v>
      </x:c>
    </x:row>
    <x:row r="39" spans="1:14" x14ac:dyDescent="0.25">
      <x:c r="A39" s="11" t="n">
        <x:v>2</x:v>
      </x:c>
      <x:c r="B39" s="11" t="n">
        <x:v>4</x:v>
      </x:c>
      <x:c r="D39" s="11" t="n">
        <x:v>3.3</x:v>
      </x:c>
      <x:c r="E39" s="11">
        <x:f>IF(D39 = B39, A39, A38)</x:f>
      </x:c>
      <x:c r="F39" s="51" t="s">
        <x:v>44</x:v>
      </x:c>
    </x:row>
    <x:row r="41" spans="1:14" x14ac:dyDescent="0.25">
      <x:c r="A41" s="13" t="s">
        <x:v>73</x:v>
      </x:c>
      <x:c r="B41" s="10" t="s"/>
    </x:row>
    <x:row r="42" spans="1:14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79" t="s">
        <x:v>13</x:v>
      </x:c>
      <x:c r="H42" s="48">
        <x:v>43943.5861111111</x:v>
      </x:c>
    </x:row>
    <x:row r="43" spans="1:14" s="0" customFormat="1" ht="22.5" customHeight="1" x14ac:dyDescent="0.25">
      <x:c r="A43" s="11" t="n">
        <x:v>18</x:v>
      </x:c>
      <x:c r="B43" s="11" t="n">
        <x:v>5</x:v>
      </x:c>
      <x:c r="C43" s="11" t="s">
        <x:v>17</x:v>
      </x:c>
      <x:c r="D43" s="11" t="n">
        <x:v>25</x:v>
      </x:c>
      <x:c r="E43" s="11" t="n">
        <x:v>20</x:v>
      </x:c>
      <x:c r="F43" s="11" t="s">
        <x:v>59</x:v>
      </x:c>
    </x:row>
    <x:row r="44" spans="1:14" s="0" customFormat="1" ht="27.7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20</x:v>
      </x:c>
      <x:c r="F44" s="11" t="s">
        <x:v>59</x:v>
      </x:c>
    </x:row>
    <x:row r="46" spans="1:14" x14ac:dyDescent="0.25">
      <x:c r="A46" s="13" t="s">
        <x:v>75</x:v>
      </x:c>
      <x:c r="B46" s="10" t="s"/>
    </x:row>
    <x:row r="47" spans="1:14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79" t="s">
        <x:v>13</x:v>
      </x:c>
      <x:c r="H47" s="48">
        <x:v>43943.5861111111</x:v>
      </x:c>
    </x:row>
    <x:row r="48" spans="1:14" s="0" customFormat="1" ht="24.75" customHeight="1" x14ac:dyDescent="0.25">
      <x:c r="A48" s="11" t="n">
        <x:v>6</x:v>
      </x:c>
      <x:c r="B48" s="11" t="n">
        <x:v>16</x:v>
      </x:c>
      <x:c r="C48" s="11" t="s">
        <x:v>17</x:v>
      </x:c>
      <x:c r="D48" s="11" t="n">
        <x:v>18</x:v>
      </x:c>
      <x:c r="E48" s="11" t="n">
        <x:v>10</x:v>
      </x:c>
      <x:c r="F48" s="11" t="s">
        <x:v>342</x:v>
      </x:c>
    </x:row>
    <x:row r="49" spans="1:14" s="0" customFormat="1" ht="20.2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10</x:v>
      </x:c>
      <x:c r="F49" s="11" t="s">
        <x:v>342</x:v>
      </x:c>
    </x:row>
    <x:row r="51" spans="1:14" x14ac:dyDescent="0.25">
      <x:c r="A51" s="13" t="s">
        <x:v>76</x:v>
      </x:c>
      <x:c r="B51" s="10" t="s"/>
    </x:row>
    <x:row r="52" spans="1:14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79" t="s">
        <x:v>13</x:v>
      </x:c>
      <x:c r="H52" s="48">
        <x:v>43943.5861111111</x:v>
      </x:c>
    </x:row>
    <x:row r="53" spans="1:14" s="0" customFormat="1" ht="49.5" customHeight="1" x14ac:dyDescent="0.25">
      <x:c r="A53" s="11" t="n">
        <x:v>3</x:v>
      </x:c>
      <x:c r="B53" s="11" t="n">
        <x:v>9</x:v>
      </x:c>
      <x:c r="C53" s="11" t="s">
        <x:v>17</x:v>
      </x:c>
      <x:c r="D53" s="11" t="n">
        <x:v>10</x:v>
      </x:c>
      <x:c r="E53" s="11" t="n">
        <x:v>-8888</x:v>
      </x:c>
      <x:c r="F53" s="51" t="s">
        <x:v>44</x:v>
      </x:c>
    </x:row>
    <x:row r="54" spans="1:14" s="0" customFormat="1" ht="30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51" t="s">
        <x:v>44</x:v>
      </x:c>
    </x:row>
    <x:row r="56" spans="1:14" x14ac:dyDescent="0.25">
      <x:c r="A56" s="13" t="s">
        <x:v>344</x:v>
      </x:c>
      <x:c r="B56" s="10" t="s"/>
    </x:row>
    <x:row r="57" spans="1:14" x14ac:dyDescent="0.25">
      <x:c r="A57" s="12" t="s">
        <x:v>8</x:v>
      </x:c>
      <x:c r="B57" s="14" t="s">
        <x:v>9</x:v>
      </x:c>
      <x:c r="C57" s="14" t="s">
        <x:v>10</x:v>
      </x:c>
      <x:c r="D57" s="14" t="s">
        <x:v>9</x:v>
      </x:c>
      <x:c r="E57" s="14" t="s">
        <x:v>11</x:v>
      </x:c>
      <x:c r="F57" s="14" t="s">
        <x:v>12</x:v>
      </x:c>
      <x:c r="G57" s="93" t="s">
        <x:v>40</x:v>
      </x:c>
      <x:c r="H57" s="52">
        <x:v>43943.5861111111</x:v>
      </x:c>
    </x:row>
    <x:row r="58" spans="1:14" x14ac:dyDescent="0.25">
      <x:c r="A58" s="11" t="n">
        <x:v>1</x:v>
      </x:c>
      <x:c r="B58" s="11" t="n">
        <x:v>100</x:v>
      </x:c>
      <x:c r="C58" s="11" t="s">
        <x:v>17</x:v>
      </x:c>
      <x:c r="D58" s="11" t="n">
        <x:v>60</x:v>
      </x:c>
      <x:c r="E58" s="11" t="n">
        <x:v>10</x:v>
      </x:c>
      <x:c r="F58" s="51" t="s">
        <x:v>44</x:v>
      </x:c>
    </x:row>
    <x:row r="59" spans="1:14" x14ac:dyDescent="0.25">
      <x:c r="A59" s="11" t="n">
        <x:v>10</x:v>
      </x:c>
      <x:c r="B59" s="11" t="n">
        <x:v>50</x:v>
      </x:c>
      <x:c r="C59" s="0" t="s"/>
      <x:c r="D59" s="11" t="n">
        <x:v>70</x:v>
      </x:c>
      <x:c r="E59" s="11" t="n">
        <x:v>10</x:v>
      </x:c>
      <x:c r="F59" s="51" t="s">
        <x:v>44</x:v>
      </x:c>
    </x:row>
    <x:row r="60" spans="1:14" s="0" customFormat="1" x14ac:dyDescent="0.25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  <x:c r="K60" s="0" t="s"/>
      <x:c r="L60" s="0" t="s"/>
      <x:c r="M60" s="0" t="s"/>
      <x:c r="N60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879E0F-2E78-463D-938F-31FF72105DA6}" mc:Ignorable="x14ac xr xr2 xr3">
  <x:sheetPr>
    <x:outlinePr summaryBelow="1" summaryRight="1"/>
  </x:sheetPr>
  <x:dimension ref="A1:M56"/>
  <x:sheetViews>
    <x:sheetView topLeftCell="A10" workbookViewId="0">
      <x:selection activeCell="M39" sqref="M39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24.855469" style="11" customWidth="1"/>
    <x:col min="9" max="9" width="20.710938" style="11" customWidth="1"/>
    <x:col min="10" max="12" width="8.855469" style="11" customWidth="1"/>
    <x:col min="13" max="13" width="8.855469" style="0" customWidth="1"/>
    <x:col min="14" max="16384" width="8.855469" style="11" customWidth="1"/>
  </x:cols>
  <x:sheetData>
    <x:row r="1" spans="1:14" s="0" customFormat="1" ht="15" customHeight="1" x14ac:dyDescent="0.25">
      <x:c r="A1" s="8" t="s">
        <x:v>345</x:v>
      </x:c>
      <x:c r="B1" s="8" t="s">
        <x:v>1</x:v>
      </x:c>
    </x:row>
    <x:row r="2" spans="1:14" s="0" customFormat="1" ht="15" customHeight="1" x14ac:dyDescent="0.25">
      <x:c r="A2" s="9" t="s">
        <x:v>2</x:v>
      </x:c>
      <x:c r="B2" s="8" t="s">
        <x:v>346</x:v>
      </x:c>
    </x:row>
    <x:row r="3" spans="1:14" s="0" customFormat="1" ht="15" customHeight="1" x14ac:dyDescent="0.25">
      <x:c r="A3" s="9" t="s">
        <x:v>4</x:v>
      </x:c>
      <x:c r="B3" s="8" t="s">
        <x:v>25</x:v>
      </x:c>
    </x:row>
    <x:row r="4" spans="1:14" s="0" customFormat="1" ht="15" customHeight="1" x14ac:dyDescent="0.25">
      <x:c r="A4" s="9" t="s">
        <x:v>6</x:v>
      </x:c>
      <x:c r="B4" s="8" t="s"/>
    </x:row>
    <x:row r="5" spans="1:14" s="0" customFormat="1" ht="15" customHeight="1" x14ac:dyDescent="0.25">
      <x:c r="A5" s="10" t="s"/>
      <x:c r="B5" s="10" t="s"/>
    </x:row>
    <x:row r="6" spans="1:14" s="0" customFormat="1" ht="15" customHeight="1" x14ac:dyDescent="0.25">
      <x:c r="A6" s="13" t="s">
        <x:v>80</x:v>
      </x:c>
      <x:c r="B6" s="10" t="s"/>
    </x:row>
    <x:row r="7" spans="1:14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79" t="s">
        <x:v>13</x:v>
      </x:c>
      <x:c r="H7" s="48">
        <x:v>43943.5861111111</x:v>
      </x:c>
    </x:row>
    <x:row r="8" spans="1:14" s="0" customFormat="1" ht="15" customHeight="1" x14ac:dyDescent="0.25">
      <x:c r="A8" s="11" t="n">
        <x:v>0</x:v>
      </x:c>
      <x:c r="B8" s="11" t="n">
        <x:v>1</x:v>
      </x:c>
      <x:c r="C8" s="11" t="s">
        <x:v>20</x:v>
      </x:c>
      <x:c r="D8" s="11" t="n">
        <x:v>1</x:v>
      </x:c>
      <x:c r="E8" s="11">
        <x:f>(D8 - (B9 - (B9-B8)/(A9-A8)*A9) ) / ((B9-B8)/(A9-A8))</x:f>
      </x:c>
      <x:c r="F8" s="11" t="s">
        <x:v>38</x:v>
      </x:c>
    </x:row>
    <x:row r="9" spans="1:14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44</x:v>
      </x:c>
    </x:row>
    <x:row r="11" spans="1:14" s="0" customFormat="1" ht="15" customHeight="1" x14ac:dyDescent="0.25">
      <x:c r="A11" s="13" t="s">
        <x:v>81</x:v>
      </x:c>
      <x:c r="B11" s="10" t="s"/>
    </x:row>
    <x:row r="12" spans="1:14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79" t="s">
        <x:v>13</x:v>
      </x:c>
      <x:c r="H12" s="48">
        <x:v>43943.5861111111</x:v>
      </x:c>
    </x:row>
    <x:row r="13" spans="1:14" s="0" customFormat="1" ht="15" customHeight="1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(D13 - (B14 - (B14-B13)/(A14-A13)*A14) ) / ((B14-B13)/(A14-A13))</x:f>
      </x:c>
      <x:c r="F13" s="11" t="s">
        <x:v>347</x:v>
      </x:c>
    </x:row>
    <x:row r="14" spans="1:14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>
        <x:f>(D14 - (B14 - (B14-B13)/(A14-A13)*A14) ) / ((B14-B13)/(A14-A13))</x:f>
      </x:c>
      <x:c r="F14" s="11" t="s">
        <x:v>33</x:v>
      </x:c>
    </x:row>
    <x:row r="16" spans="1:14" s="0" customFormat="1" ht="15" customHeight="1" x14ac:dyDescent="0.25">
      <x:c r="A16" s="13" t="s">
        <x:v>83</x:v>
      </x:c>
      <x:c r="B16" s="10" t="s"/>
    </x:row>
    <x:row r="17" spans="1:14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79" t="s">
        <x:v>13</x:v>
      </x:c>
      <x:c r="H17" s="48">
        <x:v>43943.5861111111</x:v>
      </x:c>
    </x:row>
    <x:row r="18" spans="1:14" s="0" customFormat="1" ht="15" customHeight="1" x14ac:dyDescent="0.25">
      <x:c r="A18" s="11" t="n">
        <x:v>2</x:v>
      </x:c>
      <x:c r="B18" s="11" t="n">
        <x:v>2</x:v>
      </x:c>
      <x:c r="C18" s="11" t="s">
        <x:v>20</x:v>
      </x:c>
      <x:c r="D18" s="11" t="n">
        <x:v>2.5</x:v>
      </x:c>
      <x:c r="E18" s="11">
        <x:f>(D18 - (B19 - (B19-B18)/(A19-A18)*A19) ) / ((B19-B18)/(A19-A18))</x:f>
      </x:c>
      <x:c r="F18" s="11" t="s">
        <x:v>348</x:v>
      </x:c>
    </x:row>
    <x:row r="19" spans="1:14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>
        <x:f>(D19 - (B19 - (B19-B18)/(A19-A18)*A19) ) / ((B19-B18)/(A19-A18))</x:f>
      </x:c>
      <x:c r="F19" s="11" t="s">
        <x:v>349</x:v>
      </x:c>
    </x:row>
    <x:row r="21" spans="1:14" s="0" customFormat="1" ht="15" customHeight="1" x14ac:dyDescent="0.25">
      <x:c r="A21" s="13" t="s">
        <x:v>85</x:v>
      </x:c>
      <x:c r="B21" s="10" t="s"/>
    </x:row>
    <x:row r="22" spans="1:14" s="14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79" t="s">
        <x:v>13</x:v>
      </x:c>
      <x:c r="H22" s="48">
        <x:v>43943.5861111111</x:v>
      </x:c>
    </x:row>
    <x:row r="23" spans="1:14" s="0" customFormat="1" ht="15" customHeight="1" x14ac:dyDescent="0.25">
      <x:c r="A23" s="11" t="n">
        <x:v>60</x:v>
      </x:c>
      <x:c r="B23" s="11" t="n">
        <x:v>10</x:v>
      </x:c>
      <x:c r="C23" s="11" t="s">
        <x:v>20</x:v>
      </x:c>
      <x:c r="D23" s="11" t="n">
        <x:v>2</x:v>
      </x:c>
      <x:c r="E23" s="11">
        <x:f>(D23 - (B24 - (B24-B23)/(A24-A23)*A24) ) / ((B24-B23)/(A24-A23))</x:f>
      </x:c>
      <x:c r="F23" s="51" t="s">
        <x:v>350</x:v>
      </x:c>
    </x:row>
    <x:row r="24" spans="1:14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>
        <x:f>(D24 - (B24 - (B24-B23)/(A24-A23)*A24) ) / ((B24-B23)/(A24-A23))</x:f>
      </x:c>
      <x:c r="F24" s="51" t="s">
        <x:v>351</x:v>
      </x:c>
    </x:row>
    <x:row r="26" spans="1:14" s="0" customFormat="1" ht="15" customHeight="1" x14ac:dyDescent="0.25">
      <x:c r="A26" s="13" t="s">
        <x:v>88</x:v>
      </x:c>
      <x:c r="B26" s="10" t="s"/>
    </x:row>
    <x:row r="27" spans="1:14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79" t="s">
        <x:v>13</x:v>
      </x:c>
      <x:c r="H27" s="48">
        <x:v>43943.5861111111</x:v>
      </x:c>
    </x:row>
    <x:row r="28" spans="1:14" s="0" customFormat="1" ht="15" customHeight="1" x14ac:dyDescent="0.25">
      <x:c r="A28" s="11" t="n">
        <x:v>0.1</x:v>
      </x:c>
      <x:c r="B28" s="11" t="n">
        <x:v>0.1</x:v>
      </x:c>
      <x:c r="C28" s="11" t="s">
        <x:v>20</x:v>
      </x:c>
      <x:c r="D28" s="11" t="n">
        <x:v>1</x:v>
      </x:c>
      <x:c r="E28" s="11">
        <x:f>(D28 - (B29 - (B29-B28)/(A29-A28)*A29) ) / ((B29-B28)/(A29-A28))</x:f>
      </x:c>
      <x:c r="F28" s="11" t="s">
        <x:v>352</x:v>
      </x:c>
    </x:row>
    <x:row r="29" spans="1:14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>
        <x:f>(D29 - (B29 - (B29-B28)/(A29-A28)*A29) ) / ((B29-B28)/(A29-A28))</x:f>
      </x:c>
      <x:c r="F29" s="51" t="s">
        <x:v>353</x:v>
      </x:c>
    </x:row>
    <x:row r="31" spans="1:14" s="0" customFormat="1" ht="15" customHeight="1" x14ac:dyDescent="0.25">
      <x:c r="A31" s="13" t="s">
        <x:v>91</x:v>
      </x:c>
      <x:c r="B31" s="10" t="s"/>
    </x:row>
    <x:row r="32" spans="1:14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79" t="s">
        <x:v>13</x:v>
      </x:c>
      <x:c r="H32" s="48">
        <x:v>43943.5861111111</x:v>
      </x:c>
    </x:row>
    <x:row r="33" spans="1:14" s="0" customFormat="1" ht="15" customHeight="1" x14ac:dyDescent="0.25">
      <x:c r="A33" s="11" t="n">
        <x:v>0</x:v>
      </x:c>
      <x:c r="B33" s="11" t="n">
        <x:v>0</x:v>
      </x:c>
      <x:c r="C33" s="11" t="s">
        <x:v>20</x:v>
      </x:c>
      <x:c r="D33" s="11" t="n">
        <x:v>1</x:v>
      </x:c>
      <x:c r="E33" s="11">
        <x:f>(D33 - (B34 - (B34-B33)/(A34-A33)*A34) ) / ((B34-B33)/(A34-A33))</x:f>
      </x:c>
      <x:c r="F33" s="11" t="s">
        <x:v>354</x:v>
      </x:c>
    </x:row>
    <x:row r="34" spans="1:14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(D34 - (B34 - (B34-B33)/(A34-A33)*A34) ) / ((B34-B33)/(A34-A33))</x:f>
      </x:c>
      <x:c r="F34" s="51" t="s">
        <x:v>26</x:v>
      </x:c>
    </x:row>
    <x:row r="36" spans="1:14" s="0" customFormat="1" ht="15" customHeight="1" x14ac:dyDescent="0.25">
      <x:c r="A36" s="13" t="s">
        <x:v>92</x:v>
      </x:c>
      <x:c r="B36" s="10" t="s"/>
    </x:row>
    <x:row r="37" spans="1:14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0" t="s">
        <x:v>40</x:v>
      </x:c>
      <x:c r="H37" s="48">
        <x:v>43943.5861111111</x:v>
      </x:c>
    </x:row>
    <x:row r="38" spans="1:14" s="0" customFormat="1" ht="15" customHeight="1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(D38 - (B39 - (B39-B38)/(A39-A38)*A39) ) / ((B39-B38)/(A39-A38))</x:f>
      </x:c>
      <x:c r="F38" s="51" t="s">
        <x:v>44</x:v>
      </x:c>
    </x:row>
    <x:row r="39" spans="1:14" s="0" customFormat="1" ht="15" customHeight="1" x14ac:dyDescent="0.25">
      <x:c r="A39" s="11" t="n">
        <x:v>2</x:v>
      </x:c>
      <x:c r="B39" s="11" t="n">
        <x:v>4</x:v>
      </x:c>
      <x:c r="C39" s="0" t="s"/>
      <x:c r="D39" s="11" t="n">
        <x:v>3.3</x:v>
      </x:c>
      <x:c r="E39" s="11">
        <x:f>(D39 - (B39 - (B39-B38)/(A39-A38)*A39) ) / ((B39-B38)/(A39-A38))</x:f>
      </x:c>
      <x:c r="F39" s="51" t="s">
        <x:v>44</x:v>
      </x:c>
      <x:c r="G39" s="0" t="s"/>
      <x:c r="H39" s="0" t="s"/>
      <x:c r="I39" s="0" t="s"/>
      <x:c r="J39" s="0" t="s"/>
      <x:c r="K39" s="0" t="s"/>
      <x:c r="L39" s="0" t="s"/>
      <x:c r="M39" s="0" t="s"/>
      <x:c r="N39" s="0" t="s"/>
    </x:row>
    <x:row r="41" spans="1:14" s="0" customFormat="1" ht="15" customHeight="1" x14ac:dyDescent="0.25">
      <x:c r="A41" s="13" t="s">
        <x:v>93</x:v>
      </x:c>
      <x:c r="B41" s="10" t="s"/>
    </x:row>
    <x:row r="42" spans="1:14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79" t="s">
        <x:v>13</x:v>
      </x:c>
      <x:c r="H42" s="48">
        <x:v>43943.5861111111</x:v>
      </x:c>
    </x:row>
    <x:row r="43" spans="1:14" s="0" customFormat="1" ht="15" customHeight="1" x14ac:dyDescent="0.25">
      <x:c r="A43" s="11" t="n">
        <x:v>18</x:v>
      </x:c>
      <x:c r="B43" s="11" t="n">
        <x:v>5</x:v>
      </x:c>
      <x:c r="C43" s="11" t="s">
        <x:v>20</x:v>
      </x:c>
      <x:c r="D43" s="11" t="n">
        <x:v>25</x:v>
      </x:c>
      <x:c r="E43" s="11">
        <x:f>(D43 - (B44 - (B44-B43)/(A44-A43)*A44) ) / ((B44-B43)/(A44-A43))</x:f>
      </x:c>
      <x:c r="F43" s="51" t="s">
        <x:v>355</x:v>
      </x:c>
    </x:row>
    <x:row r="44" spans="1:14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>
        <x:f>(D44 - (B44 - (B44-B43)/(A44-A43)*A44) ) / ((B44-B43)/(A44-A43))</x:f>
      </x:c>
      <x:c r="F44" s="51" t="s">
        <x:v>356</x:v>
      </x:c>
    </x:row>
    <x:row r="46" spans="1:14" s="0" customFormat="1" ht="15" customHeight="1" x14ac:dyDescent="0.25">
      <x:c r="A46" s="13" t="s">
        <x:v>96</x:v>
      </x:c>
      <x:c r="B46" s="10" t="s"/>
    </x:row>
    <x:row r="47" spans="1:14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79" t="s">
        <x:v>13</x:v>
      </x:c>
      <x:c r="H47" s="48">
        <x:v>43943.5861111111</x:v>
      </x:c>
    </x:row>
    <x:row r="48" spans="1:14" s="0" customFormat="1" ht="15" customHeight="1" x14ac:dyDescent="0.25">
      <x:c r="A48" s="11" t="n">
        <x:v>6</x:v>
      </x:c>
      <x:c r="B48" s="11" t="n">
        <x:v>16</x:v>
      </x:c>
      <x:c r="C48" s="11" t="s">
        <x:v>20</x:v>
      </x:c>
      <x:c r="D48" s="11" t="n">
        <x:v>18</x:v>
      </x:c>
      <x:c r="E48" s="11">
        <x:f>(D48 - (B49 - (B49-B48)/(A49-A48)*A49) ) / ((B49-B48)/(A49-A48))</x:f>
      </x:c>
      <x:c r="F48" s="51" t="s">
        <x:v>204</x:v>
      </x:c>
    </x:row>
    <x:row r="49" spans="1:14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>
        <x:f>(D49 - (B49 - (B49-B48)/(A49-A48)*A49) ) / ((B49-B48)/(A49-A48))</x:f>
      </x:c>
      <x:c r="F49" s="51" t="s">
        <x:v>77</x:v>
      </x:c>
    </x:row>
    <x:row r="51" spans="1:14" s="0" customFormat="1" ht="15" customHeight="1" x14ac:dyDescent="0.25">
      <x:c r="A51" s="13" t="s">
        <x:v>357</x:v>
      </x:c>
      <x:c r="B51" s="10" t="s"/>
    </x:row>
    <x:row r="52" spans="1:14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79" t="s">
        <x:v>13</x:v>
      </x:c>
      <x:c r="H52" s="48">
        <x:v>43943.5861111111</x:v>
      </x:c>
    </x:row>
    <x:row r="53" spans="1:14" s="0" customFormat="1" ht="15" customHeight="1" x14ac:dyDescent="0.25">
      <x:c r="A53" s="11" t="n">
        <x:v>3</x:v>
      </x:c>
      <x:c r="B53" s="11" t="n">
        <x:v>9</x:v>
      </x:c>
      <x:c r="C53" s="11" t="s">
        <x:v>20</x:v>
      </x:c>
      <x:c r="D53" s="11" t="n">
        <x:v>10</x:v>
      </x:c>
      <x:c r="E53" s="11">
        <x:f>(D53 - (B54 - (B54-B53)/(A54-A53)*A54) ) / ((B54-B53)/(A54-A53))</x:f>
      </x:c>
      <x:c r="F53" s="51" t="s">
        <x:v>358</x:v>
      </x:c>
    </x:row>
    <x:row r="54" spans="1:14" s="0" customFormat="1" ht="15" customHeight="1" x14ac:dyDescent="0.25">
      <x:c r="A54" s="11" t="n">
        <x:v>4</x:v>
      </x:c>
      <x:c r="B54" s="11" t="n">
        <x:v>16</x:v>
      </x:c>
      <x:c r="D54" s="11" t="n">
        <x:v>15.5</x:v>
      </x:c>
      <x:c r="E54" s="11">
        <x:f>(D54 - (B54 - (B54-B53)/(A54-A53)*A54) ) / ((B54-B53)/(A54-A53))</x:f>
      </x:c>
      <x:c r="F54" s="51" t="s">
        <x:v>359</x:v>
      </x:c>
    </x:row>
    <x:row r="56" spans="1:14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17B0FE-9F97-4896-8234-2F839BB78A14}" mc:Ignorable="x14ac xr xr2 xr3">
  <x:sheetPr>
    <x:outlinePr summaryBelow="1" summaryRight="1"/>
  </x:sheetPr>
  <x:dimension ref="A1:AT277"/>
  <x:sheetViews>
    <x:sheetView topLeftCell="A166" zoomScale="85" zoomScaleNormal="85" workbookViewId="0">
      <x:selection activeCell="I183" sqref="I183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15" bestFit="1" customWidth="1"/>
    <x:col min="3" max="3" width="20.140625" style="15" customWidth="1"/>
    <x:col min="4" max="4" width="8.855469" style="15" customWidth="1"/>
    <x:col min="5" max="5" width="9.285156" style="15" bestFit="1" customWidth="1"/>
    <x:col min="6" max="6" width="17.570312" style="0" customWidth="1"/>
    <x:col min="7" max="7" width="25.855469" style="15" customWidth="1"/>
    <x:col min="8" max="8" width="21.710938" style="0" customWidth="1"/>
    <x:col min="9" max="9" width="18.285156" style="0" customWidth="1"/>
    <x:col min="10" max="10" width="19" style="15" customWidth="1"/>
    <x:col min="11" max="11" width="16.140625" style="15" customWidth="1"/>
    <x:col min="12" max="12" width="10" style="15" customWidth="1"/>
    <x:col min="13" max="13" width="9.285156" style="15" bestFit="1" customWidth="1"/>
    <x:col min="14" max="14" width="14.140625" style="15" bestFit="1" customWidth="1"/>
    <x:col min="15" max="15" width="15.425781" style="15" bestFit="1" customWidth="1"/>
    <x:col min="16" max="16" width="9.285156" style="15" bestFit="1" customWidth="1"/>
    <x:col min="17" max="17" width="15.425781" style="15" bestFit="1" customWidth="1"/>
    <x:col min="18" max="21" width="9.285156" style="15" bestFit="1" customWidth="1"/>
    <x:col min="22" max="22" width="9.140625" style="15" customWidth="1"/>
    <x:col min="23" max="23" width="9.140625" style="84" customWidth="1"/>
    <x:col min="24" max="37" width="9.140625" style="15" customWidth="1"/>
    <x:col min="38" max="38" width="9.285156" style="15" bestFit="1" customWidth="1"/>
    <x:col min="39" max="39" width="10" style="15" bestFit="1" customWidth="1"/>
    <x:col min="40" max="46" width="9.285156" style="15" bestFit="1" customWidth="1"/>
    <x:col min="47" max="16384" width="9.140625" style="15" customWidth="1"/>
  </x:cols>
  <x:sheetData>
    <x:row r="1" spans="1:47" x14ac:dyDescent="0.25">
      <x:c r="A1" s="16" t="s">
        <x:v>101</x:v>
      </x:c>
      <x:c r="W1" s="85" t="s"/>
    </x:row>
    <x:row r="2" spans="1:47" s="0" customFormat="1" ht="16.5" customHeight="1" thickBot="1" x14ac:dyDescent="0.3">
      <x:c r="A2" s="16" t="s">
        <x:v>102</x:v>
      </x:c>
      <x:c r="G2" s="55" t="s"/>
      <x:c r="Y2" s="24" t="s">
        <x:v>103</x:v>
      </x:c>
      <x:c r="AL2" s="24" t="s">
        <x:v>104</x:v>
      </x:c>
    </x:row>
    <x:row r="3" spans="1:47" x14ac:dyDescent="0.25">
      <x:c r="A3" s="25" t="s">
        <x:v>105</x:v>
      </x:c>
      <x:c r="M3" s="26" t="s">
        <x:v>360</x:v>
      </x:c>
      <x:c r="N3" s="27" t="s"/>
      <x:c r="O3" s="27" t="s"/>
      <x:c r="P3" s="27" t="s"/>
      <x:c r="Q3" s="27" t="s"/>
      <x:c r="R3" s="27" t="s"/>
      <x:c r="S3" s="27" t="s"/>
      <x:c r="T3" s="27" t="s"/>
      <x:c r="U3" s="28" t="s"/>
      <x:c r="AL3" s="26" t="s">
        <x:v>361</x:v>
      </x:c>
      <x:c r="AM3" s="27" t="s"/>
      <x:c r="AN3" s="27" t="s"/>
      <x:c r="AO3" s="27" t="s"/>
      <x:c r="AP3" s="27" t="s"/>
      <x:c r="AQ3" s="27" t="s"/>
      <x:c r="AR3" s="27" t="s"/>
      <x:c r="AS3" s="27" t="s"/>
      <x:c r="AT3" s="28" t="s"/>
    </x:row>
    <x:row r="4" spans="1:47" x14ac:dyDescent="0.25">
      <x:c r="A4" s="25" t="s"/>
      <x:c r="M4" s="29" t="s">
        <x:v>108</x:v>
      </x:c>
      <x:c r="U4" s="30" t="s"/>
      <x:c r="AL4" s="29" t="s">
        <x:v>108</x:v>
      </x:c>
      <x:c r="AT4" s="30" t="s"/>
    </x:row>
    <x:row r="5" spans="1:47" x14ac:dyDescent="0.25">
      <x:c r="A5" s="31" t="s">
        <x:v>109</x:v>
      </x:c>
      <x:c r="M5" s="32" t="s">
        <x:v>110</x:v>
      </x:c>
      <x:c r="N5" s="17" t="s">
        <x:v>8</x:v>
      </x:c>
      <x:c r="O5" s="17" t="s">
        <x:v>9</x:v>
      </x:c>
      <x:c r="Q5" s="17" t="s">
        <x:v>110</x:v>
      </x:c>
      <x:c r="R5" s="17" t="s">
        <x:v>111</x:v>
      </x:c>
      <x:c r="S5" s="17" t="s">
        <x:v>112</x:v>
      </x:c>
      <x:c r="T5" s="17" t="s">
        <x:v>113</x:v>
      </x:c>
      <x:c r="U5" s="33" t="s">
        <x:v>114</x:v>
      </x:c>
      <x:c r="AL5" s="32" t="s">
        <x:v>110</x:v>
      </x:c>
      <x:c r="AM5" s="17" t="s">
        <x:v>8</x:v>
      </x:c>
      <x:c r="AN5" s="17" t="s">
        <x:v>9</x:v>
      </x:c>
      <x:c r="AP5" s="17" t="s">
        <x:v>110</x:v>
      </x:c>
      <x:c r="AQ5" s="17" t="s">
        <x:v>111</x:v>
      </x:c>
      <x:c r="AR5" s="17" t="s">
        <x:v>112</x:v>
      </x:c>
      <x:c r="AS5" s="17" t="s">
        <x:v>113</x:v>
      </x:c>
      <x:c r="AT5" s="33" t="s">
        <x:v>114</x:v>
      </x:c>
    </x:row>
    <x:row r="6" spans="1:47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/>
      <x:c r="H6" s="6" t="s">
        <x:v>12</x:v>
      </x:c>
      <x:c r="I6" s="6" t="s"/>
      <x:c r="J6" s="6" t="s">
        <x:v>116</x:v>
      </x:c>
      <x:c r="K6" s="6" t="s">
        <x:v>117</x:v>
      </x:c>
      <x:c r="M6" s="34" t="n">
        <x:v>0</x:v>
      </x:c>
      <x:c r="N6" s="18">
        <x:f>A8</x:f>
      </x:c>
      <x:c r="O6" s="18">
        <x:f>B8</x:f>
      </x:c>
      <x:c r="Q6" s="18" t="n">
        <x:v>0</x:v>
      </x:c>
      <x:c r="R6" s="18">
        <x:f>N7 - N6</x:f>
      </x:c>
      <x:c r="S6" s="18">
        <x:f>R6 + R7</x:f>
      </x:c>
      <x:c r="T6" s="18">
        <x:f>O7 - O6</x:f>
      </x:c>
      <x:c r="U6" s="35">
        <x:f>T6 / R6</x:f>
      </x:c>
      <x:c r="AL6" s="34" t="n">
        <x:v>0</x:v>
      </x:c>
      <x:c r="AM6" s="86" t="s"/>
      <x:c r="AN6" s="86" t="s"/>
      <x:c r="AP6" s="18" t="n">
        <x:v>0</x:v>
      </x:c>
      <x:c r="AQ6" s="18">
        <x:f>AM7 - AM6</x:f>
      </x:c>
      <x:c r="AR6" s="18">
        <x:f>AQ6 + AQ7</x:f>
      </x:c>
      <x:c r="AS6" s="18">
        <x:f>AN7 - AN6</x:f>
      </x:c>
      <x:c r="AT6" s="35" t="e">
        <x:f>AS6 / AQ6</x:f>
      </x:c>
    </x:row>
    <x:row r="7" spans="1:47" x14ac:dyDescent="0.25">
      <x:c r="A7" s="36" t="s">
        <x:v>8</x:v>
      </x:c>
      <x:c r="B7" s="36" t="s">
        <x:v>9</x:v>
      </x:c>
      <x:c r="D7" s="17" t="s">
        <x:v>9</x:v>
      </x:c>
      <x:c r="E7" s="17" t="s">
        <x:v>8</x:v>
      </x:c>
      <x:c r="F7" s="36" t="s">
        <x:v>362</x:v>
      </x:c>
      <x:c r="G7" s="36" t="s">
        <x:v>363</x:v>
      </x:c>
      <x:c r="H7" s="36" t="s">
        <x:v>12</x:v>
      </x:c>
      <x:c r="I7" s="94" t="s">
        <x:v>40</x:v>
      </x:c>
      <x:c r="J7" s="37">
        <x:v>43943.5861111111</x:v>
      </x:c>
      <x:c r="K7" s="37" t="s"/>
      <x:c r="L7" s="38" t="s"/>
      <x:c r="M7" s="34" t="n">
        <x:v>1</x:v>
      </x:c>
      <x:c r="N7" s="18">
        <x:f>A9</x:f>
      </x:c>
      <x:c r="O7" s="18">
        <x:f>B9</x:f>
      </x:c>
      <x:c r="Q7" s="18" t="n">
        <x:v>1</x:v>
      </x:c>
      <x:c r="R7" s="18">
        <x:f>N8 - N7</x:f>
      </x:c>
      <x:c r="S7" s="18">
        <x:f>R7 + R8</x:f>
      </x:c>
      <x:c r="T7" s="18">
        <x:f>O8 - O7</x:f>
      </x:c>
      <x:c r="U7" s="35">
        <x:f>T7 / R7</x:f>
      </x:c>
      <x:c r="AL7" s="34" t="n">
        <x:v>1</x:v>
      </x:c>
      <x:c r="AM7" s="86" t="s"/>
      <x:c r="AN7" s="86" t="s"/>
      <x:c r="AP7" s="18" t="n">
        <x:v>1</x:v>
      </x:c>
      <x:c r="AQ7" s="18">
        <x:f>AM8 - AM7</x:f>
      </x:c>
      <x:c r="AR7" s="18">
        <x:f>AQ7 + AQ8</x:f>
      </x:c>
      <x:c r="AS7" s="18">
        <x:f>AN8 - AN7</x:f>
      </x:c>
      <x:c r="AT7" s="35" t="e">
        <x:f>AS7 / AQ7</x:f>
      </x:c>
    </x:row>
    <x:row r="8" spans="1:47" x14ac:dyDescent="0.25">
      <x:c r="A8" s="15" t="n">
        <x:v>2</x:v>
      </x:c>
      <x:c r="B8" s="15">
        <x:f>LN(A8)</x:f>
      </x:c>
      <x:c r="C8" s="11" t="s">
        <x:v>119</x:v>
      </x:c>
      <x:c r="D8" s="88">
        <x:f>O6</x:f>
      </x:c>
      <x:c r="E8" s="86">
        <x:f>N6</x:f>
      </x:c>
      <x:c r="F8" s="55" t="n">
        <x:v>0.693147180559945</x:v>
      </x:c>
      <x:c r="G8" s="15" t="n">
        <x:v>2</x:v>
      </x:c>
      <x:c r="H8" s="0" t="s">
        <x:v>44</x:v>
      </x:c>
      <x:c r="K8" s="49" t="s"/>
      <x:c r="M8" s="34" t="n">
        <x:v>2</x:v>
      </x:c>
      <x:c r="N8" s="18">
        <x:f>A10</x:f>
      </x:c>
      <x:c r="O8" s="18">
        <x:f>B10</x:f>
      </x:c>
      <x:c r="Q8" s="18" t="n">
        <x:v>2</x:v>
      </x:c>
      <x:c r="R8" s="18">
        <x:f>N9 - N8</x:f>
      </x:c>
      <x:c r="S8" s="18" t="s"/>
      <x:c r="T8" s="18">
        <x:f>O9 - O8</x:f>
      </x:c>
      <x:c r="U8" s="35">
        <x:f>T8 / R8</x:f>
      </x:c>
      <x:c r="AL8" s="34" t="n">
        <x:v>2</x:v>
      </x:c>
      <x:c r="AM8" s="86" t="s"/>
      <x:c r="AN8" s="86" t="s"/>
      <x:c r="AP8" s="18" t="n">
        <x:v>2</x:v>
      </x:c>
      <x:c r="AQ8" s="18">
        <x:f>AM9 - AM8</x:f>
      </x:c>
      <x:c r="AR8" s="18" t="s"/>
      <x:c r="AS8" s="18">
        <x:f>AN9 - AN8</x:f>
      </x:c>
      <x:c r="AT8" s="35" t="e">
        <x:f>AS8 / AQ8</x:f>
      </x:c>
    </x:row>
    <x:row r="9" spans="1:47" x14ac:dyDescent="0.25">
      <x:c r="A9" s="15" t="n">
        <x:v>5</x:v>
      </x:c>
      <x:c r="B9" s="15">
        <x:f>LN(A9)</x:f>
      </x:c>
      <x:c r="D9" s="88">
        <x:f>N18 * (E9 - E8)^3 + O18 * (E9 - E8)^2 + P18 * (E9 - E8) + Q18</x:f>
      </x:c>
      <x:c r="E9" s="86">
        <x:f>E8+1/4*(E12-E8)</x:f>
      </x:c>
      <x:c r="F9" s="55" t="n">
        <x:v>0.940938985722518</x:v>
      </x:c>
      <x:c r="G9" s="15" t="n">
        <x:v>2.75</x:v>
      </x:c>
      <x:c r="H9" s="0" t="s">
        <x:v>364</x:v>
      </x:c>
      <x:c r="M9" s="34" t="n">
        <x:v>3</x:v>
      </x:c>
      <x:c r="N9" s="18">
        <x:f>A11</x:f>
      </x:c>
      <x:c r="O9" s="18">
        <x:f>B11</x:f>
      </x:c>
      <x:c r="U9" s="30" t="s"/>
      <x:c r="AL9" s="34" t="n">
        <x:v>3</x:v>
      </x:c>
      <x:c r="AM9" s="86" t="s"/>
      <x:c r="AN9" s="86" t="s"/>
      <x:c r="AT9" s="30" t="s"/>
    </x:row>
    <x:row r="10" spans="1:47" x14ac:dyDescent="0.25">
      <x:c r="A10" s="15" t="n">
        <x:v>13</x:v>
      </x:c>
      <x:c r="B10" s="15">
        <x:f>LN(A10)</x:f>
      </x:c>
      <x:c r="D10" s="88">
        <x:f>N18 * (E10 - E8)^3 + O18 * (E10 - E8)^2 + P18 * (E10 - E8) + Q18</x:f>
      </x:c>
      <x:c r="E10" s="86">
        <x:f>E8+2/4*(E12-E8)</x:f>
      </x:c>
      <x:c r="F10" s="55" t="n">
        <x:v>1.18124314200748</x:v>
      </x:c>
      <x:c r="G10" s="15" t="n">
        <x:v>3.5</x:v>
      </x:c>
      <x:c r="H10" s="0" t="s">
        <x:v>365</x:v>
      </x:c>
      <x:c r="M10" s="39" t="s"/>
      <x:c r="U10" s="30" t="s"/>
      <x:c r="AL10" s="39" t="s"/>
      <x:c r="AT10" s="30" t="s"/>
    </x:row>
    <x:row r="11" spans="1:47" s="0" customFormat="1" x14ac:dyDescent="0.25">
      <x:c r="A11" s="15" t="n">
        <x:v>15</x:v>
      </x:c>
      <x:c r="B11" s="15">
        <x:f>LN(A11)</x:f>
      </x:c>
      <x:c r="D11" s="88">
        <x:f>N18 * (E11 - E8)^3 + O18 * (E11 - E8)^2 + P18 * (E11 - E8) + Q18</x:f>
      </x:c>
      <x:c r="E11" s="86">
        <x:f>E8+3/4*(E12-E8)</x:f>
      </x:c>
      <x:c r="F11" s="55" t="n">
        <x:v>1.40657200053721</x:v>
      </x:c>
      <x:c r="G11" s="15" t="n">
        <x:v>4.25</x:v>
      </x:c>
      <x:c r="H11" s="0" t="s">
        <x:v>366</x:v>
      </x:c>
      <x:c r="M11" s="39" t="s"/>
      <x:c r="N11" s="5" t="s">
        <x:v>124</x:v>
      </x:c>
      <x:c r="O11" s="4" t="s"/>
      <x:c r="P11" s="4" t="s"/>
      <x:c r="Q11" s="3" t="s"/>
      <x:c r="S11" s="17" t="s">
        <x:v>125</x:v>
      </x:c>
      <x:c r="U11" s="33" t="s">
        <x:v>126</x:v>
      </x:c>
      <x:c r="W11" s="89" t="s"/>
      <x:c r="AL11" s="39" t="s"/>
      <x:c r="AM11" s="5" t="s">
        <x:v>124</x:v>
      </x:c>
      <x:c r="AN11" s="4" t="s"/>
      <x:c r="AO11" s="4" t="s"/>
      <x:c r="AP11" s="3" t="s"/>
      <x:c r="AR11" s="17" t="s">
        <x:v>125</x:v>
      </x:c>
      <x:c r="AT11" s="33" t="s">
        <x:v>126</x:v>
      </x:c>
    </x:row>
    <x:row r="12" spans="1:47" x14ac:dyDescent="0.25">
      <x:c r="D12" s="88">
        <x:f>O7</x:f>
      </x:c>
      <x:c r="E12" s="86">
        <x:f>N7</x:f>
      </x:c>
      <x:c r="F12" s="55" t="n">
        <x:v>1.6094379124341</x:v>
      </x:c>
      <x:c r="G12" s="15" t="n">
        <x:v>5</x:v>
      </x:c>
      <x:c r="H12" s="0" t="s">
        <x:v>367</x:v>
      </x:c>
      <x:c r="M12" s="39" t="s"/>
      <x:c r="N12" s="18" t="n">
        <x:v>2</x:v>
      </x:c>
      <x:c r="O12" s="18" t="n">
        <x:v>0</x:v>
      </x:c>
      <x:c r="P12" s="18" t="n">
        <x:v>0</x:v>
      </x:c>
      <x:c r="Q12" s="18" t="n">
        <x:v>0</x:v>
      </x:c>
      <x:c r="S12" s="18" t="n">
        <x:v>0</x:v>
      </x:c>
      <x:c r="U12" s="35">
        <x:f t="array" ref="U12:U15">MMULT( MINVERSE(N12:Q15), S12:S15 )</x:f>
      </x:c>
      <x:c r="AL12" s="39" t="s"/>
      <x:c r="AM12" s="18" t="n">
        <x:v>2</x:v>
      </x:c>
      <x:c r="AN12" s="18" t="n">
        <x:v>0</x:v>
      </x:c>
      <x:c r="AO12" s="18" t="n">
        <x:v>0</x:v>
      </x:c>
      <x:c r="AP12" s="18" t="n">
        <x:v>0</x:v>
      </x:c>
      <x:c r="AR12" s="18" t="n">
        <x:v>0</x:v>
      </x:c>
      <x:c r="AT12" s="35" t="e">
        <x:f t="array" ref="AT12:AT15">MMULT( MINVERSE(AM12:AP15), AR12:AR15 )</x:f>
      </x:c>
    </x:row>
    <x:row r="13" spans="1:47" x14ac:dyDescent="0.25">
      <x:c r="D13" s="88">
        <x:f>N19 * (E13 - E12)^3 + O19 * (E13 - E12)^2 + P19 * (E13 - E12) + Q19</x:f>
      </x:c>
      <x:c r="E13" s="86">
        <x:f>E12+1/4*(E16-E12)</x:f>
      </x:c>
      <x:c r="F13" s="55" t="n">
        <x:v>2.01734591312127</x:v>
      </x:c>
      <x:c r="G13" s="15" t="n">
        <x:v>7</x:v>
      </x:c>
      <x:c r="H13" s="0" t="s">
        <x:v>368</x:v>
      </x:c>
      <x:c r="M13" s="39" t="s"/>
      <x:c r="N13" s="18">
        <x:f>R6 / S6</x:f>
      </x:c>
      <x:c r="O13" s="18" t="n">
        <x:v>2</x:v>
      </x:c>
      <x:c r="P13" s="18">
        <x:f>1 - N13</x:f>
      </x:c>
      <x:c r="Q13" s="18" t="n">
        <x:v>0</x:v>
      </x:c>
      <x:c r="S13" s="18">
        <x:f>3 * (U7 - U6) / S6</x:f>
      </x:c>
      <x:c r="U13" s="35">
        <x:f t="array"/>
      </x:c>
      <x:c r="AL13" s="39" t="s"/>
      <x:c r="AM13" s="18" t="e">
        <x:f>AQ6 / AR6</x:f>
      </x:c>
      <x:c r="AN13" s="18" t="n">
        <x:v>2</x:v>
      </x:c>
      <x:c r="AO13" s="18" t="e">
        <x:f>1 - AM13</x:f>
      </x:c>
      <x:c r="AP13" s="18" t="n">
        <x:v>0</x:v>
      </x:c>
      <x:c r="AR13" s="18" t="e">
        <x:f>3 * (AT7 - AT6) / AR6</x:f>
      </x:c>
      <x:c r="AT13" s="35" t="e">
        <x:f t="array"/>
      </x:c>
    </x:row>
    <x:row r="14" spans="1:47" x14ac:dyDescent="0.25">
      <x:c r="D14" s="88">
        <x:f>N19 * (E14 - E12)^3 + O19 * (E14 - E12)^2 + P19 * (E14 - E12) + Q19</x:f>
      </x:c>
      <x:c r="E14" s="86">
        <x:f>E12+2/4*(E16-E12)</x:f>
      </x:c>
      <x:c r="F14" s="55" t="n">
        <x:v>2.2724490530288</x:v>
      </x:c>
      <x:c r="G14" s="15" t="n">
        <x:v>9</x:v>
      </x:c>
      <x:c r="H14" s="0" t="s">
        <x:v>369</x:v>
      </x:c>
      <x:c r="M14" s="39" t="s"/>
      <x:c r="N14" s="18" t="n">
        <x:v>0</x:v>
      </x:c>
      <x:c r="O14" s="18">
        <x:f>R7 / S7</x:f>
      </x:c>
      <x:c r="P14" s="18" t="n">
        <x:v>2</x:v>
      </x:c>
      <x:c r="Q14" s="18">
        <x:f>1 - O14</x:f>
      </x:c>
      <x:c r="S14" s="18">
        <x:f>3 * (U8 - U7) / S7</x:f>
      </x:c>
      <x:c r="U14" s="35">
        <x:f t="array"/>
      </x:c>
      <x:c r="AL14" s="39" t="s"/>
      <x:c r="AM14" s="18" t="n">
        <x:v>0</x:v>
      </x:c>
      <x:c r="AN14" s="18" t="e">
        <x:f>AQ7 / AR7</x:f>
      </x:c>
      <x:c r="AO14" s="18" t="n">
        <x:v>2</x:v>
      </x:c>
      <x:c r="AP14" s="18" t="e">
        <x:f>1 - AN14</x:f>
      </x:c>
      <x:c r="AR14" s="18" t="e">
        <x:f>3 * (AT8 - AT7) / AR7</x:f>
      </x:c>
      <x:c r="AT14" s="35" t="e">
        <x:f t="array"/>
      </x:c>
    </x:row>
    <x:row r="15" spans="1:47" x14ac:dyDescent="0.25">
      <x:c r="D15" s="88">
        <x:f>N19 * (E15 - E12)^3 + O19 * (E15 - E12)^2 + P19 * (E15 - E12) + Q19</x:f>
      </x:c>
      <x:c r="E15" s="86">
        <x:f>E12+3/4*(E16-E12)</x:f>
      </x:c>
      <x:c r="F15" s="55" t="n">
        <x:v>2.43492448389584</x:v>
      </x:c>
      <x:c r="G15" s="15" t="n">
        <x:v>11</x:v>
      </x:c>
      <x:c r="H15" s="0" t="s">
        <x:v>370</x:v>
      </x:c>
      <x:c r="L15" s="38" t="s"/>
      <x:c r="M15" s="39" t="s"/>
      <x:c r="N15" s="18" t="n">
        <x:v>0</x:v>
      </x:c>
      <x:c r="O15" s="18" t="n">
        <x:v>0</x:v>
      </x:c>
      <x:c r="P15" s="18" t="n">
        <x:v>0</x:v>
      </x:c>
      <x:c r="Q15" s="18" t="n">
        <x:v>2</x:v>
      </x:c>
      <x:c r="S15" s="18" t="n">
        <x:v>0</x:v>
      </x:c>
      <x:c r="U15" s="35">
        <x:f t="array"/>
      </x:c>
      <x:c r="AL15" s="39" t="s"/>
      <x:c r="AM15" s="18" t="n">
        <x:v>0</x:v>
      </x:c>
      <x:c r="AN15" s="18" t="n">
        <x:v>0</x:v>
      </x:c>
      <x:c r="AO15" s="18" t="n">
        <x:v>0</x:v>
      </x:c>
      <x:c r="AP15" s="18" t="n">
        <x:v>2</x:v>
      </x:c>
      <x:c r="AR15" s="18" t="n">
        <x:v>0</x:v>
      </x:c>
      <x:c r="AT15" s="35" t="e">
        <x:f t="array"/>
      </x:c>
    </x:row>
    <x:row r="16" spans="1:47" x14ac:dyDescent="0.25">
      <x:c r="D16" s="88">
        <x:f>O8</x:f>
      </x:c>
      <x:c r="E16" s="86">
        <x:f>N8</x:f>
      </x:c>
      <x:c r="F16" s="55" t="n">
        <x:v>2.56494935746154</x:v>
      </x:c>
      <x:c r="G16" s="15" t="n">
        <x:v>13</x:v>
      </x:c>
      <x:c r="H16" s="0" t="s">
        <x:v>371</x:v>
      </x:c>
      <x:c r="L16" s="38" t="s"/>
      <x:c r="M16" s="39" t="s"/>
      <x:c r="U16" s="30" t="s"/>
      <x:c r="AL16" s="39" t="s"/>
      <x:c r="AT16" s="30" t="s"/>
    </x:row>
    <x:row r="17" spans="1:47" x14ac:dyDescent="0.25">
      <x:c r="D17" s="88">
        <x:f>N20 * (E17 - E16)^3 + O20 * (E17 - E16)^2 + P20 * (E17 - E16) + Q20</x:f>
      </x:c>
      <x:c r="E17" s="86">
        <x:f>E16+1/4*(E20-E16)</x:f>
      </x:c>
      <x:c r="F17" s="55" t="n">
        <x:v>2.59920827023839</x:v>
      </x:c>
      <x:c r="G17" s="15" t="n">
        <x:v>13.5</x:v>
      </x:c>
      <x:c r="H17" s="0" t="s">
        <x:v>372</x:v>
      </x:c>
      <x:c r="L17" s="38" t="s"/>
      <x:c r="M17" s="32" t="s">
        <x:v>110</x:v>
      </x:c>
      <x:c r="N17" s="17" t="s">
        <x:v>133</x:v>
      </x:c>
      <x:c r="O17" s="17" t="s">
        <x:v>134</x:v>
      </x:c>
      <x:c r="P17" s="17" t="s">
        <x:v>135</x:v>
      </x:c>
      <x:c r="Q17" s="17" t="s">
        <x:v>136</x:v>
      </x:c>
      <x:c r="R17" s="40" t="s">
        <x:v>373</x:v>
      </x:c>
      <x:c r="S17" s="41" t="s"/>
      <x:c r="T17" s="41" t="s"/>
      <x:c r="U17" s="30" t="s"/>
      <x:c r="AL17" s="32" t="s">
        <x:v>110</x:v>
      </x:c>
      <x:c r="AM17" s="17" t="s">
        <x:v>133</x:v>
      </x:c>
      <x:c r="AN17" s="17" t="s">
        <x:v>134</x:v>
      </x:c>
      <x:c r="AO17" s="17" t="s">
        <x:v>135</x:v>
      </x:c>
      <x:c r="AP17" s="17" t="s">
        <x:v>136</x:v>
      </x:c>
      <x:c r="AQ17" s="40" t="s">
        <x:v>374</x:v>
      </x:c>
      <x:c r="AR17" s="41" t="s"/>
      <x:c r="AS17" s="41" t="s"/>
      <x:c r="AT17" s="30" t="s"/>
    </x:row>
    <x:row r="18" spans="1:47" x14ac:dyDescent="0.25">
      <x:c r="D18" s="88">
        <x:f>N20 * (E18 - E16)^3 + O20 * (E18 - E16)^2 + P20 * (E18 - E16) + Q20</x:f>
      </x:c>
      <x:c r="E18" s="86">
        <x:f>E16+2/4*(E20-E16)</x:f>
      </x:c>
      <x:c r="F18" s="55" t="n">
        <x:v>2.63476686712951</x:v>
      </x:c>
      <x:c r="G18" s="15" t="n">
        <x:v>14</x:v>
      </x:c>
      <x:c r="H18" s="0" t="s">
        <x:v>375</x:v>
      </x:c>
      <x:c r="M18" s="34" t="n">
        <x:v>0</x:v>
      </x:c>
      <x:c r="N18" s="18">
        <x:f>(U13 - U12) / (3 * R6)</x:f>
      </x:c>
      <x:c r="O18" s="18">
        <x:f>U12</x:f>
      </x:c>
      <x:c r="P18" s="18">
        <x:f>U6 - R6 * (U13 + 2 * U12) / 3</x:f>
      </x:c>
      <x:c r="Q18" s="18">
        <x:f>O6</x:f>
      </x:c>
      <x:c r="R18" s="40" t="s"/>
      <x:c r="S18" s="41" t="s"/>
      <x:c r="T18" s="41" t="s"/>
      <x:c r="U18" s="30" t="s"/>
      <x:c r="AL18" s="34" t="n">
        <x:v>0</x:v>
      </x:c>
      <x:c r="AM18" s="88" t="e">
        <x:f>(AT13 - AT12) / (3 * AQ6)</x:f>
      </x:c>
      <x:c r="AN18" s="88" t="e">
        <x:f>AT12</x:f>
      </x:c>
      <x:c r="AO18" s="88" t="e">
        <x:f>AT6 - AQ6 * (AT13 + 2 * AT12) / 3</x:f>
      </x:c>
      <x:c r="AP18" s="88">
        <x:f>AN6</x:f>
      </x:c>
      <x:c r="AQ18" s="40" t="s"/>
      <x:c r="AR18" s="41" t="s"/>
      <x:c r="AS18" s="41" t="s"/>
      <x:c r="AT18" s="30" t="s"/>
    </x:row>
    <x:row r="19" spans="1:47" x14ac:dyDescent="0.25">
      <x:c r="D19" s="88">
        <x:f>N20 * (E19 - E16)^3 + O20 * (E19 - E16)^2 + P20 * (E19 - E16) + Q20</x:f>
      </x:c>
      <x:c r="E19" s="86">
        <x:f>E16+3/4*(E20-E16)</x:f>
      </x:c>
      <x:c r="F19" s="55" t="n">
        <x:v>2.67119192009682</x:v>
      </x:c>
      <x:c r="G19" s="15" t="n">
        <x:v>14.5</x:v>
      </x:c>
      <x:c r="H19" s="0" t="s">
        <x:v>376</x:v>
      </x:c>
      <x:c r="M19" s="34" t="n">
        <x:v>1</x:v>
      </x:c>
      <x:c r="N19" s="18">
        <x:f>(U14 - U13) / (3 * R7)</x:f>
      </x:c>
      <x:c r="O19" s="18">
        <x:f>U13</x:f>
      </x:c>
      <x:c r="P19" s="18">
        <x:f>U7 - R7 * (U14 + 2 * U13) / 3</x:f>
      </x:c>
      <x:c r="Q19" s="18">
        <x:f>O7</x:f>
      </x:c>
      <x:c r="R19" s="40" t="s"/>
      <x:c r="S19" s="41" t="s"/>
      <x:c r="T19" s="41" t="s"/>
      <x:c r="U19" s="30" t="s"/>
      <x:c r="AL19" s="34" t="n">
        <x:v>1</x:v>
      </x:c>
      <x:c r="AM19" s="88" t="e">
        <x:f>(AT14 - AT13) / (3 * AQ7)</x:f>
      </x:c>
      <x:c r="AN19" s="88" t="e">
        <x:f>AT13</x:f>
      </x:c>
      <x:c r="AO19" s="88" t="e">
        <x:f>AT7 - AQ7 * (AT14 + 2 * AT13) / 3</x:f>
      </x:c>
      <x:c r="AP19" s="88">
        <x:f>AN7</x:f>
      </x:c>
      <x:c r="AQ19" s="40" t="s"/>
      <x:c r="AR19" s="41" t="s"/>
      <x:c r="AS19" s="41" t="s"/>
      <x:c r="AT19" s="30" t="s"/>
    </x:row>
    <x:row r="20" spans="1:47" s="0" customFormat="1" ht="15.75" customHeight="1" thickBot="1" x14ac:dyDescent="0.3">
      <x:c r="D20" s="88">
        <x:f>O9</x:f>
      </x:c>
      <x:c r="E20" s="86">
        <x:f>N9</x:f>
      </x:c>
      <x:c r="F20" s="55" t="n">
        <x:v>2.70805020110221</x:v>
      </x:c>
      <x:c r="G20" s="55" t="n">
        <x:v>15</x:v>
      </x:c>
      <x:c r="H20" s="0" t="s">
        <x:v>44</x:v>
      </x:c>
      <x:c r="M20" s="42" t="n">
        <x:v>2</x:v>
      </x:c>
      <x:c r="N20" s="43">
        <x:f>(U15 - U14) / (3 * R8)</x:f>
      </x:c>
      <x:c r="O20" s="43">
        <x:f>U14</x:f>
      </x:c>
      <x:c r="P20" s="43">
        <x:f>U8 - R8 * (U15 + 2 * U14) / 3</x:f>
      </x:c>
      <x:c r="Q20" s="43">
        <x:f>O8</x:f>
      </x:c>
      <x:c r="R20" s="44" t="s"/>
      <x:c r="S20" s="45" t="s"/>
      <x:c r="T20" s="45" t="s"/>
      <x:c r="U20" s="46" t="s"/>
      <x:c r="AL20" s="42" t="n">
        <x:v>2</x:v>
      </x:c>
      <x:c r="AM20" s="90" t="e">
        <x:f>(AT15 - AT14) / (3 * AQ8)</x:f>
      </x:c>
      <x:c r="AN20" s="90" t="e">
        <x:f>AT14</x:f>
      </x:c>
      <x:c r="AO20" s="90" t="e">
        <x:f>AT8 - AQ8 * (AT15 + 2 * AT14) / 3</x:f>
      </x:c>
      <x:c r="AP20" s="90">
        <x:f>AN8</x:f>
      </x:c>
      <x:c r="AQ20" s="44" t="s"/>
      <x:c r="AR20" s="45" t="s"/>
      <x:c r="AS20" s="45" t="s"/>
      <x:c r="AT20" s="46" t="s"/>
    </x:row>
    <x:row r="21" spans="1:47" s="0" customFormat="1" ht="15.75" customHeight="1" thickBot="1" x14ac:dyDescent="0.3">
      <x:c r="F21" s="55" t="s"/>
      <x:c r="G21" s="55" t="s"/>
    </x:row>
    <x:row r="22" spans="1:47" x14ac:dyDescent="0.25">
      <x:c r="A22" s="31" t="s">
        <x:v>142</x:v>
      </x:c>
      <x:c r="F22" s="55" t="s"/>
      <x:c r="M22" s="26" t="s">
        <x:v>377</x:v>
      </x:c>
      <x:c r="N22" s="27" t="s"/>
      <x:c r="O22" s="27" t="s"/>
      <x:c r="P22" s="27" t="s"/>
      <x:c r="Q22" s="27" t="s"/>
      <x:c r="R22" s="27" t="s"/>
      <x:c r="S22" s="27" t="s"/>
      <x:c r="T22" s="27" t="s"/>
      <x:c r="U22" s="28" t="s"/>
      <x:c r="AL22" s="26" t="s">
        <x:v>378</x:v>
      </x:c>
      <x:c r="AM22" s="27" t="s"/>
      <x:c r="AN22" s="27" t="s"/>
      <x:c r="AO22" s="27" t="s"/>
      <x:c r="AP22" s="27" t="s"/>
      <x:c r="AQ22" s="27" t="s"/>
      <x:c r="AR22" s="27" t="s"/>
      <x:c r="AS22" s="27" t="s"/>
      <x:c r="AT22" s="28" t="s"/>
    </x:row>
    <x:row r="23" spans="1:47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55" t="s"/>
      <x:c r="G23" s="6" t="s"/>
      <x:c r="H23" s="6" t="s">
        <x:v>12</x:v>
      </x:c>
      <x:c r="I23" s="6" t="s"/>
      <x:c r="J23" s="6" t="s">
        <x:v>116</x:v>
      </x:c>
      <x:c r="K23" s="6" t="s">
        <x:v>117</x:v>
      </x:c>
      <x:c r="L23" s="38" t="s"/>
      <x:c r="M23" s="29" t="s">
        <x:v>108</x:v>
      </x:c>
      <x:c r="U23" s="30" t="s"/>
      <x:c r="AL23" s="29" t="s">
        <x:v>108</x:v>
      </x:c>
      <x:c r="AT23" s="30" t="s"/>
    </x:row>
    <x:row r="24" spans="1:47" x14ac:dyDescent="0.25">
      <x:c r="A24" s="36" t="s">
        <x:v>8</x:v>
      </x:c>
      <x:c r="B24" s="36" t="s">
        <x:v>9</x:v>
      </x:c>
      <x:c r="D24" s="17" t="s">
        <x:v>9</x:v>
      </x:c>
      <x:c r="E24" s="17" t="s">
        <x:v>8</x:v>
      </x:c>
      <x:c r="F24" s="55" t="s"/>
      <x:c r="G24" s="36" t="s"/>
      <x:c r="H24" s="36" t="s">
        <x:v>12</x:v>
      </x:c>
      <x:c r="I24" s="94" t="s">
        <x:v>40</x:v>
      </x:c>
      <x:c r="J24" s="37">
        <x:v>43943.5861111111</x:v>
      </x:c>
      <x:c r="K24" s="37" t="s"/>
      <x:c r="L24" s="38" t="s"/>
      <x:c r="M24" s="32" t="s">
        <x:v>110</x:v>
      </x:c>
      <x:c r="N24" s="17" t="s">
        <x:v>8</x:v>
      </x:c>
      <x:c r="O24" s="17" t="s">
        <x:v>9</x:v>
      </x:c>
      <x:c r="Q24" s="17" t="s">
        <x:v>110</x:v>
      </x:c>
      <x:c r="R24" s="17" t="s">
        <x:v>111</x:v>
      </x:c>
      <x:c r="S24" s="17" t="s">
        <x:v>112</x:v>
      </x:c>
      <x:c r="T24" s="17" t="s">
        <x:v>113</x:v>
      </x:c>
      <x:c r="U24" s="33" t="s">
        <x:v>114</x:v>
      </x:c>
      <x:c r="AL24" s="32" t="s">
        <x:v>110</x:v>
      </x:c>
      <x:c r="AM24" s="17" t="s">
        <x:v>8</x:v>
      </x:c>
      <x:c r="AN24" s="17" t="s">
        <x:v>9</x:v>
      </x:c>
      <x:c r="AP24" s="17" t="s">
        <x:v>110</x:v>
      </x:c>
      <x:c r="AQ24" s="17" t="s">
        <x:v>111</x:v>
      </x:c>
      <x:c r="AR24" s="17" t="s">
        <x:v>112</x:v>
      </x:c>
      <x:c r="AS24" s="17" t="s">
        <x:v>113</x:v>
      </x:c>
      <x:c r="AT24" s="33" t="s">
        <x:v>114</x:v>
      </x:c>
    </x:row>
    <x:row r="25" spans="1:47" x14ac:dyDescent="0.25">
      <x:c r="A25" s="15" t="n">
        <x:v>0</x:v>
      </x:c>
      <x:c r="B25" s="15" t="n">
        <x:v>1</x:v>
      </x:c>
      <x:c r="C25" s="11" t="s">
        <x:v>119</x:v>
      </x:c>
      <x:c r="D25" s="88">
        <x:f>O25</x:f>
      </x:c>
      <x:c r="E25" s="86">
        <x:f>N25</x:f>
      </x:c>
      <x:c r="F25" s="55" t="n">
        <x:v>1</x:v>
      </x:c>
      <x:c r="G25" s="15" t="n">
        <x:v>0</x:v>
      </x:c>
      <x:c r="H25" s="0" t="s">
        <x:v>38</x:v>
      </x:c>
      <x:c r="K25" s="38" t="s"/>
      <x:c r="L25" s="38" t="s"/>
      <x:c r="M25" s="34" t="n">
        <x:v>0</x:v>
      </x:c>
      <x:c r="N25" s="18">
        <x:f>A25</x:f>
      </x:c>
      <x:c r="O25" s="18">
        <x:f>B25</x:f>
      </x:c>
      <x:c r="Q25" s="18" t="n">
        <x:v>0</x:v>
      </x:c>
      <x:c r="R25" s="18">
        <x:f>N26 - N25</x:f>
      </x:c>
      <x:c r="S25" s="18">
        <x:f>R25 + R26</x:f>
      </x:c>
      <x:c r="T25" s="18">
        <x:f>O26 - O25</x:f>
      </x:c>
      <x:c r="U25" s="35">
        <x:f>T25 / R25</x:f>
      </x:c>
      <x:c r="AL25" s="34" t="n">
        <x:v>0</x:v>
      </x:c>
      <x:c r="AM25" s="18" t="n">
        <x:v>2</x:v>
      </x:c>
      <x:c r="AN25" s="18" t="n">
        <x:v>1.098612</x:v>
      </x:c>
      <x:c r="AP25" s="18" t="n">
        <x:v>0</x:v>
      </x:c>
      <x:c r="AQ25" s="18">
        <x:f>AM26 - AM25</x:f>
      </x:c>
      <x:c r="AR25" s="18">
        <x:f>AQ25 + AQ26</x:f>
      </x:c>
      <x:c r="AS25" s="18">
        <x:f>AN26 - AN25</x:f>
      </x:c>
      <x:c r="AT25" s="35">
        <x:f>AS25 / AQ25</x:f>
      </x:c>
    </x:row>
    <x:row r="26" spans="1:47" x14ac:dyDescent="0.25">
      <x:c r="A26" s="15" t="n">
        <x:v>1</x:v>
      </x:c>
      <x:c r="B26" s="15" t="n">
        <x:v>2</x:v>
      </x:c>
      <x:c r="D26" s="88">
        <x:f>N37 * (E26 - E25)^3 + O37 * (E26 - E25)^2 + P37 * (E26 - E25) + Q37</x:f>
      </x:c>
      <x:c r="E26" s="86">
        <x:f>E25+1/4*(E29-E25)</x:f>
      </x:c>
      <x:c r="F26" s="55" t="n">
        <x:v>1.25</x:v>
      </x:c>
      <x:c r="G26" s="15" t="n">
        <x:v>0.25</x:v>
      </x:c>
      <x:c r="H26" s="0" t="s">
        <x:v>41</x:v>
      </x:c>
      <x:c r="K26" s="38" t="s"/>
      <x:c r="M26" s="34" t="n">
        <x:v>1</x:v>
      </x:c>
      <x:c r="N26" s="18">
        <x:f>A26</x:f>
      </x:c>
      <x:c r="O26" s="18">
        <x:f>B26</x:f>
      </x:c>
      <x:c r="Q26" s="18" t="n">
        <x:v>1</x:v>
      </x:c>
      <x:c r="R26" s="18">
        <x:f>N27 - N26</x:f>
      </x:c>
      <x:c r="S26" s="18">
        <x:f>R26 + R27</x:f>
      </x:c>
      <x:c r="T26" s="18">
        <x:f>O27 - O26</x:f>
      </x:c>
      <x:c r="U26" s="35">
        <x:f>T26 / R26</x:f>
      </x:c>
      <x:c r="AL26" s="34" t="n">
        <x:v>1</x:v>
      </x:c>
      <x:c r="AM26" s="18" t="n">
        <x:v>5</x:v>
      </x:c>
      <x:c r="AN26" s="18" t="n">
        <x:v>1.791759</x:v>
      </x:c>
      <x:c r="AP26" s="18" t="n">
        <x:v>1</x:v>
      </x:c>
      <x:c r="AQ26" s="18">
        <x:f>AM27 - AM26</x:f>
      </x:c>
      <x:c r="AR26" s="18">
        <x:f>AQ26 + AQ27</x:f>
      </x:c>
      <x:c r="AS26" s="18">
        <x:f>AN27 - AN26</x:f>
      </x:c>
      <x:c r="AT26" s="35">
        <x:f>AS26 / AQ26</x:f>
      </x:c>
    </x:row>
    <x:row r="27" spans="1:47" x14ac:dyDescent="0.25">
      <x:c r="A27" s="15" t="n">
        <x:v>2</x:v>
      </x:c>
      <x:c r="B27" s="15" t="n">
        <x:v>3</x:v>
      </x:c>
      <x:c r="D27" s="88">
        <x:f>N37 * (E27 - E25)^3 + O37 * (E27 - E25)^2 + P37 * (E27 - E25) + Q37</x:f>
      </x:c>
      <x:c r="E27" s="86">
        <x:f>E25+2/4*(E29-E25)</x:f>
      </x:c>
      <x:c r="F27" s="55" t="n">
        <x:v>1.5</x:v>
      </x:c>
      <x:c r="G27" s="15" t="n">
        <x:v>0.5</x:v>
      </x:c>
      <x:c r="H27" s="0" t="s">
        <x:v>146</x:v>
      </x:c>
      <x:c r="K27" s="49" t="s"/>
      <x:c r="M27" s="34" t="n">
        <x:v>2</x:v>
      </x:c>
      <x:c r="N27" s="18">
        <x:f>A27</x:f>
      </x:c>
      <x:c r="O27" s="18">
        <x:f>B27</x:f>
      </x:c>
      <x:c r="Q27" s="18" t="n">
        <x:v>2</x:v>
      </x:c>
      <x:c r="R27" s="18">
        <x:f>N28 - N27</x:f>
      </x:c>
      <x:c r="S27" s="18" t="s"/>
      <x:c r="T27" s="18">
        <x:f>O28 - O27</x:f>
      </x:c>
      <x:c r="U27" s="35">
        <x:f>T27 / R27</x:f>
      </x:c>
      <x:c r="AL27" s="34" t="n">
        <x:v>2</x:v>
      </x:c>
      <x:c r="AM27" s="18" t="n">
        <x:v>13</x:v>
      </x:c>
      <x:c r="AN27" s="18" t="n">
        <x:v>2.639057</x:v>
      </x:c>
      <x:c r="AP27" s="18" t="n">
        <x:v>2</x:v>
      </x:c>
      <x:c r="AQ27" s="18">
        <x:f>AM28 - AM27</x:f>
      </x:c>
      <x:c r="AR27" s="18" t="s"/>
      <x:c r="AS27" s="18">
        <x:f>AN28 - AN27</x:f>
      </x:c>
      <x:c r="AT27" s="35">
        <x:f>AS27 / AQ27</x:f>
      </x:c>
    </x:row>
    <x:row r="28" spans="1:47" x14ac:dyDescent="0.25">
      <x:c r="A28" s="15" t="n">
        <x:v>3</x:v>
      </x:c>
      <x:c r="B28" s="15" t="n">
        <x:v>4</x:v>
      </x:c>
      <x:c r="D28" s="88">
        <x:f>N37 * (E28 - E25)^3 + O37 * (E28 - E25)^2 + P37 * (E28 - E25) + Q37</x:f>
      </x:c>
      <x:c r="E28" s="86">
        <x:f>E25+3/4*(E29-E25)</x:f>
      </x:c>
      <x:c r="F28" s="55" t="n">
        <x:v>1.75</x:v>
      </x:c>
      <x:c r="G28" s="15" t="n">
        <x:v>0.75</x:v>
      </x:c>
      <x:c r="H28" s="0" t="s">
        <x:v>147</x:v>
      </x:c>
      <x:c r="M28" s="34" t="n">
        <x:v>3</x:v>
      </x:c>
      <x:c r="N28" s="18">
        <x:f>A28</x:f>
      </x:c>
      <x:c r="O28" s="18">
        <x:f>B28</x:f>
      </x:c>
      <x:c r="U28" s="30" t="s"/>
      <x:c r="AL28" s="34" t="n">
        <x:v>3</x:v>
      </x:c>
      <x:c r="AM28" s="18" t="n">
        <x:v>15</x:v>
      </x:c>
      <x:c r="AN28" s="18" t="n">
        <x:v>2.772589</x:v>
      </x:c>
      <x:c r="AT28" s="30" t="s"/>
    </x:row>
    <x:row r="29" spans="1:47" x14ac:dyDescent="0.25">
      <x:c r="D29" s="88">
        <x:f>O26</x:f>
      </x:c>
      <x:c r="E29" s="86">
        <x:f>N26</x:f>
      </x:c>
      <x:c r="F29" s="55" t="n">
        <x:v>2</x:v>
      </x:c>
      <x:c r="G29" s="15" t="n">
        <x:v>1</x:v>
      </x:c>
      <x:c r="H29" s="0" t="s">
        <x:v>26</x:v>
      </x:c>
      <x:c r="M29" s="39" t="s"/>
      <x:c r="U29" s="30" t="s"/>
      <x:c r="AL29" s="39" t="s"/>
      <x:c r="AT29" s="30" t="s"/>
    </x:row>
    <x:row r="30" spans="1:47" x14ac:dyDescent="0.25">
      <x:c r="D30" s="88">
        <x:f>N38 * (E30 - E29)^3 + O38 * (E30 - E29)^2 + P38 * (E30 - E29) + Q38</x:f>
      </x:c>
      <x:c r="E30" s="86">
        <x:f>E29+1/4*(E33-E29)</x:f>
      </x:c>
      <x:c r="F30" s="55" t="n">
        <x:v>2.25</x:v>
      </x:c>
      <x:c r="G30" s="15" t="n">
        <x:v>1.25</x:v>
      </x:c>
      <x:c r="H30" s="0" t="s">
        <x:v>148</x:v>
      </x:c>
      <x:c r="M30" s="39" t="s"/>
      <x:c r="N30" s="5" t="s">
        <x:v>124</x:v>
      </x:c>
      <x:c r="O30" s="4" t="s"/>
      <x:c r="P30" s="4" t="s"/>
      <x:c r="Q30" s="3" t="s"/>
      <x:c r="S30" s="17" t="s">
        <x:v>125</x:v>
      </x:c>
      <x:c r="U30" s="33" t="s">
        <x:v>126</x:v>
      </x:c>
      <x:c r="AL30" s="39" t="s"/>
      <x:c r="AM30" s="5" t="s">
        <x:v>124</x:v>
      </x:c>
      <x:c r="AN30" s="4" t="s"/>
      <x:c r="AO30" s="4" t="s"/>
      <x:c r="AP30" s="3" t="s"/>
      <x:c r="AR30" s="17" t="s">
        <x:v>125</x:v>
      </x:c>
      <x:c r="AT30" s="33" t="s">
        <x:v>126</x:v>
      </x:c>
    </x:row>
    <x:row r="31" spans="1:47" x14ac:dyDescent="0.25">
      <x:c r="D31" s="88">
        <x:f>N38 * (E31 - E29)^3 + O38 * (E31 - E29)^2 + P38 * (E31 - E29) + Q38</x:f>
      </x:c>
      <x:c r="E31" s="86">
        <x:f>E29+2/4*(E33-E29)</x:f>
      </x:c>
      <x:c r="F31" s="55" t="n">
        <x:v>2.5</x:v>
      </x:c>
      <x:c r="G31" s="15" t="n">
        <x:v>1.5</x:v>
      </x:c>
      <x:c r="H31" s="0" t="s">
        <x:v>34</x:v>
      </x:c>
      <x:c r="L31" s="38" t="s"/>
      <x:c r="M31" s="39" t="s"/>
      <x:c r="N31" s="18" t="n">
        <x:v>2</x:v>
      </x:c>
      <x:c r="O31" s="18" t="n">
        <x:v>0</x:v>
      </x:c>
      <x:c r="P31" s="18" t="n">
        <x:v>0</x:v>
      </x:c>
      <x:c r="Q31" s="18" t="n">
        <x:v>0</x:v>
      </x:c>
      <x:c r="S31" s="18" t="n">
        <x:v>0</x:v>
      </x:c>
      <x:c r="U31" s="35">
        <x:f t="array" ref="U31:U34">MMULT( MINVERSE(N31:Q34), S31:S34 )</x:f>
      </x:c>
      <x:c r="AL31" s="39" t="s"/>
      <x:c r="AM31" s="18" t="n">
        <x:v>2</x:v>
      </x:c>
      <x:c r="AN31" s="18" t="n">
        <x:v>0</x:v>
      </x:c>
      <x:c r="AO31" s="18" t="n">
        <x:v>0</x:v>
      </x:c>
      <x:c r="AP31" s="18" t="n">
        <x:v>0</x:v>
      </x:c>
      <x:c r="AR31" s="18" t="n">
        <x:v>0</x:v>
      </x:c>
      <x:c r="AT31" s="35">
        <x:f t="array" ref="AT31:AT34">MMULT( MINVERSE(AM31:AP34), AR31:AR34 )</x:f>
      </x:c>
    </x:row>
    <x:row r="32" spans="1:47" x14ac:dyDescent="0.25">
      <x:c r="D32" s="88">
        <x:f>N38 * (E32 - E29)^3 + O38 * (E32 - E29)^2 + P38 * (E32 - E29) + Q38</x:f>
      </x:c>
      <x:c r="E32" s="86">
        <x:f>E29+3/4*(E33-E29)</x:f>
      </x:c>
      <x:c r="F32" s="55" t="n">
        <x:v>2.75</x:v>
      </x:c>
      <x:c r="G32" s="15" t="n">
        <x:v>1.75</x:v>
      </x:c>
      <x:c r="H32" s="0" t="s">
        <x:v>149</x:v>
      </x:c>
      <x:c r="L32" s="38" t="s"/>
      <x:c r="M32" s="39" t="s"/>
      <x:c r="N32" s="18">
        <x:f>R25 / S25</x:f>
      </x:c>
      <x:c r="O32" s="18" t="n">
        <x:v>2</x:v>
      </x:c>
      <x:c r="P32" s="18">
        <x:f>1 - N32</x:f>
      </x:c>
      <x:c r="Q32" s="18" t="n">
        <x:v>0</x:v>
      </x:c>
      <x:c r="S32" s="18">
        <x:f>3 * (U26 - U25) / S25</x:f>
      </x:c>
      <x:c r="U32" s="35">
        <x:f t="array"/>
      </x:c>
      <x:c r="AL32" s="39" t="s"/>
      <x:c r="AM32" s="18">
        <x:f>AQ25 / AR25</x:f>
      </x:c>
      <x:c r="AN32" s="18" t="n">
        <x:v>2</x:v>
      </x:c>
      <x:c r="AO32" s="18">
        <x:f>1 - AM32</x:f>
      </x:c>
      <x:c r="AP32" s="18" t="n">
        <x:v>0</x:v>
      </x:c>
      <x:c r="AR32" s="18">
        <x:f>3 * (AT26 - AT25) / AR25</x:f>
      </x:c>
      <x:c r="AT32" s="35">
        <x:f t="array"/>
      </x:c>
    </x:row>
    <x:row r="33" spans="1:47" x14ac:dyDescent="0.25">
      <x:c r="D33" s="88">
        <x:f>O27</x:f>
      </x:c>
      <x:c r="E33" s="86">
        <x:f>N27</x:f>
      </x:c>
      <x:c r="F33" s="55" t="n">
        <x:v>3</x:v>
      </x:c>
      <x:c r="G33" s="15" t="n">
        <x:v>2</x:v>
      </x:c>
      <x:c r="H33" s="0" t="s">
        <x:v>31</x:v>
      </x:c>
      <x:c r="L33" s="38" t="s"/>
      <x:c r="M33" s="39" t="s"/>
      <x:c r="N33" s="18" t="n">
        <x:v>0</x:v>
      </x:c>
      <x:c r="O33" s="18">
        <x:f>R26 / S26</x:f>
      </x:c>
      <x:c r="P33" s="18" t="n">
        <x:v>2</x:v>
      </x:c>
      <x:c r="Q33" s="18">
        <x:f>1 - O33</x:f>
      </x:c>
      <x:c r="S33" s="18">
        <x:f>3 * (U27 - U26) / S26</x:f>
      </x:c>
      <x:c r="U33" s="35">
        <x:f t="array"/>
      </x:c>
      <x:c r="AL33" s="39" t="s"/>
      <x:c r="AM33" s="18" t="n">
        <x:v>0</x:v>
      </x:c>
      <x:c r="AN33" s="18">
        <x:f>AQ26 / AR26</x:f>
      </x:c>
      <x:c r="AO33" s="18" t="n">
        <x:v>2</x:v>
      </x:c>
      <x:c r="AP33" s="18">
        <x:f>1 - AN33</x:f>
      </x:c>
      <x:c r="AR33" s="18">
        <x:f>3 * (AT27 - AT26) / AR26</x:f>
      </x:c>
      <x:c r="AT33" s="35">
        <x:f t="array"/>
      </x:c>
    </x:row>
    <x:row r="34" spans="1:47" x14ac:dyDescent="0.25">
      <x:c r="D34" s="88">
        <x:f>N39 * (E34 - E33)^3 + O39 * (E34 - E33)^2 + P39 * (E34 - E33) + Q39</x:f>
      </x:c>
      <x:c r="E34" s="86">
        <x:f>E33+1/4*(E37-E33)</x:f>
      </x:c>
      <x:c r="F34" s="55" t="n">
        <x:v>3.25</x:v>
      </x:c>
      <x:c r="G34" s="15" t="n">
        <x:v>2.25</x:v>
      </x:c>
      <x:c r="H34" s="0" t="s">
        <x:v>41</x:v>
      </x:c>
      <x:c r="M34" s="39" t="s"/>
      <x:c r="N34" s="18" t="n">
        <x:v>0</x:v>
      </x:c>
      <x:c r="O34" s="18" t="n">
        <x:v>0</x:v>
      </x:c>
      <x:c r="P34" s="18" t="n">
        <x:v>0</x:v>
      </x:c>
      <x:c r="Q34" s="18" t="n">
        <x:v>2</x:v>
      </x:c>
      <x:c r="S34" s="18" t="n">
        <x:v>0</x:v>
      </x:c>
      <x:c r="U34" s="35">
        <x:f t="array"/>
      </x:c>
      <x:c r="AL34" s="39" t="s"/>
      <x:c r="AM34" s="18" t="n">
        <x:v>0</x:v>
      </x:c>
      <x:c r="AN34" s="18" t="n">
        <x:v>0</x:v>
      </x:c>
      <x:c r="AO34" s="18" t="n">
        <x:v>0</x:v>
      </x:c>
      <x:c r="AP34" s="18" t="n">
        <x:v>2</x:v>
      </x:c>
      <x:c r="AR34" s="18" t="n">
        <x:v>0</x:v>
      </x:c>
      <x:c r="AT34" s="35">
        <x:f t="array"/>
      </x:c>
    </x:row>
    <x:row r="35" spans="1:47" x14ac:dyDescent="0.25">
      <x:c r="D35" s="88">
        <x:f>N39 * (E35 - E33)^3 + O39 * (E35 - E33)^2 + P39 * (E35 - E33) + Q39</x:f>
      </x:c>
      <x:c r="E35" s="86">
        <x:f>E33+2/4*(E37-E33)</x:f>
      </x:c>
      <x:c r="F35" s="55" t="n">
        <x:v>3.5</x:v>
      </x:c>
      <x:c r="G35" s="15" t="n">
        <x:v>2.5</x:v>
      </x:c>
      <x:c r="H35" s="0" t="s">
        <x:v>43</x:v>
      </x:c>
      <x:c r="M35" s="39" t="s"/>
      <x:c r="U35" s="30" t="s"/>
      <x:c r="AL35" s="39" t="s"/>
      <x:c r="AT35" s="30" t="s"/>
    </x:row>
    <x:row r="36" spans="1:47" x14ac:dyDescent="0.25">
      <x:c r="D36" s="88">
        <x:f>N39 * (E36 - E33)^3 + O39 * (E36 - E33)^2 + P39 * (E36 - E33) + Q39</x:f>
      </x:c>
      <x:c r="E36" s="86">
        <x:f>E33+3/4*(E37-E33)</x:f>
      </x:c>
      <x:c r="F36" s="55" t="n">
        <x:v>3.75</x:v>
      </x:c>
      <x:c r="G36" s="15" t="n">
        <x:v>2.75</x:v>
      </x:c>
      <x:c r="H36" s="0" t="s">
        <x:v>379</x:v>
      </x:c>
      <x:c r="M36" s="32" t="s">
        <x:v>110</x:v>
      </x:c>
      <x:c r="N36" s="17" t="s">
        <x:v>133</x:v>
      </x:c>
      <x:c r="O36" s="17" t="s">
        <x:v>134</x:v>
      </x:c>
      <x:c r="P36" s="17" t="s">
        <x:v>135</x:v>
      </x:c>
      <x:c r="Q36" s="17" t="s">
        <x:v>136</x:v>
      </x:c>
      <x:c r="R36" s="40" t="s">
        <x:v>380</x:v>
      </x:c>
      <x:c r="S36" s="41" t="s"/>
      <x:c r="T36" s="41" t="s"/>
      <x:c r="U36" s="30" t="s"/>
      <x:c r="AL36" s="32" t="s">
        <x:v>110</x:v>
      </x:c>
      <x:c r="AM36" s="17" t="s">
        <x:v>133</x:v>
      </x:c>
      <x:c r="AN36" s="17" t="s">
        <x:v>134</x:v>
      </x:c>
      <x:c r="AO36" s="17" t="s">
        <x:v>135</x:v>
      </x:c>
      <x:c r="AP36" s="17" t="s">
        <x:v>136</x:v>
      </x:c>
      <x:c r="AT36" s="30" t="s"/>
    </x:row>
    <x:row r="37" spans="1:47" x14ac:dyDescent="0.25">
      <x:c r="D37" s="88">
        <x:f>O28</x:f>
      </x:c>
      <x:c r="E37" s="86">
        <x:f>N28</x:f>
      </x:c>
      <x:c r="F37" s="55" t="n">
        <x:v>4</x:v>
      </x:c>
      <x:c r="G37" s="15" t="n">
        <x:v>3</x:v>
      </x:c>
      <x:c r="H37" s="0" t="s">
        <x:v>44</x:v>
      </x:c>
      <x:c r="M37" s="34" t="n">
        <x:v>0</x:v>
      </x:c>
      <x:c r="N37" s="18">
        <x:f>(U32 - U31) / (3 * R25)</x:f>
      </x:c>
      <x:c r="O37" s="18">
        <x:f>U31</x:f>
      </x:c>
      <x:c r="P37" s="18">
        <x:f>U25 - R25 * (U32 + 2 * U31) / 3</x:f>
      </x:c>
      <x:c r="Q37" s="18">
        <x:f>O25</x:f>
      </x:c>
      <x:c r="R37" s="40" t="s"/>
      <x:c r="S37" s="41" t="s"/>
      <x:c r="T37" s="41" t="s"/>
      <x:c r="U37" s="30" t="s"/>
      <x:c r="AL37" s="34" t="n">
        <x:v>0</x:v>
      </x:c>
      <x:c r="AM37" s="18">
        <x:f>(AT32 - AT31) / (3 * AQ25)</x:f>
      </x:c>
      <x:c r="AN37" s="18">
        <x:f>AT31</x:f>
      </x:c>
      <x:c r="AO37" s="18">
        <x:f>AT25 - AQ25 * (AT32 + 2 * AT31) / 3</x:f>
      </x:c>
      <x:c r="AP37" s="18">
        <x:f>AN25</x:f>
      </x:c>
      <x:c r="AQ37" s="40" t="s">
        <x:v>381</x:v>
      </x:c>
      <x:c r="AT37" s="30" t="s"/>
    </x:row>
    <x:row r="38" spans="1:47" x14ac:dyDescent="0.25">
      <x:c r="F38" s="55" t="s"/>
      <x:c r="M38" s="34" t="n">
        <x:v>1</x:v>
      </x:c>
      <x:c r="N38" s="18">
        <x:f>(U33 - U32) / (3 * R26)</x:f>
      </x:c>
      <x:c r="O38" s="18">
        <x:f>U32</x:f>
      </x:c>
      <x:c r="P38" s="18">
        <x:f>U26 - R26 * (U33 + 2 * U32) / 3</x:f>
      </x:c>
      <x:c r="Q38" s="18">
        <x:f>O26</x:f>
      </x:c>
      <x:c r="R38" s="40" t="s"/>
      <x:c r="S38" s="41" t="s"/>
      <x:c r="T38" s="41" t="s"/>
      <x:c r="U38" s="30" t="s"/>
      <x:c r="AL38" s="34" t="n">
        <x:v>1</x:v>
      </x:c>
      <x:c r="AM38" s="18">
        <x:f>(AT33 - AT32) / (3 * AQ26)</x:f>
      </x:c>
      <x:c r="AN38" s="18">
        <x:f>AT32</x:f>
      </x:c>
      <x:c r="AO38" s="18">
        <x:f>AT26 - AQ26 * (AT33 + 2 * AT32) / 3</x:f>
      </x:c>
      <x:c r="AP38" s="18">
        <x:f>AN26</x:f>
      </x:c>
      <x:c r="AT38" s="30" t="s"/>
    </x:row>
    <x:row r="39" spans="1:47" s="0" customFormat="1" ht="15.75" customHeight="1" thickBot="1" x14ac:dyDescent="0.3">
      <x:c r="F39" s="55" t="s"/>
      <x:c r="G39" s="55" t="s"/>
      <x:c r="M39" s="42" t="n">
        <x:v>2</x:v>
      </x:c>
      <x:c r="N39" s="43">
        <x:f>(U34 - U33) / (3 * R27)</x:f>
      </x:c>
      <x:c r="O39" s="43">
        <x:f>U33</x:f>
      </x:c>
      <x:c r="P39" s="43">
        <x:f>U27 - R27 * (U34 + 2 * U33) / 3</x:f>
      </x:c>
      <x:c r="Q39" s="43">
        <x:f>O27</x:f>
      </x:c>
      <x:c r="R39" s="44" t="s"/>
      <x:c r="S39" s="45" t="s"/>
      <x:c r="T39" s="45" t="s"/>
      <x:c r="U39" s="46" t="s"/>
      <x:c r="AL39" s="42" t="n">
        <x:v>2</x:v>
      </x:c>
      <x:c r="AM39" s="43">
        <x:f>(AT34 - AT33) / (3 * AQ27)</x:f>
      </x:c>
      <x:c r="AN39" s="43">
        <x:f>AT33</x:f>
      </x:c>
      <x:c r="AO39" s="43">
        <x:f>AT27 - AQ27 * (AT34 + 2 * AT33) / 3</x:f>
      </x:c>
      <x:c r="AP39" s="43">
        <x:f>AN27</x:f>
      </x:c>
      <x:c r="AQ39" s="47" t="s"/>
      <x:c r="AR39" s="47" t="s"/>
      <x:c r="AS39" s="47" t="s"/>
      <x:c r="AT39" s="46" t="s"/>
    </x:row>
    <x:row r="40" spans="1:47" s="0" customFormat="1" ht="15.75" customHeight="1" thickBot="1" x14ac:dyDescent="0.3">
      <x:c r="F40" s="55" t="s"/>
      <x:c r="G40" s="55" t="s"/>
    </x:row>
    <x:row r="41" spans="1:47" x14ac:dyDescent="0.25">
      <x:c r="A41" s="31" t="s">
        <x:v>152</x:v>
      </x:c>
      <x:c r="F41" s="55" t="s"/>
      <x:c r="M41" s="26" t="s">
        <x:v>382</x:v>
      </x:c>
      <x:c r="N41" s="27" t="s"/>
      <x:c r="O41" s="27" t="s"/>
      <x:c r="P41" s="27" t="s"/>
      <x:c r="Q41" s="27" t="s"/>
      <x:c r="R41" s="27" t="s"/>
      <x:c r="S41" s="27" t="s"/>
      <x:c r="T41" s="27" t="s"/>
      <x:c r="U41" s="28" t="s"/>
    </x:row>
    <x:row r="42" spans="1:47" x14ac:dyDescent="0.25">
      <x:c r="A42" s="6" t="s">
        <x:v>115</x:v>
      </x:c>
      <x:c r="B42" s="6" t="s"/>
      <x:c r="C42" s="6" t="s"/>
      <x:c r="D42" s="6" t="s">
        <x:v>11</x:v>
      </x:c>
      <x:c r="E42" s="6" t="s"/>
      <x:c r="F42" s="55" t="s"/>
      <x:c r="G42" s="6" t="s"/>
      <x:c r="H42" s="6" t="s">
        <x:v>12</x:v>
      </x:c>
      <x:c r="I42" s="6" t="s"/>
      <x:c r="J42" s="6" t="s">
        <x:v>116</x:v>
      </x:c>
      <x:c r="K42" s="6" t="s">
        <x:v>117</x:v>
      </x:c>
      <x:c r="M42" s="29" t="s">
        <x:v>108</x:v>
      </x:c>
      <x:c r="U42" s="30" t="s"/>
    </x:row>
    <x:row r="43" spans="1:47" x14ac:dyDescent="0.25">
      <x:c r="A43" s="36" t="s">
        <x:v>8</x:v>
      </x:c>
      <x:c r="B43" s="36" t="s">
        <x:v>9</x:v>
      </x:c>
      <x:c r="D43" s="17" t="s">
        <x:v>9</x:v>
      </x:c>
      <x:c r="E43" s="17" t="s">
        <x:v>8</x:v>
      </x:c>
      <x:c r="F43" s="55" t="s"/>
      <x:c r="G43" s="36" t="s"/>
      <x:c r="H43" s="36" t="s">
        <x:v>12</x:v>
      </x:c>
      <x:c r="I43" s="94" t="s">
        <x:v>40</x:v>
      </x:c>
      <x:c r="J43" s="37">
        <x:v>43943.5861111111</x:v>
      </x:c>
      <x:c r="K43" s="50" t="s"/>
      <x:c r="M43" s="32" t="s">
        <x:v>110</x:v>
      </x:c>
      <x:c r="N43" s="17" t="s">
        <x:v>8</x:v>
      </x:c>
      <x:c r="O43" s="17" t="s">
        <x:v>9</x:v>
      </x:c>
      <x:c r="Q43" s="17" t="s">
        <x:v>110</x:v>
      </x:c>
      <x:c r="R43" s="17" t="s">
        <x:v>111</x:v>
      </x:c>
      <x:c r="S43" s="17" t="s">
        <x:v>112</x:v>
      </x:c>
      <x:c r="T43" s="17" t="s">
        <x:v>113</x:v>
      </x:c>
      <x:c r="U43" s="33" t="s">
        <x:v>114</x:v>
      </x:c>
    </x:row>
    <x:row r="44" spans="1:47" x14ac:dyDescent="0.25">
      <x:c r="A44" s="15" t="n">
        <x:v>0</x:v>
      </x:c>
      <x:c r="B44" s="15" t="n">
        <x:v>2</x:v>
      </x:c>
      <x:c r="C44" s="11" t="s">
        <x:v>119</x:v>
      </x:c>
      <x:c r="D44" s="88">
        <x:f>O44</x:f>
      </x:c>
      <x:c r="E44" s="86">
        <x:f>N44</x:f>
      </x:c>
      <x:c r="F44" s="55" t="n">
        <x:v>2</x:v>
      </x:c>
      <x:c r="G44" s="15" t="n">
        <x:v>0</x:v>
      </x:c>
      <x:c r="H44" s="0" t="s">
        <x:v>38</x:v>
      </x:c>
      <x:c r="K44" s="49" t="s"/>
      <x:c r="M44" s="34" t="n">
        <x:v>0</x:v>
      </x:c>
      <x:c r="N44" s="18">
        <x:f>A44</x:f>
      </x:c>
      <x:c r="O44" s="18">
        <x:f>B44</x:f>
      </x:c>
      <x:c r="Q44" s="18" t="n">
        <x:v>0</x:v>
      </x:c>
      <x:c r="R44" s="18">
        <x:f>N45 - N44</x:f>
      </x:c>
      <x:c r="S44" s="18">
        <x:f>R44 + R45</x:f>
      </x:c>
      <x:c r="T44" s="18">
        <x:f>O45 - O44</x:f>
      </x:c>
      <x:c r="U44" s="35">
        <x:f>T44 / R44</x:f>
      </x:c>
    </x:row>
    <x:row r="45" spans="1:47" x14ac:dyDescent="0.25">
      <x:c r="A45" s="15" t="n">
        <x:v>1</x:v>
      </x:c>
      <x:c r="B45" s="15" t="n">
        <x:v>4</x:v>
      </x:c>
      <x:c r="D45" s="88">
        <x:f>N56 * (E45 - E44)^3 + O56 * (E45 - E44)^2 + P56 * (E45 - E44) + Q56</x:f>
      </x:c>
      <x:c r="E45" s="86">
        <x:f>E44+1/4*(E48-E44)</x:f>
      </x:c>
      <x:c r="F45" s="55" t="n">
        <x:v>1.9375</x:v>
      </x:c>
      <x:c r="G45" s="15" t="n">
        <x:v>0.25</x:v>
      </x:c>
      <x:c r="H45" s="0" t="s">
        <x:v>44</x:v>
      </x:c>
      <x:c r="K45" s="49" t="s"/>
      <x:c r="M45" s="34" t="n">
        <x:v>1</x:v>
      </x:c>
      <x:c r="N45" s="18">
        <x:f>A45</x:f>
      </x:c>
      <x:c r="O45" s="18">
        <x:f>B45</x:f>
      </x:c>
      <x:c r="Q45" s="18" t="n">
        <x:v>1</x:v>
      </x:c>
      <x:c r="R45" s="18">
        <x:f>N46 - N45</x:f>
      </x:c>
      <x:c r="S45" s="18">
        <x:f>R45 + R46</x:f>
      </x:c>
      <x:c r="T45" s="18">
        <x:f>O46 - O45</x:f>
      </x:c>
      <x:c r="U45" s="35">
        <x:f>T45 / R45</x:f>
      </x:c>
    </x:row>
    <x:row r="46" spans="1:47" x14ac:dyDescent="0.25">
      <x:c r="A46" s="15" t="n">
        <x:v>2</x:v>
      </x:c>
      <x:c r="B46" s="15" t="n">
        <x:v>16</x:v>
      </x:c>
      <x:c r="D46" s="88">
        <x:f>N56 * (E46 - E44)^3 + O56 * (E46 - E44)^2 + P56 * (E46 - E44) + Q56</x:f>
      </x:c>
      <x:c r="E46" s="86">
        <x:f>E44+2/4*(E48-E44)</x:f>
      </x:c>
      <x:c r="F46" s="55" t="n">
        <x:v>2.1</x:v>
      </x:c>
      <x:c r="G46" s="15" t="n">
        <x:v>0.5</x:v>
      </x:c>
      <x:c r="H46" s="0" t="s">
        <x:v>383</x:v>
      </x:c>
      <x:c r="K46" s="49" t="s"/>
      <x:c r="M46" s="34" t="n">
        <x:v>2</x:v>
      </x:c>
      <x:c r="N46" s="18">
        <x:f>A46</x:f>
      </x:c>
      <x:c r="O46" s="18">
        <x:f>B46</x:f>
      </x:c>
      <x:c r="Q46" s="18" t="n">
        <x:v>2</x:v>
      </x:c>
      <x:c r="R46" s="18">
        <x:f>N47 - N46</x:f>
      </x:c>
      <x:c r="S46" s="18" t="s"/>
      <x:c r="T46" s="18">
        <x:f>O47 - O46</x:f>
      </x:c>
      <x:c r="U46" s="35">
        <x:f>T46 / R46</x:f>
      </x:c>
    </x:row>
    <x:row r="47" spans="1:47" x14ac:dyDescent="0.25">
      <x:c r="A47" s="15" t="n">
        <x:v>3</x:v>
      </x:c>
      <x:c r="B47" s="15" t="n">
        <x:v>32</x:v>
      </x:c>
      <x:c r="D47" s="88">
        <x:f>N56 * (E47 - E44)^3 + O56 * (E47 - E44)^2 + P56 * (E47 - E44) + Q56</x:f>
      </x:c>
      <x:c r="E47" s="86">
        <x:f>E44+3/4*(E48-E44)</x:f>
      </x:c>
      <x:c r="F47" s="55" t="n">
        <x:v>2.7125</x:v>
      </x:c>
      <x:c r="G47" s="15" t="n">
        <x:v>0.75</x:v>
      </x:c>
      <x:c r="H47" s="0" t="s">
        <x:v>384</x:v>
      </x:c>
      <x:c r="M47" s="34" t="n">
        <x:v>3</x:v>
      </x:c>
      <x:c r="N47" s="18">
        <x:f>A47</x:f>
      </x:c>
      <x:c r="O47" s="18">
        <x:f>B47</x:f>
      </x:c>
      <x:c r="U47" s="30" t="s"/>
    </x:row>
    <x:row r="48" spans="1:47" x14ac:dyDescent="0.25">
      <x:c r="D48" s="88">
        <x:f>O45</x:f>
      </x:c>
      <x:c r="E48" s="86">
        <x:f>N45</x:f>
      </x:c>
      <x:c r="F48" s="55" t="n">
        <x:v>4</x:v>
      </x:c>
      <x:c r="G48" s="15" t="n">
        <x:v>1</x:v>
      </x:c>
      <x:c r="H48" s="0" t="s">
        <x:v>26</x:v>
      </x:c>
      <x:c r="M48" s="39" t="s"/>
      <x:c r="U48" s="30" t="s"/>
    </x:row>
    <x:row r="49" spans="1:47" x14ac:dyDescent="0.25">
      <x:c r="D49" s="88">
        <x:f>N57 * (E49 - E48)^3 + O57 * (E49 - E48)^2 + P57 * (E49 - E48) + Q57</x:f>
      </x:c>
      <x:c r="E49" s="86">
        <x:f>E48+1/4*(E52-E48)</x:f>
      </x:c>
      <x:c r="F49" s="55" t="n">
        <x:v>6.11875</x:v>
      </x:c>
      <x:c r="G49" s="15" t="n">
        <x:v>1.25</x:v>
      </x:c>
      <x:c r="H49" s="0" t="s">
        <x:v>385</x:v>
      </x:c>
      <x:c r="M49" s="39" t="s"/>
      <x:c r="N49" s="5" t="s">
        <x:v>124</x:v>
      </x:c>
      <x:c r="O49" s="4" t="s"/>
      <x:c r="P49" s="4" t="s"/>
      <x:c r="Q49" s="3" t="s"/>
      <x:c r="S49" s="17" t="s">
        <x:v>125</x:v>
      </x:c>
      <x:c r="U49" s="33" t="s">
        <x:v>126</x:v>
      </x:c>
    </x:row>
    <x:row r="50" spans="1:47" x14ac:dyDescent="0.25">
      <x:c r="D50" s="88">
        <x:f>N57 * (E50 - E48)^3 + O57 * (E50 - E48)^2 + P57 * (E50 - E48) + Q57</x:f>
      </x:c>
      <x:c r="E50" s="86">
        <x:f>E48+2/4*(E52-E48)</x:f>
      </x:c>
      <x:c r="F50" s="55" t="n">
        <x:v>8.95</x:v>
      </x:c>
      <x:c r="G50" s="15" t="n">
        <x:v>1.5</x:v>
      </x:c>
      <x:c r="H50" s="0" t="s">
        <x:v>386</x:v>
      </x:c>
      <x:c r="M50" s="39" t="s"/>
      <x:c r="N50" s="18" t="n">
        <x:v>2</x:v>
      </x:c>
      <x:c r="O50" s="18" t="n">
        <x:v>0</x:v>
      </x:c>
      <x:c r="P50" s="18" t="n">
        <x:v>0</x:v>
      </x:c>
      <x:c r="Q50" s="18" t="n">
        <x:v>0</x:v>
      </x:c>
      <x:c r="S50" s="18" t="n">
        <x:v>0</x:v>
      </x:c>
      <x:c r="U50" s="35">
        <x:f t="array" ref="U50:U53">MMULT( MINVERSE(N50:Q53), S50:S53 )</x:f>
      </x:c>
    </x:row>
    <x:row r="51" spans="1:47" x14ac:dyDescent="0.25">
      <x:c r="D51" s="88">
        <x:f>N57 * (E51 - E48)^3 + O57 * (E51 - E48)^2 + P57 * (E51 - E48) + Q57</x:f>
      </x:c>
      <x:c r="E51" s="86">
        <x:f>E48+3/4*(E52-E48)</x:f>
      </x:c>
      <x:c r="F51" s="55" t="n">
        <x:v>12.30625</x:v>
      </x:c>
      <x:c r="G51" s="15" t="n">
        <x:v>1.75</x:v>
      </x:c>
      <x:c r="H51" s="0" t="s">
        <x:v>387</x:v>
      </x:c>
      <x:c r="M51" s="39" t="s"/>
      <x:c r="N51" s="18">
        <x:f>R44 / S44</x:f>
      </x:c>
      <x:c r="O51" s="18" t="n">
        <x:v>2</x:v>
      </x:c>
      <x:c r="P51" s="18">
        <x:f>1 - N51</x:f>
      </x:c>
      <x:c r="Q51" s="18" t="n">
        <x:v>0</x:v>
      </x:c>
      <x:c r="S51" s="18">
        <x:f>3 * (U45 - U44) / S44</x:f>
      </x:c>
      <x:c r="U51" s="35">
        <x:f t="array"/>
      </x:c>
    </x:row>
    <x:row r="52" spans="1:47" x14ac:dyDescent="0.25">
      <x:c r="D52" s="88">
        <x:f>O46</x:f>
      </x:c>
      <x:c r="E52" s="86">
        <x:f>N46</x:f>
      </x:c>
      <x:c r="F52" s="55" t="n">
        <x:v>16</x:v>
      </x:c>
      <x:c r="G52" s="15" t="n">
        <x:v>2</x:v>
      </x:c>
      <x:c r="H52" s="0" t="s">
        <x:v>31</x:v>
      </x:c>
      <x:c r="M52" s="39" t="s"/>
      <x:c r="N52" s="18" t="n">
        <x:v>0</x:v>
      </x:c>
      <x:c r="O52" s="18">
        <x:f>R45 / S45</x:f>
      </x:c>
      <x:c r="P52" s="18" t="n">
        <x:v>2</x:v>
      </x:c>
      <x:c r="Q52" s="18">
        <x:f>1 - O52</x:f>
      </x:c>
      <x:c r="S52" s="18">
        <x:f>3 * (U46 - U45) / S45</x:f>
      </x:c>
      <x:c r="U52" s="35">
        <x:f t="array"/>
      </x:c>
    </x:row>
    <x:row r="53" spans="1:47" x14ac:dyDescent="0.25">
      <x:c r="D53" s="88">
        <x:f>N58 * (E53 - E52)^3 + O58 * (E53 - E52)^2 + P58 * (E53 - E52) + Q58</x:f>
      </x:c>
      <x:c r="E53" s="86">
        <x:f>E52+1/4*(E56-E52)</x:f>
      </x:c>
      <x:c r="F53" s="55" t="n">
        <x:v>19.86875</x:v>
      </x:c>
      <x:c r="G53" s="15" t="n">
        <x:v>2.25</x:v>
      </x:c>
      <x:c r="H53" s="0" t="s">
        <x:v>41</x:v>
      </x:c>
      <x:c r="M53" s="39" t="s"/>
      <x:c r="N53" s="18" t="n">
        <x:v>0</x:v>
      </x:c>
      <x:c r="O53" s="18" t="n">
        <x:v>0</x:v>
      </x:c>
      <x:c r="P53" s="18" t="n">
        <x:v>0</x:v>
      </x:c>
      <x:c r="Q53" s="18" t="n">
        <x:v>2</x:v>
      </x:c>
      <x:c r="S53" s="18" t="n">
        <x:v>0</x:v>
      </x:c>
      <x:c r="U53" s="35">
        <x:f t="array"/>
      </x:c>
    </x:row>
    <x:row r="54" spans="1:47" x14ac:dyDescent="0.25">
      <x:c r="D54" s="88">
        <x:f>N58 * (E54 - E52)^3 + O58 * (E54 - E52)^2 + P58 * (E54 - E52) + Q58</x:f>
      </x:c>
      <x:c r="E54" s="86">
        <x:f>E52+2/4*(E56-E52)</x:f>
      </x:c>
      <x:c r="F54" s="55" t="n">
        <x:v>23.85</x:v>
      </x:c>
      <x:c r="G54" s="15" t="n">
        <x:v>2.5</x:v>
      </x:c>
      <x:c r="H54" s="0" t="s">
        <x:v>388</x:v>
      </x:c>
      <x:c r="M54" s="39" t="s"/>
      <x:c r="U54" s="30" t="s"/>
    </x:row>
    <x:row r="55" spans="1:47" x14ac:dyDescent="0.25">
      <x:c r="D55" s="88">
        <x:f>N58 * (E55 - E52)^3 + O58 * (E55 - E52)^2 + P58 * (E55 - E52) + Q58</x:f>
      </x:c>
      <x:c r="E55" s="86">
        <x:f>E52+3/4*(E56-E52)</x:f>
      </x:c>
      <x:c r="F55" s="55" t="n">
        <x:v>27.90625</x:v>
      </x:c>
      <x:c r="G55" s="15" t="n">
        <x:v>2.75</x:v>
      </x:c>
      <x:c r="H55" s="0" t="s">
        <x:v>389</x:v>
      </x:c>
      <x:c r="M55" s="32" t="s">
        <x:v>110</x:v>
      </x:c>
      <x:c r="N55" s="17" t="s">
        <x:v>133</x:v>
      </x:c>
      <x:c r="O55" s="17" t="s">
        <x:v>134</x:v>
      </x:c>
      <x:c r="P55" s="17" t="s">
        <x:v>135</x:v>
      </x:c>
      <x:c r="Q55" s="17" t="s">
        <x:v>136</x:v>
      </x:c>
      <x:c r="R55" s="40" t="s">
        <x:v>390</x:v>
      </x:c>
      <x:c r="S55" s="41" t="s"/>
      <x:c r="T55" s="41" t="s"/>
      <x:c r="U55" s="30" t="s"/>
    </x:row>
    <x:row r="56" spans="1:47" x14ac:dyDescent="0.25">
      <x:c r="D56" s="88">
        <x:f>O47</x:f>
      </x:c>
      <x:c r="E56" s="86">
        <x:f>N47</x:f>
      </x:c>
      <x:c r="F56" s="55" t="n">
        <x:v>32</x:v>
      </x:c>
      <x:c r="G56" s="15" t="n">
        <x:v>3</x:v>
      </x:c>
      <x:c r="H56" s="0" t="s">
        <x:v>44</x:v>
      </x:c>
      <x:c r="M56" s="34" t="n">
        <x:v>0</x:v>
      </x:c>
      <x:c r="N56" s="18">
        <x:f>(U51 - U50) / (3 * R44)</x:f>
      </x:c>
      <x:c r="O56" s="18">
        <x:f>U50</x:f>
      </x:c>
      <x:c r="P56" s="18">
        <x:f>U44 - R44 * (U51 + 2 * U50) / 3</x:f>
      </x:c>
      <x:c r="Q56" s="18">
        <x:f>O44</x:f>
      </x:c>
      <x:c r="R56" s="40" t="s"/>
      <x:c r="S56" s="41" t="s"/>
      <x:c r="T56" s="41" t="s"/>
      <x:c r="U56" s="30" t="s"/>
    </x:row>
    <x:row r="57" spans="1:47" x14ac:dyDescent="0.25">
      <x:c r="F57" s="55" t="s"/>
      <x:c r="M57" s="34" t="n">
        <x:v>1</x:v>
      </x:c>
      <x:c r="N57" s="18">
        <x:f>(U52 - U51) / (3 * R45)</x:f>
      </x:c>
      <x:c r="O57" s="18">
        <x:f>U51</x:f>
      </x:c>
      <x:c r="P57" s="18">
        <x:f>U45 - R45 * (U52 + 2 * U51) / 3</x:f>
      </x:c>
      <x:c r="Q57" s="18">
        <x:f>O45</x:f>
      </x:c>
      <x:c r="R57" s="40" t="s"/>
      <x:c r="S57" s="41" t="s"/>
      <x:c r="T57" s="41" t="s"/>
      <x:c r="U57" s="30" t="s"/>
    </x:row>
    <x:row r="58" spans="1:47" s="0" customFormat="1" ht="15.75" customHeight="1" thickBot="1" x14ac:dyDescent="0.3">
      <x:c r="F58" s="55" t="s"/>
      <x:c r="G58" s="55" t="s"/>
      <x:c r="M58" s="42" t="n">
        <x:v>2</x:v>
      </x:c>
      <x:c r="N58" s="43">
        <x:f>(U53 - U52) / (3 * R46)</x:f>
      </x:c>
      <x:c r="O58" s="43">
        <x:f>U52</x:f>
      </x:c>
      <x:c r="P58" s="43">
        <x:f>U46 - R46 * (U53 + 2 * U52) / 3</x:f>
      </x:c>
      <x:c r="Q58" s="43">
        <x:f>O46</x:f>
      </x:c>
      <x:c r="R58" s="44" t="s"/>
      <x:c r="S58" s="45" t="s"/>
      <x:c r="T58" s="45" t="s"/>
      <x:c r="U58" s="46" t="s"/>
    </x:row>
    <x:row r="59" spans="1:47" s="0" customFormat="1" ht="15.75" customHeight="1" thickBot="1" x14ac:dyDescent="0.3">
      <x:c r="A59" s="31" t="s">
        <x:v>165</x:v>
      </x:c>
      <x:c r="F59" s="55" t="s"/>
      <x:c r="G59" s="55" t="s"/>
    </x:row>
    <x:row r="60" spans="1:47" x14ac:dyDescent="0.25">
      <x:c r="A60" s="6" t="s">
        <x:v>115</x:v>
      </x:c>
      <x:c r="B60" s="6" t="s"/>
      <x:c r="C60" s="6" t="s"/>
      <x:c r="D60" s="6" t="s">
        <x:v>11</x:v>
      </x:c>
      <x:c r="E60" s="6" t="s"/>
      <x:c r="F60" s="55" t="s"/>
      <x:c r="G60" s="6" t="s"/>
      <x:c r="H60" s="6" t="s">
        <x:v>12</x:v>
      </x:c>
      <x:c r="I60" s="6" t="s"/>
      <x:c r="J60" s="6" t="s">
        <x:v>116</x:v>
      </x:c>
      <x:c r="K60" s="6" t="s">
        <x:v>117</x:v>
      </x:c>
      <x:c r="M60" s="26" t="s">
        <x:v>391</x:v>
      </x:c>
      <x:c r="N60" s="27" t="s"/>
      <x:c r="O60" s="27" t="s"/>
      <x:c r="P60" s="27" t="s"/>
      <x:c r="Q60" s="27" t="s"/>
      <x:c r="R60" s="27" t="s"/>
      <x:c r="S60" s="27" t="s"/>
      <x:c r="T60" s="27" t="s"/>
      <x:c r="U60" s="28" t="s"/>
    </x:row>
    <x:row r="61" spans="1:47" x14ac:dyDescent="0.25">
      <x:c r="A61" s="36" t="s">
        <x:v>8</x:v>
      </x:c>
      <x:c r="B61" s="36" t="s">
        <x:v>9</x:v>
      </x:c>
      <x:c r="D61" s="17" t="s">
        <x:v>9</x:v>
      </x:c>
      <x:c r="E61" s="17" t="s">
        <x:v>8</x:v>
      </x:c>
      <x:c r="F61" s="55" t="s"/>
      <x:c r="G61" s="36" t="s"/>
      <x:c r="H61" s="36" t="s">
        <x:v>12</x:v>
      </x:c>
      <x:c r="I61" s="94" t="s">
        <x:v>40</x:v>
      </x:c>
      <x:c r="J61" s="37">
        <x:v>43943.5861111111</x:v>
      </x:c>
      <x:c r="K61" s="50" t="s"/>
      <x:c r="M61" s="29" t="s">
        <x:v>108</x:v>
      </x:c>
      <x:c r="U61" s="30" t="s"/>
    </x:row>
    <x:row r="62" spans="1:47" x14ac:dyDescent="0.25">
      <x:c r="A62" s="15" t="n">
        <x:v>0</x:v>
      </x:c>
      <x:c r="B62" s="15">
        <x:f>EXP(A62)</x:f>
      </x:c>
      <x:c r="C62" s="11" t="s">
        <x:v>119</x:v>
      </x:c>
      <x:c r="D62" s="88">
        <x:f>O63</x:f>
      </x:c>
      <x:c r="E62" s="86">
        <x:f>N63</x:f>
      </x:c>
      <x:c r="F62" s="55" t="n">
        <x:v>1</x:v>
      </x:c>
      <x:c r="G62" s="15" t="n">
        <x:v>0</x:v>
      </x:c>
      <x:c r="H62" s="0" t="s">
        <x:v>38</x:v>
      </x:c>
      <x:c r="K62" s="49" t="s"/>
      <x:c r="M62" s="32" t="s">
        <x:v>110</x:v>
      </x:c>
      <x:c r="N62" s="17" t="s">
        <x:v>8</x:v>
      </x:c>
      <x:c r="O62" s="17" t="s">
        <x:v>9</x:v>
      </x:c>
      <x:c r="Q62" s="17" t="s">
        <x:v>110</x:v>
      </x:c>
      <x:c r="R62" s="17" t="s">
        <x:v>111</x:v>
      </x:c>
      <x:c r="S62" s="17" t="s">
        <x:v>112</x:v>
      </x:c>
      <x:c r="T62" s="17" t="s">
        <x:v>113</x:v>
      </x:c>
      <x:c r="U62" s="33" t="s">
        <x:v>114</x:v>
      </x:c>
    </x:row>
    <x:row r="63" spans="1:47" x14ac:dyDescent="0.25">
      <x:c r="A63" s="15" t="n">
        <x:v>1</x:v>
      </x:c>
      <x:c r="B63" s="15">
        <x:f>EXP(A63)</x:f>
      </x:c>
      <x:c r="D63" s="88">
        <x:f>N75 * (E63 - E62)^3 + O75 * (E63 - E62)^2 + P75 * (E63 - E62) + Q75</x:f>
      </x:c>
      <x:c r="E63" s="86">
        <x:f>E62+1/4*(E66-E62)</x:f>
      </x:c>
      <x:c r="F63" s="55" t="n">
        <x:v>1.72380483921749</x:v>
      </x:c>
      <x:c r="G63" s="15" t="n">
        <x:v>0.25</x:v>
      </x:c>
      <x:c r="H63" s="0" t="s">
        <x:v>392</x:v>
      </x:c>
      <x:c r="K63" s="49" t="s"/>
      <x:c r="M63" s="34" t="n">
        <x:v>0</x:v>
      </x:c>
      <x:c r="N63" s="18">
        <x:f>A62</x:f>
      </x:c>
      <x:c r="O63" s="18">
        <x:f>B62</x:f>
      </x:c>
      <x:c r="Q63" s="18" t="n">
        <x:v>0</x:v>
      </x:c>
      <x:c r="R63" s="18">
        <x:f>N64 - N63</x:f>
      </x:c>
      <x:c r="S63" s="18">
        <x:f>R63 + R64</x:f>
      </x:c>
      <x:c r="T63" s="18">
        <x:f>O64 - O63</x:f>
      </x:c>
      <x:c r="U63" s="35">
        <x:f>T63 / R63</x:f>
      </x:c>
    </x:row>
    <x:row r="64" spans="1:47" x14ac:dyDescent="0.25">
      <x:c r="A64" s="15" t="n">
        <x:v>3</x:v>
      </x:c>
      <x:c r="B64" s="15">
        <x:f>EXP(A64)</x:f>
      </x:c>
      <x:c r="D64" s="88">
        <x:f>N75 * (E64 - E62)^3 + O75 * (E64 - E62)^2 + P75 * (E64 - E62) + Q75</x:f>
      </x:c>
      <x:c r="E64" s="86">
        <x:f>E62+2/4*(E66-E62)</x:f>
      </x:c>
      <x:c r="F64" s="55" t="n">
        <x:v>2.32991592559388</x:v>
      </x:c>
      <x:c r="G64" s="15" t="n">
        <x:v>0.5</x:v>
      </x:c>
      <x:c r="H64" s="0" t="s">
        <x:v>393</x:v>
      </x:c>
      <x:c r="K64" s="49" t="s"/>
      <x:c r="M64" s="34" t="n">
        <x:v>1</x:v>
      </x:c>
      <x:c r="N64" s="18">
        <x:f>A63</x:f>
      </x:c>
      <x:c r="O64" s="18">
        <x:f>B63</x:f>
      </x:c>
      <x:c r="Q64" s="18" t="n">
        <x:v>1</x:v>
      </x:c>
      <x:c r="R64" s="18">
        <x:f>N65 - N64</x:f>
      </x:c>
      <x:c r="S64" s="18">
        <x:f>R64 + R65</x:f>
      </x:c>
      <x:c r="T64" s="18">
        <x:f>O65 - O64</x:f>
      </x:c>
      <x:c r="U64" s="35">
        <x:f>T64 / R64</x:f>
      </x:c>
    </x:row>
    <x:row r="65" spans="1:47" x14ac:dyDescent="0.25">
      <x:c r="A65" s="15" t="n">
        <x:v>5</x:v>
      </x:c>
      <x:c r="B65" s="15">
        <x:f>EXP(A65)</x:f>
      </x:c>
      <x:c r="D65" s="88">
        <x:f>N75 * (E65 - E62)^3 + O75 * (E65 - E62)^2 + P75 * (E65 - E62) + Q75</x:f>
      </x:c>
      <x:c r="E65" s="86">
        <x:f>E62+3/4*(E66-E62)</x:f>
      </x:c>
      <x:c r="F65" s="55" t="n">
        <x:v>2.7006395062881</x:v>
      </x:c>
      <x:c r="G65" s="15" t="n">
        <x:v>0.75</x:v>
      </x:c>
      <x:c r="H65" s="0" t="s">
        <x:v>394</x:v>
      </x:c>
      <x:c r="M65" s="34" t="n">
        <x:v>2</x:v>
      </x:c>
      <x:c r="N65" s="18">
        <x:f>A64</x:f>
      </x:c>
      <x:c r="O65" s="18">
        <x:f>B64</x:f>
      </x:c>
      <x:c r="Q65" s="18" t="n">
        <x:v>2</x:v>
      </x:c>
      <x:c r="R65" s="18">
        <x:f>N66 - N65</x:f>
      </x:c>
      <x:c r="S65" s="18" t="s"/>
      <x:c r="T65" s="18">
        <x:f>O66 - O65</x:f>
      </x:c>
      <x:c r="U65" s="35">
        <x:f>T65 / R65</x:f>
      </x:c>
    </x:row>
    <x:row r="66" spans="1:47" x14ac:dyDescent="0.25">
      <x:c r="D66" s="88">
        <x:f>O64</x:f>
      </x:c>
      <x:c r="E66" s="86">
        <x:f>N64</x:f>
      </x:c>
      <x:c r="F66" s="55" t="n">
        <x:v>2.71828182845905</x:v>
      </x:c>
      <x:c r="G66" s="15" t="n">
        <x:v>1</x:v>
      </x:c>
      <x:c r="H66" s="0" t="s">
        <x:v>395</x:v>
      </x:c>
      <x:c r="M66" s="34" t="n">
        <x:v>3</x:v>
      </x:c>
      <x:c r="N66" s="18">
        <x:f>A65</x:f>
      </x:c>
      <x:c r="O66" s="18">
        <x:f>B65</x:f>
      </x:c>
      <x:c r="U66" s="30" t="s"/>
    </x:row>
    <x:row r="67" spans="1:47" x14ac:dyDescent="0.25">
      <x:c r="D67" s="88">
        <x:f>N76 * (E67 - E66)^3 + O76 * (E67 - E66)^2 + P76 * (E67 - E66) + Q76</x:f>
      </x:c>
      <x:c r="E67" s="86">
        <x:f>E66+1/4*(E70-E66)</x:f>
      </x:c>
      <x:c r="F67" s="55" t="n">
        <x:v>1.91198975094692</x:v>
      </x:c>
      <x:c r="G67" s="15" t="n">
        <x:v>1.5</x:v>
      </x:c>
      <x:c r="H67" s="0" t="s">
        <x:v>396</x:v>
      </x:c>
      <x:c r="M67" s="39" t="s"/>
      <x:c r="U67" s="30" t="s"/>
    </x:row>
    <x:row r="68" spans="1:47" x14ac:dyDescent="0.25">
      <x:c r="D68" s="88">
        <x:f>N76 * (E68 - E66)^3 + O76 * (E68 - E66)^2 + P76 * (E68 - E66) + Q76</x:f>
      </x:c>
      <x:c r="E68" s="86">
        <x:f>E66+2/4*(E70-E66)</x:f>
      </x:c>
      <x:c r="F68" s="55" t="n">
        <x:v>2.41169999572953</x:v>
      </x:c>
      <x:c r="G68" s="15" t="n">
        <x:v>2</x:v>
      </x:c>
      <x:c r="H68" s="0" t="s">
        <x:v>397</x:v>
      </x:c>
      <x:c r="M68" s="39" t="s"/>
      <x:c r="N68" s="5" t="s">
        <x:v>124</x:v>
      </x:c>
      <x:c r="O68" s="4" t="s"/>
      <x:c r="P68" s="4" t="s"/>
      <x:c r="Q68" s="3" t="s"/>
      <x:c r="S68" s="17" t="s">
        <x:v>125</x:v>
      </x:c>
      <x:c r="U68" s="33" t="s">
        <x:v>126</x:v>
      </x:c>
    </x:row>
    <x:row r="69" spans="1:47" x14ac:dyDescent="0.25">
      <x:c r="D69" s="88">
        <x:f>N76 * (E69 - E66)^3 + O76 * (E69 - E66)^2 + P76 * (E69 - E66) + Q76</x:f>
      </x:c>
      <x:c r="E69" s="86">
        <x:f>E66+3/4*(E70-E66)</x:f>
      </x:c>
      <x:c r="F69" s="55" t="n">
        <x:v>7.40651493055906</x:v>
      </x:c>
      <x:c r="G69" s="15" t="n">
        <x:v>2.5</x:v>
      </x:c>
      <x:c r="H69" s="0" t="s">
        <x:v>398</x:v>
      </x:c>
      <x:c r="M69" s="39" t="s"/>
      <x:c r="N69" s="18" t="n">
        <x:v>2</x:v>
      </x:c>
      <x:c r="O69" s="18" t="n">
        <x:v>0</x:v>
      </x:c>
      <x:c r="P69" s="18" t="n">
        <x:v>0</x:v>
      </x:c>
      <x:c r="Q69" s="18" t="n">
        <x:v>0</x:v>
      </x:c>
      <x:c r="S69" s="18" t="n">
        <x:v>0</x:v>
      </x:c>
      <x:c r="U69" s="35">
        <x:f t="array" ref="U69:U72">MMULT( MINVERSE(N69:Q72), S69:S72 )</x:f>
      </x:c>
    </x:row>
    <x:row r="70" spans="1:47" x14ac:dyDescent="0.25">
      <x:c r="D70" s="88">
        <x:f>O65</x:f>
      </x:c>
      <x:c r="E70" s="86">
        <x:f>N65</x:f>
      </x:c>
      <x:c r="F70" s="55" t="n">
        <x:v>20.0855369231877</x:v>
      </x:c>
      <x:c r="G70" s="15" t="n">
        <x:v>3</x:v>
      </x:c>
      <x:c r="H70" s="0" t="s">
        <x:v>399</x:v>
      </x:c>
      <x:c r="M70" s="39" t="s"/>
      <x:c r="N70" s="18">
        <x:f>R63 / S63</x:f>
      </x:c>
      <x:c r="O70" s="18" t="n">
        <x:v>2</x:v>
      </x:c>
      <x:c r="P70" s="18">
        <x:f>1 - N70</x:f>
      </x:c>
      <x:c r="Q70" s="18" t="n">
        <x:v>0</x:v>
      </x:c>
      <x:c r="S70" s="18">
        <x:f>3 * (U64 - U63) / S63</x:f>
      </x:c>
      <x:c r="U70" s="35">
        <x:f t="array"/>
      </x:c>
    </x:row>
    <x:row r="71" spans="1:47" x14ac:dyDescent="0.25">
      <x:c r="D71" s="88">
        <x:f>N77 * (E71 - E70)^3 + O77 * (E71 - E70)^2 + P77 * (E71 - E70) + Q77</x:f>
      </x:c>
      <x:c r="E71" s="86">
        <x:f>E70+1/4*(E74-E70)</x:f>
      </x:c>
      <x:c r="F71" s="55" t="n">
        <x:v>42.6532967206775</x:v>
      </x:c>
      <x:c r="G71" s="15" t="n">
        <x:v>3.5</x:v>
      </x:c>
      <x:c r="H71" s="0" t="s">
        <x:v>400</x:v>
      </x:c>
      <x:c r="M71" s="39" t="s"/>
      <x:c r="N71" s="18" t="n">
        <x:v>0</x:v>
      </x:c>
      <x:c r="O71" s="18">
        <x:f>R64 / S64</x:f>
      </x:c>
      <x:c r="P71" s="18" t="n">
        <x:v>2</x:v>
      </x:c>
      <x:c r="Q71" s="18">
        <x:f>1 - O71</x:f>
      </x:c>
      <x:c r="S71" s="18">
        <x:f>3 * (U65 - U64) / S64</x:f>
      </x:c>
      <x:c r="U71" s="35">
        <x:f t="array"/>
      </x:c>
    </x:row>
    <x:row r="72" spans="1:47" x14ac:dyDescent="0.25">
      <x:c r="D72" s="88">
        <x:f>N77 * (E72 - E70)^3 + O77 * (E72 - E70)^2 + P77 * (E72 - E70) + Q77</x:f>
      </x:c>
      <x:c r="E72" s="86">
        <x:f>E70+2/4*(E74-E70)</x:f>
      </x:c>
      <x:c r="F72" s="55" t="n">
        <x:v>73.3760385873309</x:v>
      </x:c>
      <x:c r="G72" s="15" t="n">
        <x:v>4</x:v>
      </x:c>
      <x:c r="H72" s="0" t="s">
        <x:v>401</x:v>
      </x:c>
      <x:c r="M72" s="39" t="s"/>
      <x:c r="N72" s="18" t="n">
        <x:v>0</x:v>
      </x:c>
      <x:c r="O72" s="18" t="n">
        <x:v>0</x:v>
      </x:c>
      <x:c r="P72" s="18" t="n">
        <x:v>0</x:v>
      </x:c>
      <x:c r="Q72" s="18" t="n">
        <x:v>2</x:v>
      </x:c>
      <x:c r="S72" s="18" t="n">
        <x:v>0</x:v>
      </x:c>
      <x:c r="U72" s="35">
        <x:f t="array"/>
      </x:c>
    </x:row>
    <x:row r="73" spans="1:47" x14ac:dyDescent="0.25">
      <x:c r="D73" s="88">
        <x:f>N77 * (E73 - E70)^3 + O77 * (E73 - E70)^2 + P77 * (E73 - E70) + Q77</x:f>
      </x:c>
      <x:c r="E73" s="86">
        <x:f>E70+3/4*(E74-E70)</x:f>
      </x:c>
      <x:c r="F73" s="55" t="n">
        <x:v>109.53543516676</x:v>
      </x:c>
      <x:c r="G73" s="15" t="n">
        <x:v>4.5</x:v>
      </x:c>
      <x:c r="H73" s="0" t="s">
        <x:v>402</x:v>
      </x:c>
      <x:c r="M73" s="39" t="s"/>
      <x:c r="U73" s="30" t="s"/>
    </x:row>
    <x:row r="74" spans="1:47" x14ac:dyDescent="0.25">
      <x:c r="D74" s="88">
        <x:f>O66</x:f>
      </x:c>
      <x:c r="E74" s="86">
        <x:f>N66</x:f>
      </x:c>
      <x:c r="F74" s="55" t="n">
        <x:v>148.413159102577</x:v>
      </x:c>
      <x:c r="G74" s="15" t="n">
        <x:v>5</x:v>
      </x:c>
      <x:c r="H74" s="0" t="s">
        <x:v>44</x:v>
      </x:c>
      <x:c r="M74" s="32" t="s">
        <x:v>110</x:v>
      </x:c>
      <x:c r="N74" s="17" t="s">
        <x:v>133</x:v>
      </x:c>
      <x:c r="O74" s="17" t="s">
        <x:v>134</x:v>
      </x:c>
      <x:c r="P74" s="17" t="s">
        <x:v>135</x:v>
      </x:c>
      <x:c r="Q74" s="17" t="s">
        <x:v>136</x:v>
      </x:c>
      <x:c r="R74" s="40" t="s">
        <x:v>403</x:v>
      </x:c>
      <x:c r="S74" s="41" t="s"/>
      <x:c r="T74" s="41" t="s"/>
      <x:c r="U74" s="30" t="s"/>
    </x:row>
    <x:row r="75" spans="1:47" x14ac:dyDescent="0.25">
      <x:c r="F75" s="55" t="s"/>
      <x:c r="M75" s="34" t="n">
        <x:v>0</x:v>
      </x:c>
      <x:c r="N75" s="18">
        <x:f>(U70 - U69) / (3 * R63)</x:f>
      </x:c>
      <x:c r="O75" s="18">
        <x:f>U69</x:f>
      </x:c>
      <x:c r="P75" s="18">
        <x:f>U63 - R63 * (U70 + 2 * U69) / 3</x:f>
      </x:c>
      <x:c r="Q75" s="18">
        <x:f>O63</x:f>
      </x:c>
      <x:c r="R75" s="40" t="s"/>
      <x:c r="S75" s="41" t="s"/>
      <x:c r="T75" s="41" t="s"/>
      <x:c r="U75" s="30" t="s"/>
    </x:row>
    <x:row r="76" spans="1:47" x14ac:dyDescent="0.25">
      <x:c r="F76" s="55" t="s"/>
      <x:c r="M76" s="34" t="n">
        <x:v>1</x:v>
      </x:c>
      <x:c r="N76" s="18">
        <x:f>(U71 - U70) / (3 * R64)</x:f>
      </x:c>
      <x:c r="O76" s="18">
        <x:f>U70</x:f>
      </x:c>
      <x:c r="P76" s="18">
        <x:f>U64 - R64 * (U71 + 2 * U70) / 3</x:f>
      </x:c>
      <x:c r="Q76" s="18">
        <x:f>O64</x:f>
      </x:c>
      <x:c r="R76" s="40" t="s"/>
      <x:c r="S76" s="41" t="s"/>
      <x:c r="T76" s="41" t="s"/>
      <x:c r="U76" s="30" t="s"/>
    </x:row>
    <x:row r="77" spans="1:47" s="0" customFormat="1" ht="15.75" customHeight="1" thickBot="1" x14ac:dyDescent="0.3">
      <x:c r="F77" s="55" t="s"/>
      <x:c r="G77" s="55" t="s"/>
      <x:c r="M77" s="42" t="n">
        <x:v>2</x:v>
      </x:c>
      <x:c r="N77" s="43">
        <x:f>(U72 - U71) / (3 * R65)</x:f>
      </x:c>
      <x:c r="O77" s="43">
        <x:f>U71</x:f>
      </x:c>
      <x:c r="P77" s="43">
        <x:f>U65 - R65 * (U72 + 2 * U71) / 3</x:f>
      </x:c>
      <x:c r="Q77" s="43">
        <x:f>O65</x:f>
      </x:c>
      <x:c r="R77" s="44" t="s"/>
      <x:c r="S77" s="45" t="s"/>
      <x:c r="T77" s="45" t="s"/>
      <x:c r="U77" s="46" t="s"/>
    </x:row>
    <x:row r="78" spans="1:47" x14ac:dyDescent="0.25">
      <x:c r="F78" s="55" t="s"/>
    </x:row>
    <x:row r="79" spans="1:47" s="0" customFormat="1" ht="15.75" customHeight="1" thickBot="1" x14ac:dyDescent="0.3">
      <x:c r="A79" s="31" t="s">
        <x:v>180</x:v>
      </x:c>
      <x:c r="F79" s="55" t="s"/>
      <x:c r="G79" s="55" t="s"/>
      <x:c r="J79" s="0" t="s"/>
    </x:row>
    <x:row r="80" spans="1:47" x14ac:dyDescent="0.25">
      <x:c r="A80" s="6" t="s">
        <x:v>115</x:v>
      </x:c>
      <x:c r="B80" s="6" t="s"/>
      <x:c r="C80" s="6" t="s"/>
      <x:c r="D80" s="6" t="s">
        <x:v>11</x:v>
      </x:c>
      <x:c r="E80" s="6" t="s"/>
      <x:c r="F80" s="55" t="s"/>
      <x:c r="G80" s="6" t="s"/>
      <x:c r="H80" s="6" t="s">
        <x:v>12</x:v>
      </x:c>
      <x:c r="I80" s="6" t="s"/>
      <x:c r="J80" s="6" t="s">
        <x:v>116</x:v>
      </x:c>
      <x:c r="K80" s="6" t="s">
        <x:v>117</x:v>
      </x:c>
      <x:c r="M80" s="26" t="s">
        <x:v>404</x:v>
      </x:c>
      <x:c r="N80" s="27" t="s"/>
      <x:c r="O80" s="27" t="s"/>
      <x:c r="P80" s="27" t="s"/>
      <x:c r="Q80" s="27" t="s"/>
      <x:c r="R80" s="27" t="s"/>
      <x:c r="S80" s="27" t="s"/>
      <x:c r="T80" s="27" t="s"/>
      <x:c r="U80" s="28" t="s"/>
    </x:row>
    <x:row r="81" spans="1:47" x14ac:dyDescent="0.25">
      <x:c r="A81" s="36" t="s">
        <x:v>8</x:v>
      </x:c>
      <x:c r="B81" s="36" t="s">
        <x:v>9</x:v>
      </x:c>
      <x:c r="D81" s="17" t="s">
        <x:v>9</x:v>
      </x:c>
      <x:c r="E81" s="17" t="s">
        <x:v>8</x:v>
      </x:c>
      <x:c r="F81" s="55" t="s"/>
      <x:c r="G81" s="36" t="s"/>
      <x:c r="H81" s="36" t="s">
        <x:v>12</x:v>
      </x:c>
      <x:c r="I81" s="94" t="s">
        <x:v>40</x:v>
      </x:c>
      <x:c r="J81" s="37">
        <x:v>43943.5861111111</x:v>
      </x:c>
      <x:c r="K81" s="50" t="s"/>
      <x:c r="M81" s="29" t="s">
        <x:v>108</x:v>
      </x:c>
      <x:c r="U81" s="30" t="s"/>
    </x:row>
    <x:row r="82" spans="1:47" x14ac:dyDescent="0.25">
      <x:c r="A82" s="15" t="n">
        <x:v>0</x:v>
      </x:c>
      <x:c r="B82" s="15">
        <x:f>-1/5 * A82^3</x:f>
      </x:c>
      <x:c r="C82" s="11" t="s">
        <x:v>119</x:v>
      </x:c>
      <x:c r="D82" s="88">
        <x:f>O83</x:f>
      </x:c>
      <x:c r="E82" s="86">
        <x:f>N83</x:f>
      </x:c>
      <x:c r="F82" s="55" t="n">
        <x:v>0</x:v>
      </x:c>
      <x:c r="G82" s="15" t="n">
        <x:v>0</x:v>
      </x:c>
      <x:c r="H82" s="0" t="s">
        <x:v>38</x:v>
      </x:c>
      <x:c r="K82" s="49" t="s"/>
      <x:c r="M82" s="32" t="s">
        <x:v>110</x:v>
      </x:c>
      <x:c r="N82" s="17" t="s">
        <x:v>8</x:v>
      </x:c>
      <x:c r="O82" s="17" t="s">
        <x:v>9</x:v>
      </x:c>
      <x:c r="Q82" s="17" t="s">
        <x:v>110</x:v>
      </x:c>
      <x:c r="R82" s="17" t="s">
        <x:v>111</x:v>
      </x:c>
      <x:c r="S82" s="17" t="s">
        <x:v>112</x:v>
      </x:c>
      <x:c r="T82" s="17" t="s">
        <x:v>113</x:v>
      </x:c>
      <x:c r="U82" s="33" t="s">
        <x:v>114</x:v>
      </x:c>
    </x:row>
    <x:row r="83" spans="1:47" x14ac:dyDescent="0.25">
      <x:c r="A83" s="15" t="n">
        <x:v>2</x:v>
      </x:c>
      <x:c r="B83" s="15">
        <x:f>-1/5 * A83^3</x:f>
      </x:c>
      <x:c r="D83" s="88">
        <x:f>N95 * (E83 - E82)^3 + O95 * (E83 - E82)^2 + P95 * (E83 - E82) + Q95</x:f>
      </x:c>
      <x:c r="E83" s="86">
        <x:f>E82+1/4*(E86-E82)</x:f>
      </x:c>
      <x:c r="F83" s="55" t="n">
        <x:v>-0.155434782608696</x:v>
      </x:c>
      <x:c r="G83" s="15" t="n">
        <x:v>0.5</x:v>
      </x:c>
      <x:c r="H83" s="0" t="s">
        <x:v>405</x:v>
      </x:c>
      <x:c r="K83" s="49" t="s"/>
      <x:c r="M83" s="34" t="n">
        <x:v>0</x:v>
      </x:c>
      <x:c r="N83" s="18">
        <x:f>A82</x:f>
      </x:c>
      <x:c r="O83" s="18">
        <x:f>B82</x:f>
      </x:c>
      <x:c r="Q83" s="18" t="n">
        <x:v>0</x:v>
      </x:c>
      <x:c r="R83" s="18">
        <x:f>N84 - N83</x:f>
      </x:c>
      <x:c r="S83" s="18">
        <x:f>R83 + R84</x:f>
      </x:c>
      <x:c r="T83" s="18">
        <x:f>O84 - O83</x:f>
      </x:c>
      <x:c r="U83" s="35">
        <x:f>T83 / R83</x:f>
      </x:c>
    </x:row>
    <x:row r="84" spans="1:47" x14ac:dyDescent="0.25">
      <x:c r="A84" s="15" t="n">
        <x:v>4</x:v>
      </x:c>
      <x:c r="B84" s="15">
        <x:f>-1/5 * A84^3</x:f>
      </x:c>
      <x:c r="D84" s="88">
        <x:f>N95 * (E84 - E82)^3 + O95 * (E84 - E82)^2 + P95 * (E84 - E82) + Q95</x:f>
      </x:c>
      <x:c r="E84" s="86">
        <x:f>E82+2/4*(E86-E82)</x:f>
      </x:c>
      <x:c r="F84" s="55" t="n">
        <x:v>-0.408695652173913</x:v>
      </x:c>
      <x:c r="G84" s="15" t="n">
        <x:v>1</x:v>
      </x:c>
      <x:c r="H84" s="0" t="s">
        <x:v>406</x:v>
      </x:c>
      <x:c r="K84" s="49" t="s"/>
      <x:c r="M84" s="34" t="n">
        <x:v>1</x:v>
      </x:c>
      <x:c r="N84" s="18">
        <x:f>A83</x:f>
      </x:c>
      <x:c r="O84" s="18">
        <x:f>B83</x:f>
      </x:c>
      <x:c r="Q84" s="18" t="n">
        <x:v>1</x:v>
      </x:c>
      <x:c r="R84" s="18">
        <x:f>N85 - N84</x:f>
      </x:c>
      <x:c r="S84" s="18">
        <x:f>R84 + R85</x:f>
      </x:c>
      <x:c r="T84" s="18">
        <x:f>O85 - O84</x:f>
      </x:c>
      <x:c r="U84" s="35">
        <x:f>T84 / R84</x:f>
      </x:c>
    </x:row>
    <x:row r="85" spans="1:47" x14ac:dyDescent="0.25">
      <x:c r="A85" s="15" t="n">
        <x:v>8</x:v>
      </x:c>
      <x:c r="B85" s="15">
        <x:f>-1/5 * A85^3</x:f>
      </x:c>
      <x:c r="D85" s="88">
        <x:f>N95 * (E85 - E82)^3 + O95 * (E85 - E82)^2 + P95 * (E85 - E82) + Q95</x:f>
      </x:c>
      <x:c r="E85" s="86">
        <x:f>E82+3/4*(E86-E82)</x:f>
      </x:c>
      <x:c r="F85" s="55" t="n">
        <x:v>-0.857608695652174</x:v>
      </x:c>
      <x:c r="G85" s="15" t="n">
        <x:v>1.5</x:v>
      </x:c>
      <x:c r="H85" s="0" t="s">
        <x:v>407</x:v>
      </x:c>
      <x:c r="M85" s="34" t="n">
        <x:v>2</x:v>
      </x:c>
      <x:c r="N85" s="18">
        <x:f>A84</x:f>
      </x:c>
      <x:c r="O85" s="18">
        <x:f>B84</x:f>
      </x:c>
      <x:c r="Q85" s="18" t="n">
        <x:v>2</x:v>
      </x:c>
      <x:c r="R85" s="18">
        <x:f>N86 - N85</x:f>
      </x:c>
      <x:c r="S85" s="18" t="s"/>
      <x:c r="T85" s="18">
        <x:f>O86 - O85</x:f>
      </x:c>
      <x:c r="U85" s="35">
        <x:f>T85 / R85</x:f>
      </x:c>
    </x:row>
    <x:row r="86" spans="1:47" x14ac:dyDescent="0.25">
      <x:c r="D86" s="88">
        <x:f>O84</x:f>
      </x:c>
      <x:c r="E86" s="86">
        <x:f>N84</x:f>
      </x:c>
      <x:c r="F86" s="55" t="n">
        <x:v>-1.6</x:v>
      </x:c>
      <x:c r="G86" s="15" t="n">
        <x:v>2</x:v>
      </x:c>
      <x:c r="H86" s="0" t="s">
        <x:v>408</x:v>
      </x:c>
      <x:c r="M86" s="34" t="n">
        <x:v>3</x:v>
      </x:c>
      <x:c r="N86" s="18">
        <x:f>A85</x:f>
      </x:c>
      <x:c r="O86" s="18">
        <x:f>B85</x:f>
      </x:c>
      <x:c r="U86" s="30" t="s"/>
    </x:row>
    <x:row r="87" spans="1:47" x14ac:dyDescent="0.25">
      <x:c r="D87" s="88">
        <x:f>N96 * (E87 - E86)^3 + O96 * (E87 - E86)^2 + P96 * (E87 - E86) + Q96</x:f>
      </x:c>
      <x:c r="E87" s="86">
        <x:f>E86+1/4*(E90-E86)</x:f>
      </x:c>
      <x:c r="F87" s="55" t="n">
        <x:v>-2.78586956521739</x:v>
      </x:c>
      <x:c r="G87" s="15" t="n">
        <x:v>2.5</x:v>
      </x:c>
      <x:c r="H87" s="0" t="s">
        <x:v>409</x:v>
      </x:c>
      <x:c r="M87" s="39" t="s"/>
      <x:c r="U87" s="30" t="s"/>
    </x:row>
    <x:row r="88" spans="1:47" x14ac:dyDescent="0.25">
      <x:c r="D88" s="88">
        <x:f>N96 * (E88 - E86)^3 + O96 * (E88 - E86)^2 + P96 * (E88 - E86) + Q96</x:f>
      </x:c>
      <x:c r="E88" s="86">
        <x:f>E86+2/4*(E90-E86)</x:f>
      </x:c>
      <x:c r="F88" s="55" t="n">
        <x:v>-4.77391304347826</x:v>
      </x:c>
      <x:c r="G88" s="15" t="n">
        <x:v>3</x:v>
      </x:c>
      <x:c r="H88" s="0" t="s">
        <x:v>410</x:v>
      </x:c>
      <x:c r="M88" s="39" t="s"/>
      <x:c r="N88" s="5" t="s">
        <x:v>124</x:v>
      </x:c>
      <x:c r="O88" s="4" t="s"/>
      <x:c r="P88" s="4" t="s"/>
      <x:c r="Q88" s="3" t="s"/>
      <x:c r="S88" s="17" t="s">
        <x:v>125</x:v>
      </x:c>
      <x:c r="U88" s="33" t="s">
        <x:v>126</x:v>
      </x:c>
    </x:row>
    <x:row r="89" spans="1:47" x14ac:dyDescent="0.25">
      <x:c r="D89" s="88">
        <x:f>N96 * (E89 - E86)^3 + O96 * (E89 - E86)^2 + P96 * (E89 - E86) + Q96</x:f>
      </x:c>
      <x:c r="E89" s="86">
        <x:f>E86+3/4*(E90-E86)</x:f>
      </x:c>
      <x:c r="F89" s="55" t="n">
        <x:v>-7.975</x:v>
      </x:c>
      <x:c r="G89" s="15" t="n">
        <x:v>3.5</x:v>
      </x:c>
      <x:c r="H89" s="0" t="s">
        <x:v>411</x:v>
      </x:c>
      <x:c r="M89" s="39" t="s"/>
      <x:c r="N89" s="18" t="n">
        <x:v>2</x:v>
      </x:c>
      <x:c r="O89" s="18" t="n">
        <x:v>0</x:v>
      </x:c>
      <x:c r="P89" s="18" t="n">
        <x:v>0</x:v>
      </x:c>
      <x:c r="Q89" s="18" t="n">
        <x:v>0</x:v>
      </x:c>
      <x:c r="S89" s="18" t="n">
        <x:v>0</x:v>
      </x:c>
      <x:c r="U89" s="35">
        <x:f t="array" ref="U89:U92">MMULT( MINVERSE(N89:Q92), S89:S92 )</x:f>
      </x:c>
    </x:row>
    <x:row r="90" spans="1:47" x14ac:dyDescent="0.25">
      <x:c r="D90" s="88">
        <x:f>O85</x:f>
      </x:c>
      <x:c r="E90" s="86">
        <x:f>N85</x:f>
      </x:c>
      <x:c r="F90" s="55" t="n">
        <x:v>-12.8</x:v>
      </x:c>
      <x:c r="G90" s="15" t="n">
        <x:v>4</x:v>
      </x:c>
      <x:c r="H90" s="0" t="s">
        <x:v>412</x:v>
      </x:c>
      <x:c r="M90" s="39" t="s"/>
      <x:c r="N90" s="18">
        <x:f>R83 / S83</x:f>
      </x:c>
      <x:c r="O90" s="18" t="n">
        <x:v>2</x:v>
      </x:c>
      <x:c r="P90" s="18">
        <x:f>1 - N90</x:f>
      </x:c>
      <x:c r="Q90" s="18" t="n">
        <x:v>0</x:v>
      </x:c>
      <x:c r="S90" s="18">
        <x:f>3 * (U84 - U83) / S83</x:f>
      </x:c>
      <x:c r="U90" s="35">
        <x:f t="array"/>
      </x:c>
    </x:row>
    <x:row r="91" spans="1:47" x14ac:dyDescent="0.25">
      <x:c r="D91" s="88">
        <x:f>N97 * (E91 - E90)^3 + O97 * (E91 - E90)^2 + P97 * (E91 - E90) + Q97</x:f>
      </x:c>
      <x:c r="E91" s="86">
        <x:f>E90+1/4*(E94-E90)</x:f>
      </x:c>
      <x:c r="F91" s="55" t="n">
        <x:v>-28.0782608695652</x:v>
      </x:c>
      <x:c r="G91" s="15" t="n">
        <x:v>5</x:v>
      </x:c>
      <x:c r="H91" s="0" t="s">
        <x:v>413</x:v>
      </x:c>
      <x:c r="M91" s="39" t="s"/>
      <x:c r="N91" s="18" t="n">
        <x:v>0</x:v>
      </x:c>
      <x:c r="O91" s="18">
        <x:f>R84 / S84</x:f>
      </x:c>
      <x:c r="P91" s="18" t="n">
        <x:v>2</x:v>
      </x:c>
      <x:c r="Q91" s="18">
        <x:f>1 - O91</x:f>
      </x:c>
      <x:c r="S91" s="18">
        <x:f>3 * (U85 - U84) / S84</x:f>
      </x:c>
      <x:c r="U91" s="35">
        <x:f t="array"/>
      </x:c>
    </x:row>
    <x:row r="92" spans="1:47" x14ac:dyDescent="0.25">
      <x:c r="D92" s="88">
        <x:f>N97 * (E92 - E90)^3 + O97 * (E92 - E90)^2 + P97 * (E92 - E90) + Q97</x:f>
      </x:c>
      <x:c r="E92" s="86">
        <x:f>E90+2/4*(E94-E90)</x:f>
      </x:c>
      <x:c r="F92" s="55" t="n">
        <x:v>-49.4608695652174</x:v>
      </x:c>
      <x:c r="G92" s="15" t="n">
        <x:v>6</x:v>
      </x:c>
      <x:c r="H92" s="0" t="s">
        <x:v>414</x:v>
      </x:c>
      <x:c r="M92" s="39" t="s"/>
      <x:c r="N92" s="18" t="n">
        <x:v>0</x:v>
      </x:c>
      <x:c r="O92" s="18" t="n">
        <x:v>0</x:v>
      </x:c>
      <x:c r="P92" s="18" t="n">
        <x:v>0</x:v>
      </x:c>
      <x:c r="Q92" s="18" t="n">
        <x:v>2</x:v>
      </x:c>
      <x:c r="S92" s="18" t="n">
        <x:v>0</x:v>
      </x:c>
      <x:c r="U92" s="35">
        <x:f t="array"/>
      </x:c>
    </x:row>
    <x:row r="93" spans="1:47" x14ac:dyDescent="0.25">
      <x:c r="D93" s="88">
        <x:f>N97 * (E93 - E90)^3 + O97 * (E93 - E90)^2 + P97 * (E93 - E90) + Q97</x:f>
      </x:c>
      <x:c r="E93" s="86">
        <x:f>E90+3/4*(E94-E90)</x:f>
      </x:c>
      <x:c r="F93" s="55" t="n">
        <x:v>-74.9130434782609</x:v>
      </x:c>
      <x:c r="G93" s="15" t="n">
        <x:v>7</x:v>
      </x:c>
      <x:c r="H93" s="0" t="s">
        <x:v>415</x:v>
      </x:c>
      <x:c r="M93" s="39" t="s"/>
      <x:c r="U93" s="30" t="s"/>
    </x:row>
    <x:row r="94" spans="1:47" x14ac:dyDescent="0.25">
      <x:c r="D94" s="88">
        <x:f>O86</x:f>
      </x:c>
      <x:c r="E94" s="86">
        <x:f>N86</x:f>
      </x:c>
      <x:c r="F94" s="55" t="n">
        <x:v>-102.4</x:v>
      </x:c>
      <x:c r="G94" s="15" t="n">
        <x:v>8</x:v>
      </x:c>
      <x:c r="H94" s="0" t="s">
        <x:v>416</x:v>
      </x:c>
      <x:c r="M94" s="32" t="s">
        <x:v>110</x:v>
      </x:c>
      <x:c r="N94" s="17" t="s">
        <x:v>133</x:v>
      </x:c>
      <x:c r="O94" s="17" t="s">
        <x:v>134</x:v>
      </x:c>
      <x:c r="P94" s="17" t="s">
        <x:v>135</x:v>
      </x:c>
      <x:c r="Q94" s="17" t="s">
        <x:v>136</x:v>
      </x:c>
      <x:c r="R94" s="40" t="s">
        <x:v>417</x:v>
      </x:c>
      <x:c r="S94" s="41" t="s"/>
      <x:c r="T94" s="41" t="s"/>
      <x:c r="U94" s="30" t="s"/>
    </x:row>
    <x:row r="95" spans="1:47" x14ac:dyDescent="0.25">
      <x:c r="F95" s="55" t="s"/>
      <x:c r="M95" s="34" t="n">
        <x:v>0</x:v>
      </x:c>
      <x:c r="N95" s="18">
        <x:f>(U90 - U89) / (3 * R83)</x:f>
      </x:c>
      <x:c r="O95" s="18">
        <x:f>U89</x:f>
      </x:c>
      <x:c r="P95" s="18">
        <x:f>U83 - R83 * (U90 + 2 * U89) / 3</x:f>
      </x:c>
      <x:c r="Q95" s="18">
        <x:f>O83</x:f>
      </x:c>
      <x:c r="R95" s="40" t="s"/>
      <x:c r="S95" s="41" t="s"/>
      <x:c r="T95" s="41" t="s"/>
      <x:c r="U95" s="30" t="s"/>
    </x:row>
    <x:row r="96" spans="1:47" x14ac:dyDescent="0.25">
      <x:c r="F96" s="55" t="s"/>
      <x:c r="M96" s="34" t="n">
        <x:v>1</x:v>
      </x:c>
      <x:c r="N96" s="18">
        <x:f>(U91 - U90) / (3 * R84)</x:f>
      </x:c>
      <x:c r="O96" s="18">
        <x:f>U90</x:f>
      </x:c>
      <x:c r="P96" s="18">
        <x:f>U84 - R84 * (U91 + 2 * U90) / 3</x:f>
      </x:c>
      <x:c r="Q96" s="18">
        <x:f>O84</x:f>
      </x:c>
      <x:c r="R96" s="40" t="s"/>
      <x:c r="S96" s="41" t="s"/>
      <x:c r="T96" s="41" t="s"/>
      <x:c r="U96" s="30" t="s"/>
    </x:row>
    <x:row r="97" spans="1:47" s="0" customFormat="1" ht="15.75" customHeight="1" thickBot="1" x14ac:dyDescent="0.3">
      <x:c r="F97" s="55" t="s"/>
      <x:c r="G97" s="55" t="s"/>
      <x:c r="M97" s="42" t="n">
        <x:v>2</x:v>
      </x:c>
      <x:c r="N97" s="43">
        <x:f>(U92 - U91) / (3 * R85)</x:f>
      </x:c>
      <x:c r="O97" s="43">
        <x:f>U91</x:f>
      </x:c>
      <x:c r="P97" s="43">
        <x:f>U85 - R85 * (U92 + 2 * U91) / 3</x:f>
      </x:c>
      <x:c r="Q97" s="43">
        <x:f>O85</x:f>
      </x:c>
      <x:c r="R97" s="44" t="s"/>
      <x:c r="S97" s="45" t="s"/>
      <x:c r="T97" s="45" t="s"/>
      <x:c r="U97" s="46" t="s"/>
    </x:row>
    <x:row r="98" spans="1:47" x14ac:dyDescent="0.25">
      <x:c r="F98" s="55" t="s"/>
    </x:row>
    <x:row r="99" spans="1:47" s="0" customFormat="1" ht="15.75" customHeight="1" thickBot="1" x14ac:dyDescent="0.3">
      <x:c r="A99" s="31" t="s">
        <x:v>195</x:v>
      </x:c>
      <x:c r="F99" s="55" t="s"/>
      <x:c r="G99" s="55" t="s"/>
      <x:c r="J99" s="0" t="s"/>
    </x:row>
    <x:row r="100" spans="1:47" x14ac:dyDescent="0.25">
      <x:c r="A100" s="6" t="s">
        <x:v>115</x:v>
      </x:c>
      <x:c r="B100" s="6" t="s"/>
      <x:c r="C100" s="6" t="s"/>
      <x:c r="D100" s="6" t="s">
        <x:v>11</x:v>
      </x:c>
      <x:c r="E100" s="6" t="s"/>
      <x:c r="F100" s="55" t="s"/>
      <x:c r="G100" s="6" t="s"/>
      <x:c r="H100" s="6" t="s">
        <x:v>12</x:v>
      </x:c>
      <x:c r="I100" s="6" t="s"/>
      <x:c r="J100" s="6" t="s">
        <x:v>116</x:v>
      </x:c>
      <x:c r="K100" s="6" t="s">
        <x:v>117</x:v>
      </x:c>
      <x:c r="M100" s="26" t="s">
        <x:v>418</x:v>
      </x:c>
      <x:c r="N100" s="27" t="s"/>
      <x:c r="O100" s="27" t="s"/>
      <x:c r="P100" s="27" t="s"/>
      <x:c r="Q100" s="27" t="s"/>
      <x:c r="R100" s="27" t="s"/>
      <x:c r="S100" s="27" t="s"/>
      <x:c r="T100" s="27" t="s"/>
      <x:c r="U100" s="28" t="s"/>
    </x:row>
    <x:row r="101" spans="1:47" x14ac:dyDescent="0.25">
      <x:c r="A101" s="36" t="s">
        <x:v>8</x:v>
      </x:c>
      <x:c r="B101" s="36" t="s">
        <x:v>9</x:v>
      </x:c>
      <x:c r="D101" s="17" t="s">
        <x:v>9</x:v>
      </x:c>
      <x:c r="E101" s="17" t="s">
        <x:v>8</x:v>
      </x:c>
      <x:c r="F101" s="55" t="s"/>
      <x:c r="G101" s="36" t="s"/>
      <x:c r="H101" s="36" t="s">
        <x:v>12</x:v>
      </x:c>
      <x:c r="I101" s="94" t="s">
        <x:v>40</x:v>
      </x:c>
      <x:c r="J101" s="37">
        <x:v>43943.5861111111</x:v>
      </x:c>
      <x:c r="K101" s="50" t="s"/>
      <x:c r="M101" s="29" t="s">
        <x:v>108</x:v>
      </x:c>
      <x:c r="U101" s="30" t="s"/>
    </x:row>
    <x:row r="102" spans="1:47" x14ac:dyDescent="0.25">
      <x:c r="A102" s="15" t="n">
        <x:v>0</x:v>
      </x:c>
      <x:c r="B102" s="15">
        <x:f>10*A102 - 32</x:f>
      </x:c>
      <x:c r="C102" s="11" t="s">
        <x:v>119</x:v>
      </x:c>
      <x:c r="D102" s="88">
        <x:f>O103</x:f>
      </x:c>
      <x:c r="E102" s="86">
        <x:f>N103</x:f>
      </x:c>
      <x:c r="F102" s="55" t="n">
        <x:v>-32</x:v>
      </x:c>
      <x:c r="G102" s="15" t="n">
        <x:v>0</x:v>
      </x:c>
      <x:c r="H102" s="0" t="s">
        <x:v>38</x:v>
      </x:c>
      <x:c r="K102" s="49" t="s"/>
      <x:c r="M102" s="32" t="s">
        <x:v>110</x:v>
      </x:c>
      <x:c r="N102" s="17" t="s">
        <x:v>8</x:v>
      </x:c>
      <x:c r="O102" s="17" t="s">
        <x:v>9</x:v>
      </x:c>
      <x:c r="Q102" s="17" t="s">
        <x:v>110</x:v>
      </x:c>
      <x:c r="R102" s="17" t="s">
        <x:v>111</x:v>
      </x:c>
      <x:c r="S102" s="17" t="s">
        <x:v>112</x:v>
      </x:c>
      <x:c r="T102" s="17" t="s">
        <x:v>113</x:v>
      </x:c>
      <x:c r="U102" s="33" t="s">
        <x:v>114</x:v>
      </x:c>
    </x:row>
    <x:row r="103" spans="1:47" x14ac:dyDescent="0.25">
      <x:c r="A103" s="15" t="n">
        <x:v>2</x:v>
      </x:c>
      <x:c r="B103" s="15">
        <x:f>10*A103 - 32</x:f>
      </x:c>
      <x:c r="D103" s="88">
        <x:f>N115 * (E103 - E102)^3 + O115 * (E103 - E102)^2 + P115 * (E103 - E102) + Q115</x:f>
      </x:c>
      <x:c r="E103" s="86">
        <x:f>E102+1/4*(E106-E102)</x:f>
      </x:c>
      <x:c r="F103" s="55" t="n">
        <x:v>-27</x:v>
      </x:c>
      <x:c r="G103" s="15" t="n">
        <x:v>0.5</x:v>
      </x:c>
      <x:c r="H103" s="0" t="s">
        <x:v>419</x:v>
      </x:c>
      <x:c r="K103" s="49" t="s"/>
      <x:c r="M103" s="34" t="n">
        <x:v>0</x:v>
      </x:c>
      <x:c r="N103" s="18">
        <x:f>A102</x:f>
      </x:c>
      <x:c r="O103" s="18">
        <x:f>B102</x:f>
      </x:c>
      <x:c r="Q103" s="18" t="n">
        <x:v>0</x:v>
      </x:c>
      <x:c r="R103" s="18">
        <x:f>N104 - N103</x:f>
      </x:c>
      <x:c r="S103" s="18">
        <x:f>R103 + R104</x:f>
      </x:c>
      <x:c r="T103" s="18">
        <x:f>O104 - O103</x:f>
      </x:c>
      <x:c r="U103" s="35">
        <x:f>T103 / R103</x:f>
      </x:c>
    </x:row>
    <x:row r="104" spans="1:47" x14ac:dyDescent="0.25">
      <x:c r="A104" s="15" t="n">
        <x:v>4</x:v>
      </x:c>
      <x:c r="B104" s="15">
        <x:f>10*A104 - 32</x:f>
      </x:c>
      <x:c r="D104" s="88">
        <x:f>N115 * (E104 - E102)^3 + O115 * (E104 - E102)^2 + P115 * (E104 - E102) + Q115</x:f>
      </x:c>
      <x:c r="E104" s="86">
        <x:f>E102+2/4*(E106-E102)</x:f>
      </x:c>
      <x:c r="F104" s="55" t="n">
        <x:v>-22</x:v>
      </x:c>
      <x:c r="G104" s="15" t="n">
        <x:v>1</x:v>
      </x:c>
      <x:c r="H104" s="0" t="s">
        <x:v>420</x:v>
      </x:c>
      <x:c r="K104" s="49" t="s"/>
      <x:c r="M104" s="34" t="n">
        <x:v>1</x:v>
      </x:c>
      <x:c r="N104" s="18">
        <x:f>A103</x:f>
      </x:c>
      <x:c r="O104" s="18">
        <x:f>B103</x:f>
      </x:c>
      <x:c r="Q104" s="18" t="n">
        <x:v>1</x:v>
      </x:c>
      <x:c r="R104" s="18">
        <x:f>N105 - N104</x:f>
      </x:c>
      <x:c r="S104" s="18">
        <x:f>R104 + R105</x:f>
      </x:c>
      <x:c r="T104" s="18">
        <x:f>O105 - O104</x:f>
      </x:c>
      <x:c r="U104" s="35">
        <x:f>T104 / R104</x:f>
      </x:c>
    </x:row>
    <x:row r="105" spans="1:47" x14ac:dyDescent="0.25">
      <x:c r="A105" s="15" t="n">
        <x:v>6</x:v>
      </x:c>
      <x:c r="B105" s="15">
        <x:f>10*A105 - 32</x:f>
      </x:c>
      <x:c r="D105" s="88">
        <x:f>N115 * (E105 - E102)^3 + O115 * (E105 - E102)^2 + P115 * (E105 - E102) + Q115</x:f>
      </x:c>
      <x:c r="E105" s="86">
        <x:f>E102+3/4*(E106-E102)</x:f>
      </x:c>
      <x:c r="F105" s="55" t="n">
        <x:v>-17</x:v>
      </x:c>
      <x:c r="G105" s="15" t="n">
        <x:v>1.5</x:v>
      </x:c>
      <x:c r="H105" s="0" t="s">
        <x:v>421</x:v>
      </x:c>
      <x:c r="M105" s="34" t="n">
        <x:v>2</x:v>
      </x:c>
      <x:c r="N105" s="18">
        <x:f>A104</x:f>
      </x:c>
      <x:c r="O105" s="18">
        <x:f>B104</x:f>
      </x:c>
      <x:c r="Q105" s="18" t="n">
        <x:v>2</x:v>
      </x:c>
      <x:c r="R105" s="18">
        <x:f>N106 - N105</x:f>
      </x:c>
      <x:c r="S105" s="18" t="s"/>
      <x:c r="T105" s="18">
        <x:f>O106 - O105</x:f>
      </x:c>
      <x:c r="U105" s="35">
        <x:f>T105 / R105</x:f>
      </x:c>
    </x:row>
    <x:row r="106" spans="1:47" x14ac:dyDescent="0.25">
      <x:c r="D106" s="88">
        <x:f>O104</x:f>
      </x:c>
      <x:c r="E106" s="86">
        <x:f>N104</x:f>
      </x:c>
      <x:c r="F106" s="55" t="n">
        <x:v>-12</x:v>
      </x:c>
      <x:c r="G106" s="15" t="n">
        <x:v>2</x:v>
      </x:c>
      <x:c r="H106" s="0" t="s">
        <x:v>31</x:v>
      </x:c>
      <x:c r="M106" s="34" t="n">
        <x:v>3</x:v>
      </x:c>
      <x:c r="N106" s="18">
        <x:f>A105</x:f>
      </x:c>
      <x:c r="O106" s="18">
        <x:f>B105</x:f>
      </x:c>
      <x:c r="U106" s="30" t="s"/>
    </x:row>
    <x:row r="107" spans="1:47" x14ac:dyDescent="0.25">
      <x:c r="D107" s="88">
        <x:f>N116 * (E107 - E106)^3 + O116 * (E107 - E106)^2 + P116 * (E107 - E106) + Q116</x:f>
      </x:c>
      <x:c r="E107" s="86">
        <x:f>E106+1/4*(E110-E106)</x:f>
      </x:c>
      <x:c r="F107" s="55" t="n">
        <x:v>-7</x:v>
      </x:c>
      <x:c r="G107" s="15" t="n">
        <x:v>2.5</x:v>
      </x:c>
      <x:c r="H107" s="0" t="s">
        <x:v>422</x:v>
      </x:c>
      <x:c r="M107" s="39" t="s"/>
      <x:c r="U107" s="30" t="s"/>
    </x:row>
    <x:row r="108" spans="1:47" x14ac:dyDescent="0.25">
      <x:c r="D108" s="88">
        <x:f>N116 * (E108 - E106)^3 + O116 * (E108 - E106)^2 + P116 * (E108 - E106) + Q116</x:f>
      </x:c>
      <x:c r="E108" s="86">
        <x:f>E106+2/4*(E110-E106)</x:f>
      </x:c>
      <x:c r="F108" s="55" t="n">
        <x:v>-2</x:v>
      </x:c>
      <x:c r="G108" s="15" t="n">
        <x:v>3</x:v>
      </x:c>
      <x:c r="H108" s="0" t="s">
        <x:v>423</x:v>
      </x:c>
      <x:c r="M108" s="39" t="s"/>
      <x:c r="N108" s="5" t="s">
        <x:v>124</x:v>
      </x:c>
      <x:c r="O108" s="4" t="s"/>
      <x:c r="P108" s="4" t="s"/>
      <x:c r="Q108" s="3" t="s"/>
      <x:c r="S108" s="17" t="s">
        <x:v>125</x:v>
      </x:c>
      <x:c r="U108" s="33" t="s">
        <x:v>126</x:v>
      </x:c>
    </x:row>
    <x:row r="109" spans="1:47" x14ac:dyDescent="0.25">
      <x:c r="D109" s="88">
        <x:f>N116 * (E109 - E106)^3 + O116 * (E109 - E106)^2 + P116 * (E109 - E106) + Q116</x:f>
      </x:c>
      <x:c r="E109" s="86">
        <x:f>E106+3/4*(E110-E106)</x:f>
      </x:c>
      <x:c r="F109" s="55" t="n">
        <x:v>3</x:v>
      </x:c>
      <x:c r="G109" s="15" t="n">
        <x:v>3.5</x:v>
      </x:c>
      <x:c r="H109" s="0" t="s">
        <x:v>203</x:v>
      </x:c>
      <x:c r="M109" s="39" t="s"/>
      <x:c r="N109" s="18" t="n">
        <x:v>2</x:v>
      </x:c>
      <x:c r="O109" s="18" t="n">
        <x:v>0</x:v>
      </x:c>
      <x:c r="P109" s="18" t="n">
        <x:v>0</x:v>
      </x:c>
      <x:c r="Q109" s="18" t="n">
        <x:v>0</x:v>
      </x:c>
      <x:c r="S109" s="18" t="n">
        <x:v>0</x:v>
      </x:c>
      <x:c r="U109" s="35">
        <x:f t="array" ref="U109:U112">MMULT( MINVERSE(N109:Q112), S109:S112 )</x:f>
      </x:c>
    </x:row>
    <x:row r="110" spans="1:47" x14ac:dyDescent="0.25">
      <x:c r="D110" s="88">
        <x:f>O105</x:f>
      </x:c>
      <x:c r="E110" s="86">
        <x:f>N105</x:f>
      </x:c>
      <x:c r="F110" s="55" t="n">
        <x:v>8</x:v>
      </x:c>
      <x:c r="G110" s="15" t="n">
        <x:v>4</x:v>
      </x:c>
      <x:c r="H110" s="0" t="s">
        <x:v>35</x:v>
      </x:c>
      <x:c r="M110" s="39" t="s"/>
      <x:c r="N110" s="18">
        <x:f>R103 / S103</x:f>
      </x:c>
      <x:c r="O110" s="18" t="n">
        <x:v>2</x:v>
      </x:c>
      <x:c r="P110" s="18">
        <x:f>1 - N110</x:f>
      </x:c>
      <x:c r="Q110" s="18" t="n">
        <x:v>0</x:v>
      </x:c>
      <x:c r="S110" s="18">
        <x:f>3 * (U104 - U103) / S103</x:f>
      </x:c>
      <x:c r="U110" s="35">
        <x:f t="array"/>
      </x:c>
    </x:row>
    <x:row r="111" spans="1:47" x14ac:dyDescent="0.25">
      <x:c r="D111" s="88">
        <x:f>N117 * (E111 - E110)^3 + O117 * (E111 - E110)^2 + P117 * (E111 - E110) + Q117</x:f>
      </x:c>
      <x:c r="E111" s="86">
        <x:f>E110+1/4*(E114-E110)</x:f>
      </x:c>
      <x:c r="F111" s="55" t="n">
        <x:v>13</x:v>
      </x:c>
      <x:c r="G111" s="15" t="n">
        <x:v>4.5</x:v>
      </x:c>
      <x:c r="H111" s="0" t="s">
        <x:v>43</x:v>
      </x:c>
      <x:c r="M111" s="39" t="s"/>
      <x:c r="N111" s="18" t="n">
        <x:v>0</x:v>
      </x:c>
      <x:c r="O111" s="18">
        <x:f>R104 / S104</x:f>
      </x:c>
      <x:c r="P111" s="18" t="n">
        <x:v>2</x:v>
      </x:c>
      <x:c r="Q111" s="18">
        <x:f>1 - O111</x:f>
      </x:c>
      <x:c r="S111" s="18">
        <x:f>3 * (U105 - U104) / S104</x:f>
      </x:c>
      <x:c r="U111" s="35">
        <x:f t="array"/>
      </x:c>
    </x:row>
    <x:row r="112" spans="1:47" x14ac:dyDescent="0.25">
      <x:c r="D112" s="88">
        <x:f>N117 * (E112 - E110)^3 + O117 * (E112 - E110)^2 + P117 * (E112 - E110) + Q117</x:f>
      </x:c>
      <x:c r="E112" s="86">
        <x:f>E110+2/4*(E114-E110)</x:f>
      </x:c>
      <x:c r="F112" s="55" t="n">
        <x:v>18</x:v>
      </x:c>
      <x:c r="G112" s="15" t="n">
        <x:v>5</x:v>
      </x:c>
      <x:c r="H112" s="0" t="s">
        <x:v>424</x:v>
      </x:c>
      <x:c r="M112" s="39" t="s"/>
      <x:c r="N112" s="18" t="n">
        <x:v>0</x:v>
      </x:c>
      <x:c r="O112" s="18" t="n">
        <x:v>0</x:v>
      </x:c>
      <x:c r="P112" s="18" t="n">
        <x:v>0</x:v>
      </x:c>
      <x:c r="Q112" s="18" t="n">
        <x:v>2</x:v>
      </x:c>
      <x:c r="S112" s="18" t="n">
        <x:v>0</x:v>
      </x:c>
      <x:c r="U112" s="35">
        <x:f t="array"/>
      </x:c>
    </x:row>
    <x:row r="113" spans="1:47" x14ac:dyDescent="0.25">
      <x:c r="D113" s="88">
        <x:f>N117 * (E113 - E110)^3 + O117 * (E113 - E110)^2 + P117 * (E113 - E110) + Q117</x:f>
      </x:c>
      <x:c r="E113" s="86">
        <x:f>E110+3/4*(E114-E110)</x:f>
      </x:c>
      <x:c r="F113" s="55" t="n">
        <x:v>23</x:v>
      </x:c>
      <x:c r="G113" s="15" t="n">
        <x:v>5.5</x:v>
      </x:c>
      <x:c r="H113" s="0" t="s">
        <x:v>425</x:v>
      </x:c>
      <x:c r="M113" s="39" t="s"/>
      <x:c r="U113" s="30" t="s"/>
    </x:row>
    <x:row r="114" spans="1:47" x14ac:dyDescent="0.25">
      <x:c r="D114" s="88">
        <x:f>O106</x:f>
      </x:c>
      <x:c r="E114" s="86">
        <x:f>N106</x:f>
      </x:c>
      <x:c r="F114" s="55" t="n">
        <x:v>28</x:v>
      </x:c>
      <x:c r="G114" s="15" t="n">
        <x:v>6</x:v>
      </x:c>
      <x:c r="H114" s="0" t="s">
        <x:v>44</x:v>
      </x:c>
      <x:c r="M114" s="32" t="s">
        <x:v>110</x:v>
      </x:c>
      <x:c r="N114" s="17" t="s">
        <x:v>133</x:v>
      </x:c>
      <x:c r="O114" s="17" t="s">
        <x:v>134</x:v>
      </x:c>
      <x:c r="P114" s="17" t="s">
        <x:v>135</x:v>
      </x:c>
      <x:c r="Q114" s="17" t="s">
        <x:v>136</x:v>
      </x:c>
      <x:c r="R114" s="40" t="s">
        <x:v>426</x:v>
      </x:c>
      <x:c r="S114" s="41" t="s"/>
      <x:c r="T114" s="41" t="s"/>
      <x:c r="U114" s="30" t="s"/>
    </x:row>
    <x:row r="115" spans="1:47" x14ac:dyDescent="0.25">
      <x:c r="F115" s="55" t="s"/>
      <x:c r="M115" s="34" t="n">
        <x:v>0</x:v>
      </x:c>
      <x:c r="N115" s="18">
        <x:f>(U110 - U109) / (3 * R103)</x:f>
      </x:c>
      <x:c r="O115" s="18">
        <x:f>U109</x:f>
      </x:c>
      <x:c r="P115" s="18">
        <x:f>U103 - R103 * (U110 + 2 * U109) / 3</x:f>
      </x:c>
      <x:c r="Q115" s="18">
        <x:f>O103</x:f>
      </x:c>
      <x:c r="R115" s="40" t="s"/>
      <x:c r="S115" s="41" t="s"/>
      <x:c r="T115" s="41" t="s"/>
      <x:c r="U115" s="30" t="s"/>
    </x:row>
    <x:row r="116" spans="1:47" x14ac:dyDescent="0.25">
      <x:c r="F116" s="55" t="s"/>
      <x:c r="M116" s="34" t="n">
        <x:v>1</x:v>
      </x:c>
      <x:c r="N116" s="18">
        <x:f>(U111 - U110) / (3 * R104)</x:f>
      </x:c>
      <x:c r="O116" s="18">
        <x:f>U110</x:f>
      </x:c>
      <x:c r="P116" s="18">
        <x:f>U104 - R104 * (U111 + 2 * U110) / 3</x:f>
      </x:c>
      <x:c r="Q116" s="18">
        <x:f>O104</x:f>
      </x:c>
      <x:c r="R116" s="40" t="s"/>
      <x:c r="S116" s="41" t="s"/>
      <x:c r="T116" s="41" t="s"/>
      <x:c r="U116" s="30" t="s"/>
    </x:row>
    <x:row r="117" spans="1:47" s="0" customFormat="1" ht="15.75" customHeight="1" thickBot="1" x14ac:dyDescent="0.3">
      <x:c r="F117" s="55" t="s"/>
      <x:c r="G117" s="55" t="s"/>
      <x:c r="M117" s="42" t="n">
        <x:v>2</x:v>
      </x:c>
      <x:c r="N117" s="43">
        <x:f>(U112 - U111) / (3 * R105)</x:f>
      </x:c>
      <x:c r="O117" s="43">
        <x:f>U111</x:f>
      </x:c>
      <x:c r="P117" s="43">
        <x:f>U105 - R105 * (U112 + 2 * U111) / 3</x:f>
      </x:c>
      <x:c r="Q117" s="43">
        <x:f>O105</x:f>
      </x:c>
      <x:c r="R117" s="44" t="s"/>
      <x:c r="S117" s="45" t="s"/>
      <x:c r="T117" s="45" t="s"/>
      <x:c r="U117" s="46" t="s"/>
    </x:row>
    <x:row r="118" spans="1:47" x14ac:dyDescent="0.25">
      <x:c r="F118" s="55" t="s"/>
    </x:row>
    <x:row r="119" spans="1:47" s="0" customFormat="1" ht="15.75" customHeight="1" thickBot="1" x14ac:dyDescent="0.3">
      <x:c r="A119" s="31" t="s">
        <x:v>209</x:v>
      </x:c>
      <x:c r="F119" s="55" t="s"/>
      <x:c r="G119" s="55" t="s"/>
      <x:c r="J119" s="0" t="s"/>
    </x:row>
    <x:row r="120" spans="1:47" x14ac:dyDescent="0.25">
      <x:c r="A120" s="6" t="s">
        <x:v>115</x:v>
      </x:c>
      <x:c r="B120" s="6" t="s"/>
      <x:c r="C120" s="6" t="s"/>
      <x:c r="D120" s="6" t="s">
        <x:v>11</x:v>
      </x:c>
      <x:c r="E120" s="6" t="s"/>
      <x:c r="F120" s="55" t="s"/>
      <x:c r="G120" s="6" t="s"/>
      <x:c r="H120" s="6" t="s">
        <x:v>12</x:v>
      </x:c>
      <x:c r="I120" s="6" t="s"/>
      <x:c r="J120" s="6" t="s">
        <x:v>116</x:v>
      </x:c>
      <x:c r="K120" s="6" t="s">
        <x:v>117</x:v>
      </x:c>
      <x:c r="M120" s="26" t="s">
        <x:v>427</x:v>
      </x:c>
      <x:c r="N120" s="27" t="s"/>
      <x:c r="O120" s="27" t="s"/>
      <x:c r="P120" s="27" t="s"/>
      <x:c r="Q120" s="27" t="s"/>
      <x:c r="R120" s="27" t="s"/>
      <x:c r="S120" s="27" t="s"/>
      <x:c r="T120" s="27" t="s"/>
      <x:c r="U120" s="28" t="s"/>
    </x:row>
    <x:row r="121" spans="1:47" x14ac:dyDescent="0.25">
      <x:c r="A121" s="36" t="s">
        <x:v>8</x:v>
      </x:c>
      <x:c r="B121" s="36" t="s">
        <x:v>9</x:v>
      </x:c>
      <x:c r="D121" s="17" t="s">
        <x:v>9</x:v>
      </x:c>
      <x:c r="E121" s="17" t="s">
        <x:v>8</x:v>
      </x:c>
      <x:c r="F121" s="55" t="s"/>
      <x:c r="G121" s="36" t="s"/>
      <x:c r="H121" s="36" t="s">
        <x:v>12</x:v>
      </x:c>
      <x:c r="I121" s="94" t="s">
        <x:v>40</x:v>
      </x:c>
      <x:c r="J121" s="37">
        <x:v>43943.5861111111</x:v>
      </x:c>
      <x:c r="K121" s="50" t="s"/>
      <x:c r="M121" s="29" t="s">
        <x:v>108</x:v>
      </x:c>
      <x:c r="U121" s="30" t="s"/>
    </x:row>
    <x:row r="122" spans="1:47" x14ac:dyDescent="0.25">
      <x:c r="A122" s="15" t="n">
        <x:v>-1</x:v>
      </x:c>
      <x:c r="B122" s="15" t="n">
        <x:v>5</x:v>
      </x:c>
      <x:c r="C122" s="11" t="s">
        <x:v>119</x:v>
      </x:c>
      <x:c r="D122" s="88">
        <x:f>O123</x:f>
      </x:c>
      <x:c r="E122" s="86">
        <x:f>N123</x:f>
      </x:c>
      <x:c r="F122" s="55" t="n">
        <x:v>5</x:v>
      </x:c>
      <x:c r="G122" s="15" t="n">
        <x:v>-1</x:v>
      </x:c>
      <x:c r="H122" s="0" t="s">
        <x:v>230</x:v>
      </x:c>
      <x:c r="K122" s="49" t="s"/>
      <x:c r="M122" s="32" t="s">
        <x:v>110</x:v>
      </x:c>
      <x:c r="N122" s="17" t="s">
        <x:v>8</x:v>
      </x:c>
      <x:c r="O122" s="17" t="s">
        <x:v>9</x:v>
      </x:c>
      <x:c r="Q122" s="17" t="s">
        <x:v>110</x:v>
      </x:c>
      <x:c r="R122" s="17" t="s">
        <x:v>111</x:v>
      </x:c>
      <x:c r="S122" s="17" t="s">
        <x:v>112</x:v>
      </x:c>
      <x:c r="T122" s="17" t="s">
        <x:v>113</x:v>
      </x:c>
      <x:c r="U122" s="33" t="s">
        <x:v>114</x:v>
      </x:c>
    </x:row>
    <x:row r="123" spans="1:47" x14ac:dyDescent="0.25">
      <x:c r="A123" s="15" t="n">
        <x:v>4</x:v>
      </x:c>
      <x:c r="B123" s="15" t="n">
        <x:v>2</x:v>
      </x:c>
      <x:c r="D123" s="88">
        <x:f>N135 * (E123 - E122)^3 + O135 * (E123 - E122)^2 + P135 * (E123 - E122) + Q135</x:f>
      </x:c>
      <x:c r="E123" s="86">
        <x:f>E122+1/4*(E126-E122)</x:f>
      </x:c>
      <x:c r="F123" s="55" t="n">
        <x:v>3.98958333333333</x:v>
      </x:c>
      <x:c r="G123" s="15" t="n">
        <x:v>0.25</x:v>
      </x:c>
      <x:c r="H123" s="0" t="s">
        <x:v>428</x:v>
      </x:c>
      <x:c r="K123" s="49" t="s"/>
      <x:c r="M123" s="34" t="n">
        <x:v>0</x:v>
      </x:c>
      <x:c r="N123" s="18">
        <x:f>A122</x:f>
      </x:c>
      <x:c r="O123" s="18">
        <x:f>B122</x:f>
      </x:c>
      <x:c r="Q123" s="18" t="n">
        <x:v>0</x:v>
      </x:c>
      <x:c r="R123" s="18">
        <x:f>N124 - N123</x:f>
      </x:c>
      <x:c r="S123" s="18">
        <x:f>R123 + R124</x:f>
      </x:c>
      <x:c r="T123" s="18">
        <x:f>O124 - O123</x:f>
      </x:c>
      <x:c r="U123" s="35">
        <x:f>T123 / R123</x:f>
      </x:c>
    </x:row>
    <x:row r="124" spans="1:47" x14ac:dyDescent="0.25">
      <x:c r="A124" s="15" t="n">
        <x:v>6</x:v>
      </x:c>
      <x:c r="B124" s="15" t="n">
        <x:v>3</x:v>
      </x:c>
      <x:c r="D124" s="88">
        <x:f>N135 * (E124 - E122)^3 + O135 * (E124 - E122)^2 + P135 * (E124 - E122) + Q135</x:f>
      </x:c>
      <x:c r="E124" s="86">
        <x:f>E122+2/4*(E126-E122)</x:f>
      </x:c>
      <x:c r="F124" s="55" t="n">
        <x:v>3.08333333333333</x:v>
      </x:c>
      <x:c r="G124" s="15" t="n">
        <x:v>1.5</x:v>
      </x:c>
      <x:c r="H124" s="0" t="s">
        <x:v>429</x:v>
      </x:c>
      <x:c r="K124" s="49" t="s"/>
      <x:c r="M124" s="34" t="n">
        <x:v>1</x:v>
      </x:c>
      <x:c r="N124" s="18">
        <x:f>A123</x:f>
      </x:c>
      <x:c r="O124" s="18">
        <x:f>B123</x:f>
      </x:c>
      <x:c r="Q124" s="18" t="n">
        <x:v>1</x:v>
      </x:c>
      <x:c r="R124" s="18">
        <x:f>N125 - N124</x:f>
      </x:c>
      <x:c r="S124" s="18">
        <x:f>R124 + R125</x:f>
      </x:c>
      <x:c r="T124" s="18">
        <x:f>O125 - O124</x:f>
      </x:c>
      <x:c r="U124" s="35">
        <x:f>T124 / R124</x:f>
      </x:c>
    </x:row>
    <x:row r="125" spans="1:47" x14ac:dyDescent="0.25">
      <x:c r="A125" s="15" t="n">
        <x:v>8</x:v>
      </x:c>
      <x:c r="B125" s="15" t="n">
        <x:v>8</x:v>
      </x:c>
      <x:c r="D125" s="88">
        <x:f>N135 * (E125 - E122)^3 + O135 * (E125 - E122)^2 + P135 * (E125 - E122) + Q135</x:f>
      </x:c>
      <x:c r="E125" s="86">
        <x:f>E122+3/4*(E126-E122)</x:f>
      </x:c>
      <x:c r="F125" s="55" t="n">
        <x:v>2.38541666666667</x:v>
      </x:c>
      <x:c r="G125" s="15" t="n">
        <x:v>2.75</x:v>
      </x:c>
      <x:c r="H125" s="0" t="s">
        <x:v>430</x:v>
      </x:c>
      <x:c r="M125" s="34" t="n">
        <x:v>2</x:v>
      </x:c>
      <x:c r="N125" s="18">
        <x:f>A124</x:f>
      </x:c>
      <x:c r="O125" s="18">
        <x:f>B124</x:f>
      </x:c>
      <x:c r="Q125" s="18" t="n">
        <x:v>2</x:v>
      </x:c>
      <x:c r="R125" s="18">
        <x:f>N126 - N125</x:f>
      </x:c>
      <x:c r="S125" s="18" t="s"/>
      <x:c r="T125" s="18">
        <x:f>O126 - O125</x:f>
      </x:c>
      <x:c r="U125" s="35">
        <x:f>T125 / R125</x:f>
      </x:c>
    </x:row>
    <x:row r="126" spans="1:47" x14ac:dyDescent="0.25">
      <x:c r="D126" s="88">
        <x:f>O124</x:f>
      </x:c>
      <x:c r="E126" s="86">
        <x:f>N124</x:f>
      </x:c>
      <x:c r="F126" s="55" t="n">
        <x:v>2</x:v>
      </x:c>
      <x:c r="G126" s="15" t="n">
        <x:v>4</x:v>
      </x:c>
      <x:c r="H126" s="0" t="s">
        <x:v>431</x:v>
      </x:c>
      <x:c r="M126" s="34" t="n">
        <x:v>3</x:v>
      </x:c>
      <x:c r="N126" s="18">
        <x:f>A125</x:f>
      </x:c>
      <x:c r="O126" s="18">
        <x:f>B125</x:f>
      </x:c>
      <x:c r="U126" s="30" t="s"/>
    </x:row>
    <x:row r="127" spans="1:47" x14ac:dyDescent="0.25">
      <x:c r="D127" s="88">
        <x:f>N136 * (E127 - E126)^3 + O136 * (E127 - E126)^2 + P136 * (E127 - E126) + Q136</x:f>
      </x:c>
      <x:c r="E127" s="86">
        <x:f>E126+1/4*(E130-E126)</x:f>
      </x:c>
      <x:c r="F127" s="55" t="n">
        <x:v>1.96770833333333</x:v>
      </x:c>
      <x:c r="G127" s="15" t="n">
        <x:v>4.5</x:v>
      </x:c>
      <x:c r="H127" s="0" t="s">
        <x:v>44</x:v>
      </x:c>
      <x:c r="M127" s="39" t="s"/>
      <x:c r="U127" s="30" t="s"/>
    </x:row>
    <x:row r="128" spans="1:47" x14ac:dyDescent="0.25">
      <x:c r="D128" s="88">
        <x:f>N136 * (E128 - E126)^3 + O136 * (E128 - E126)^2 + P136 * (E128 - E126) + Q136</x:f>
      </x:c>
      <x:c r="E128" s="86">
        <x:f>E126+2/4*(E130-E126)</x:f>
      </x:c>
      <x:c r="F128" s="55" t="n">
        <x:v>2.075</x:v>
      </x:c>
      <x:c r="G128" s="15" t="n">
        <x:v>5</x:v>
      </x:c>
      <x:c r="H128" s="0" t="s">
        <x:v>432</x:v>
      </x:c>
      <x:c r="M128" s="39" t="s"/>
      <x:c r="N128" s="5" t="s">
        <x:v>124</x:v>
      </x:c>
      <x:c r="O128" s="4" t="s"/>
      <x:c r="P128" s="4" t="s"/>
      <x:c r="Q128" s="3" t="s"/>
      <x:c r="S128" s="17" t="s">
        <x:v>125</x:v>
      </x:c>
      <x:c r="U128" s="33" t="s">
        <x:v>126</x:v>
      </x:c>
    </x:row>
    <x:row r="129" spans="1:47" x14ac:dyDescent="0.25">
      <x:c r="D129" s="88">
        <x:f>N136 * (E129 - E126)^3 + O136 * (E129 - E126)^2 + P136 * (E129 - E126) + Q136</x:f>
      </x:c>
      <x:c r="E129" s="86">
        <x:f>E126+3/4*(E130-E126)</x:f>
      </x:c>
      <x:c r="F129" s="55" t="n">
        <x:v>2.39479166666667</x:v>
      </x:c>
      <x:c r="G129" s="15" t="n">
        <x:v>5.5</x:v>
      </x:c>
      <x:c r="H129" s="0" t="s">
        <x:v>433</x:v>
      </x:c>
      <x:c r="M129" s="39" t="s"/>
      <x:c r="N129" s="18" t="n">
        <x:v>2</x:v>
      </x:c>
      <x:c r="O129" s="18" t="n">
        <x:v>0</x:v>
      </x:c>
      <x:c r="P129" s="18" t="n">
        <x:v>0</x:v>
      </x:c>
      <x:c r="Q129" s="18" t="n">
        <x:v>0</x:v>
      </x:c>
      <x:c r="S129" s="18" t="n">
        <x:v>0</x:v>
      </x:c>
      <x:c r="U129" s="35">
        <x:f t="array" ref="U129:U132">MMULT( MINVERSE(N129:Q132), S129:S132 )</x:f>
      </x:c>
    </x:row>
    <x:row r="130" spans="1:47" x14ac:dyDescent="0.25">
      <x:c r="D130" s="88">
        <x:f>O125</x:f>
      </x:c>
      <x:c r="E130" s="86">
        <x:f>N125</x:f>
      </x:c>
      <x:c r="F130" s="55" t="n">
        <x:v>3</x:v>
      </x:c>
      <x:c r="G130" s="15" t="n">
        <x:v>6</x:v>
      </x:c>
      <x:c r="H130" s="0" t="s">
        <x:v>434</x:v>
      </x:c>
      <x:c r="M130" s="39" t="s"/>
      <x:c r="N130" s="18">
        <x:f>R123 / S123</x:f>
      </x:c>
      <x:c r="O130" s="18" t="n">
        <x:v>2</x:v>
      </x:c>
      <x:c r="P130" s="18">
        <x:f>1 - N130</x:f>
      </x:c>
      <x:c r="Q130" s="18" t="n">
        <x:v>0</x:v>
      </x:c>
      <x:c r="S130" s="18">
        <x:f>3 * (U124 - U123) / S123</x:f>
      </x:c>
      <x:c r="U130" s="35">
        <x:f t="array"/>
      </x:c>
    </x:row>
    <x:row r="131" spans="1:47" x14ac:dyDescent="0.25">
      <x:c r="D131" s="88">
        <x:f>N137 * (E131 - E130)^3 + O137 * (E131 - E130)^2 + P137 * (E131 - E130) + Q137</x:f>
      </x:c>
      <x:c r="E131" s="86">
        <x:f>E130+1/4*(E134-E130)</x:f>
      </x:c>
      <x:c r="F131" s="55" t="n">
        <x:v>3.93645833333333</x:v>
      </x:c>
      <x:c r="G131" s="15" t="n">
        <x:v>6.5</x:v>
      </x:c>
      <x:c r="H131" s="0" t="s">
        <x:v>435</x:v>
      </x:c>
      <x:c r="M131" s="39" t="s"/>
      <x:c r="N131" s="18" t="n">
        <x:v>0</x:v>
      </x:c>
      <x:c r="O131" s="18">
        <x:f>R124 / S124</x:f>
      </x:c>
      <x:c r="P131" s="18" t="n">
        <x:v>2</x:v>
      </x:c>
      <x:c r="Q131" s="18">
        <x:f>1 - O131</x:f>
      </x:c>
      <x:c r="S131" s="18">
        <x:f>3 * (U125 - U124) / S124</x:f>
      </x:c>
      <x:c r="U131" s="35">
        <x:f t="array"/>
      </x:c>
    </x:row>
    <x:row r="132" spans="1:47" x14ac:dyDescent="0.25">
      <x:c r="D132" s="88">
        <x:f>N137 * (E132 - E130)^3 + O137 * (E132 - E130)^2 + P137 * (E132 - E130) + Q137</x:f>
      </x:c>
      <x:c r="E132" s="86">
        <x:f>E130+2/4*(E134-E130)</x:f>
      </x:c>
      <x:c r="F132" s="55" t="n">
        <x:v>5.14166666666667</x:v>
      </x:c>
      <x:c r="G132" s="15" t="n">
        <x:v>7</x:v>
      </x:c>
      <x:c r="H132" s="0" t="s">
        <x:v>436</x:v>
      </x:c>
      <x:c r="M132" s="39" t="s"/>
      <x:c r="N132" s="18" t="n">
        <x:v>0</x:v>
      </x:c>
      <x:c r="O132" s="18" t="n">
        <x:v>0</x:v>
      </x:c>
      <x:c r="P132" s="18" t="n">
        <x:v>0</x:v>
      </x:c>
      <x:c r="Q132" s="18" t="n">
        <x:v>2</x:v>
      </x:c>
      <x:c r="S132" s="18" t="n">
        <x:v>0</x:v>
      </x:c>
      <x:c r="U132" s="35">
        <x:f t="array"/>
      </x:c>
    </x:row>
    <x:row r="133" spans="1:47" x14ac:dyDescent="0.25">
      <x:c r="D133" s="88">
        <x:f>N137 * (E133 - E130)^3 + O137 * (E133 - E130)^2 + P137 * (E133 - E130) + Q137</x:f>
      </x:c>
      <x:c r="E133" s="86">
        <x:f>E130+3/4*(E134-E130)</x:f>
      </x:c>
      <x:c r="F133" s="55" t="n">
        <x:v>6.52604166666667</x:v>
      </x:c>
      <x:c r="G133" s="15" t="n">
        <x:v>7.5</x:v>
      </x:c>
      <x:c r="H133" s="0" t="s">
        <x:v>437</x:v>
      </x:c>
      <x:c r="M133" s="39" t="s"/>
      <x:c r="U133" s="30" t="s"/>
    </x:row>
    <x:row r="134" spans="1:47" x14ac:dyDescent="0.25">
      <x:c r="D134" s="88">
        <x:f>O126</x:f>
      </x:c>
      <x:c r="E134" s="86">
        <x:f>N126</x:f>
      </x:c>
      <x:c r="F134" s="55" t="n">
        <x:v>8</x:v>
      </x:c>
      <x:c r="G134" s="15" t="n">
        <x:v>8</x:v>
      </x:c>
      <x:c r="H134" s="0" t="s">
        <x:v>44</x:v>
      </x:c>
      <x:c r="M134" s="32" t="s">
        <x:v>110</x:v>
      </x:c>
      <x:c r="N134" s="17" t="s">
        <x:v>133</x:v>
      </x:c>
      <x:c r="O134" s="17" t="s">
        <x:v>134</x:v>
      </x:c>
      <x:c r="P134" s="17" t="s">
        <x:v>135</x:v>
      </x:c>
      <x:c r="Q134" s="17" t="s">
        <x:v>136</x:v>
      </x:c>
      <x:c r="R134" s="40" t="s">
        <x:v>438</x:v>
      </x:c>
      <x:c r="S134" s="41" t="s"/>
      <x:c r="T134" s="41" t="s"/>
      <x:c r="U134" s="30" t="s"/>
    </x:row>
    <x:row r="135" spans="1:47" x14ac:dyDescent="0.25">
      <x:c r="F135" s="55" t="s"/>
      <x:c r="M135" s="34" t="n">
        <x:v>0</x:v>
      </x:c>
      <x:c r="N135" s="18">
        <x:f>(U130 - U129) / (3 * R123)</x:f>
      </x:c>
      <x:c r="O135" s="18">
        <x:f>U129</x:f>
      </x:c>
      <x:c r="P135" s="18">
        <x:f>U123 - R123 * (U130 + 2 * U129) / 3</x:f>
      </x:c>
      <x:c r="Q135" s="18">
        <x:f>O123</x:f>
      </x:c>
      <x:c r="R135" s="40" t="s"/>
      <x:c r="S135" s="41" t="s"/>
      <x:c r="T135" s="41" t="s"/>
      <x:c r="U135" s="30" t="s"/>
      <x:c r="Y135" s="16" t="s">
        <x:v>439</x:v>
      </x:c>
    </x:row>
    <x:row r="136" spans="1:47" x14ac:dyDescent="0.25">
      <x:c r="F136" s="55" t="s"/>
      <x:c r="M136" s="34" t="n">
        <x:v>1</x:v>
      </x:c>
      <x:c r="N136" s="18">
        <x:f>(U131 - U130) / (3 * R124)</x:f>
      </x:c>
      <x:c r="O136" s="18">
        <x:f>U130</x:f>
      </x:c>
      <x:c r="P136" s="18">
        <x:f>U124 - R124 * (U131 + 2 * U130) / 3</x:f>
      </x:c>
      <x:c r="Q136" s="18">
        <x:f>O124</x:f>
      </x:c>
      <x:c r="R136" s="40" t="s"/>
      <x:c r="S136" s="41" t="s"/>
      <x:c r="T136" s="41" t="s"/>
      <x:c r="U136" s="30" t="s"/>
    </x:row>
    <x:row r="137" spans="1:47" s="0" customFormat="1" ht="15.75" customHeight="1" thickBot="1" x14ac:dyDescent="0.3">
      <x:c r="F137" s="55" t="s"/>
      <x:c r="G137" s="55" t="s"/>
      <x:c r="M137" s="42" t="n">
        <x:v>2</x:v>
      </x:c>
      <x:c r="N137" s="43">
        <x:f>(U132 - U131) / (3 * R125)</x:f>
      </x:c>
      <x:c r="O137" s="43">
        <x:f>U131</x:f>
      </x:c>
      <x:c r="P137" s="43">
        <x:f>U125 - R125 * (U132 + 2 * U131) / 3</x:f>
      </x:c>
      <x:c r="Q137" s="43">
        <x:f>O125</x:f>
      </x:c>
      <x:c r="R137" s="44" t="s"/>
      <x:c r="S137" s="45" t="s"/>
      <x:c r="T137" s="45" t="s"/>
      <x:c r="U137" s="46" t="s"/>
      <x:c r="Y137" s="0" t="s"/>
    </x:row>
    <x:row r="138" spans="1:47" x14ac:dyDescent="0.25">
      <x:c r="F138" s="55" t="s"/>
    </x:row>
    <x:row r="139" spans="1:47" s="0" customFormat="1" ht="15.75" customHeight="1" thickBot="1" x14ac:dyDescent="0.3">
      <x:c r="A139" s="31" t="s">
        <x:v>222</x:v>
      </x:c>
      <x:c r="F139" s="55" t="s"/>
      <x:c r="G139" s="55" t="s"/>
      <x:c r="J139" s="0" t="s"/>
    </x:row>
    <x:row r="140" spans="1:47" x14ac:dyDescent="0.25">
      <x:c r="A140" s="6" t="s">
        <x:v>115</x:v>
      </x:c>
      <x:c r="B140" s="6" t="s"/>
      <x:c r="C140" s="6" t="s"/>
      <x:c r="D140" s="6" t="s">
        <x:v>11</x:v>
      </x:c>
      <x:c r="E140" s="6" t="s"/>
      <x:c r="F140" s="55" t="s"/>
      <x:c r="G140" s="6" t="s"/>
      <x:c r="H140" s="6" t="s">
        <x:v>12</x:v>
      </x:c>
      <x:c r="I140" s="6" t="s"/>
      <x:c r="J140" s="6" t="s">
        <x:v>116</x:v>
      </x:c>
      <x:c r="K140" s="6" t="s">
        <x:v>117</x:v>
      </x:c>
      <x:c r="M140" s="26" t="s">
        <x:v>440</x:v>
      </x:c>
      <x:c r="N140" s="27" t="s"/>
      <x:c r="O140" s="27" t="s"/>
      <x:c r="P140" s="27" t="s"/>
      <x:c r="Q140" s="27" t="s"/>
      <x:c r="R140" s="27" t="s"/>
      <x:c r="S140" s="27" t="s"/>
      <x:c r="T140" s="27" t="s"/>
      <x:c r="U140" s="28" t="s"/>
    </x:row>
    <x:row r="141" spans="1:47" x14ac:dyDescent="0.25">
      <x:c r="A141" s="36" t="s">
        <x:v>8</x:v>
      </x:c>
      <x:c r="B141" s="36" t="s">
        <x:v>9</x:v>
      </x:c>
      <x:c r="D141" s="17" t="s">
        <x:v>9</x:v>
      </x:c>
      <x:c r="E141" s="17" t="s">
        <x:v>8</x:v>
      </x:c>
      <x:c r="F141" s="55" t="s"/>
      <x:c r="G141" s="36" t="s"/>
      <x:c r="H141" s="36" t="s">
        <x:v>441</x:v>
      </x:c>
      <x:c r="I141" s="36" t="s">
        <x:v>442</x:v>
      </x:c>
      <x:c r="J141" s="36" t="s"/>
      <x:c r="K141" s="50" t="s"/>
      <x:c r="M141" s="29" t="s">
        <x:v>108</x:v>
      </x:c>
      <x:c r="U141" s="30" t="s"/>
    </x:row>
    <x:row r="142" spans="1:47" x14ac:dyDescent="0.25">
      <x:c r="A142" s="15" t="n">
        <x:v>-2</x:v>
      </x:c>
      <x:c r="B142" s="15" t="n">
        <x:v>2</x:v>
      </x:c>
      <x:c r="C142" s="11" t="s">
        <x:v>119</x:v>
      </x:c>
      <x:c r="D142" s="88">
        <x:f>O143</x:f>
      </x:c>
      <x:c r="E142" s="86">
        <x:f>N143</x:f>
      </x:c>
      <x:c r="F142" s="55" t="n">
        <x:v>2</x:v>
      </x:c>
      <x:c r="G142" s="15" t="n">
        <x:v>-2</x:v>
      </x:c>
      <x:c r="K142" s="49" t="s"/>
      <x:c r="M142" s="32" t="s">
        <x:v>110</x:v>
      </x:c>
      <x:c r="N142" s="17" t="s">
        <x:v>8</x:v>
      </x:c>
      <x:c r="O142" s="17" t="s">
        <x:v>9</x:v>
      </x:c>
      <x:c r="Q142" s="17" t="s">
        <x:v>110</x:v>
      </x:c>
      <x:c r="R142" s="17" t="s">
        <x:v>111</x:v>
      </x:c>
      <x:c r="S142" s="17" t="s">
        <x:v>112</x:v>
      </x:c>
      <x:c r="T142" s="17" t="s">
        <x:v>113</x:v>
      </x:c>
      <x:c r="U142" s="33" t="s">
        <x:v>114</x:v>
      </x:c>
    </x:row>
    <x:row r="143" spans="1:47" x14ac:dyDescent="0.25">
      <x:c r="A143" s="15" t="n">
        <x:v>4</x:v>
      </x:c>
      <x:c r="B143" s="15" t="n">
        <x:v>5</x:v>
      </x:c>
      <x:c r="D143" s="88">
        <x:f>N155 * (E143 - E142)^3 + O155 * (E143 - E142)^2 + P155 * (E143 - E142) + Q155</x:f>
      </x:c>
      <x:c r="E143" s="86">
        <x:f>E142+1/4*(E146-E142)</x:f>
      </x:c>
      <x:c r="F143" s="55" t="n">
        <x:v>5.47177419354839</x:v>
      </x:c>
      <x:c r="G143" s="15" t="n">
        <x:v>-0.5</x:v>
      </x:c>
      <x:c r="K143" s="49" t="s"/>
      <x:c r="M143" s="34" t="n">
        <x:v>0</x:v>
      </x:c>
      <x:c r="N143" s="18">
        <x:f>A142</x:f>
      </x:c>
      <x:c r="O143" s="18">
        <x:f>B142</x:f>
      </x:c>
      <x:c r="Q143" s="18" t="n">
        <x:v>0</x:v>
      </x:c>
      <x:c r="R143" s="18">
        <x:f>N144 - N143</x:f>
      </x:c>
      <x:c r="S143" s="18">
        <x:f>R143 + R144</x:f>
      </x:c>
      <x:c r="T143" s="18">
        <x:f>O144 - O143</x:f>
      </x:c>
      <x:c r="U143" s="35">
        <x:f>T143 / R143</x:f>
      </x:c>
    </x:row>
    <x:row r="144" spans="1:47" x14ac:dyDescent="0.25">
      <x:c r="A144" s="15" t="n">
        <x:v>6</x:v>
      </x:c>
      <x:c r="B144" s="15" t="n">
        <x:v>-1</x:v>
      </x:c>
      <x:c r="D144" s="88">
        <x:f>N155 * (E144 - E142)^3 + O155 * (E144 - E142)^2 + P155 * (E144 - E142) + Q155</x:f>
      </x:c>
      <x:c r="E144" s="86">
        <x:f>E142+2/4*(E146-E142)</x:f>
      </x:c>
      <x:c r="F144" s="55" t="n">
        <x:v>7.85483870967742</x:v>
      </x:c>
      <x:c r="G144" s="15" t="n">
        <x:v>1</x:v>
      </x:c>
      <x:c r="K144" s="49" t="s"/>
      <x:c r="M144" s="34" t="n">
        <x:v>1</x:v>
      </x:c>
      <x:c r="N144" s="18">
        <x:f>A143</x:f>
      </x:c>
      <x:c r="O144" s="18">
        <x:f>B143</x:f>
      </x:c>
      <x:c r="Q144" s="18" t="n">
        <x:v>1</x:v>
      </x:c>
      <x:c r="R144" s="18">
        <x:f>N145 - N144</x:f>
      </x:c>
      <x:c r="S144" s="18">
        <x:f>R144 + R145</x:f>
      </x:c>
      <x:c r="T144" s="18">
        <x:f>O145 - O144</x:f>
      </x:c>
      <x:c r="U144" s="35">
        <x:f>T144 / R144</x:f>
      </x:c>
    </x:row>
    <x:row r="145" spans="1:47" x14ac:dyDescent="0.25">
      <x:c r="A145" s="15" t="n">
        <x:v>8</x:v>
      </x:c>
      <x:c r="B145" s="15" t="n">
        <x:v>5</x:v>
      </x:c>
      <x:c r="D145" s="88">
        <x:f>N155 * (E145 - E142)^3 + O155 * (E145 - E142)^2 + P155 * (E145 - E142) + Q155</x:f>
      </x:c>
      <x:c r="E145" s="86">
        <x:f>E142+3/4*(E146-E142)</x:f>
      </x:c>
      <x:c r="F145" s="55" t="n">
        <x:v>8.06048387096774</x:v>
      </x:c>
      <x:c r="G145" s="15" t="n">
        <x:v>2.5</x:v>
      </x:c>
      <x:c r="M145" s="34" t="n">
        <x:v>2</x:v>
      </x:c>
      <x:c r="N145" s="18">
        <x:f>A144</x:f>
      </x:c>
      <x:c r="O145" s="18">
        <x:f>B144</x:f>
      </x:c>
      <x:c r="Q145" s="18" t="n">
        <x:v>2</x:v>
      </x:c>
      <x:c r="R145" s="18">
        <x:f>N146 - N145</x:f>
      </x:c>
      <x:c r="S145" s="18" t="s"/>
      <x:c r="T145" s="18">
        <x:f>O146 - O145</x:f>
      </x:c>
      <x:c r="U145" s="35">
        <x:f>T145 / R145</x:f>
      </x:c>
    </x:row>
    <x:row r="146" spans="1:47" x14ac:dyDescent="0.25">
      <x:c r="D146" s="88">
        <x:f>O144</x:f>
      </x:c>
      <x:c r="E146" s="86">
        <x:f>N144</x:f>
      </x:c>
      <x:c r="F146" s="55" t="n">
        <x:v>5</x:v>
      </x:c>
      <x:c r="G146" s="15" t="n">
        <x:v>4</x:v>
      </x:c>
      <x:c r="M146" s="34" t="n">
        <x:v>3</x:v>
      </x:c>
      <x:c r="N146" s="18">
        <x:f>A145</x:f>
      </x:c>
      <x:c r="O146" s="18">
        <x:f>B145</x:f>
      </x:c>
      <x:c r="U146" s="30" t="s"/>
    </x:row>
    <x:row r="147" spans="1:47" x14ac:dyDescent="0.25">
      <x:c r="D147" s="88">
        <x:f>N156 * (E147 - E146)^3 + O156 * (E147 - E146)^2 + P156 * (E147 - E146) + Q156</x:f>
      </x:c>
      <x:c r="E147" s="86">
        <x:f>E146+1/4*(E150-E146)</x:f>
      </x:c>
      <x:c r="F147" s="55" t="n">
        <x:v>3.14465725806452</x:v>
      </x:c>
      <x:c r="G147" s="15" t="n">
        <x:v>4.5</x:v>
      </x:c>
      <x:c r="M147" s="39" t="s"/>
      <x:c r="U147" s="30" t="s"/>
    </x:row>
    <x:row r="148" spans="1:47" x14ac:dyDescent="0.25">
      <x:c r="D148" s="88">
        <x:f>N156 * (E148 - E146)^3 + O156 * (E148 - E146)^2 + P156 * (E148 - E146) + Q156</x:f>
      </x:c>
      <x:c r="E148" s="86">
        <x:f>E146+2/4*(E150-E146)</x:f>
      </x:c>
      <x:c r="F148" s="55" t="n">
        <x:v>1.23790322580645</x:v>
      </x:c>
      <x:c r="G148" s="15" t="n">
        <x:v>5</x:v>
      </x:c>
      <x:c r="M148" s="39" t="s"/>
      <x:c r="N148" s="5" t="s">
        <x:v>124</x:v>
      </x:c>
      <x:c r="O148" s="4" t="s"/>
      <x:c r="P148" s="4" t="s"/>
      <x:c r="Q148" s="3" t="s"/>
      <x:c r="S148" s="17" t="s">
        <x:v>125</x:v>
      </x:c>
      <x:c r="U148" s="33" t="s">
        <x:v>126</x:v>
      </x:c>
    </x:row>
    <x:row r="149" spans="1:47" x14ac:dyDescent="0.25">
      <x:c r="D149" s="88">
        <x:f>N156 * (E149 - E146)^3 + O156 * (E149 - E146)^2 + P156 * (E149 - E146) + Q156</x:f>
      </x:c>
      <x:c r="E149" s="86">
        <x:f>E146+3/4*(E150-E146)</x:f>
      </x:c>
      <x:c r="F149" s="55" t="n">
        <x:v>-0.287802419354839</x:v>
      </x:c>
      <x:c r="G149" s="15" t="n">
        <x:v>5.5</x:v>
      </x:c>
      <x:c r="M149" s="39" t="s"/>
      <x:c r="N149" s="18" t="n">
        <x:v>2</x:v>
      </x:c>
      <x:c r="O149" s="18" t="n">
        <x:v>0</x:v>
      </x:c>
      <x:c r="P149" s="18" t="n">
        <x:v>0</x:v>
      </x:c>
      <x:c r="Q149" s="18" t="n">
        <x:v>0</x:v>
      </x:c>
      <x:c r="S149" s="18" t="n">
        <x:v>0</x:v>
      </x:c>
      <x:c r="U149" s="35">
        <x:f t="array" ref="U149:U152">MMULT( MINVERSE(N149:Q152), S149:S152 )</x:f>
      </x:c>
    </x:row>
    <x:row r="150" spans="1:47" x14ac:dyDescent="0.25">
      <x:c r="D150" s="88">
        <x:f>O145</x:f>
      </x:c>
      <x:c r="E150" s="86">
        <x:f>N145</x:f>
      </x:c>
      <x:c r="F150" s="55" t="n">
        <x:v>-1</x:v>
      </x:c>
      <x:c r="G150" s="15" t="n">
        <x:v>6</x:v>
      </x:c>
      <x:c r="M150" s="39" t="s"/>
      <x:c r="N150" s="18">
        <x:f>R143 / S143</x:f>
      </x:c>
      <x:c r="O150" s="18" t="n">
        <x:v>2</x:v>
      </x:c>
      <x:c r="P150" s="18">
        <x:f>1 - N150</x:f>
      </x:c>
      <x:c r="Q150" s="18" t="n">
        <x:v>0</x:v>
      </x:c>
      <x:c r="S150" s="18">
        <x:f>3 * (U144 - U143) / S143</x:f>
      </x:c>
      <x:c r="U150" s="35">
        <x:f t="array"/>
      </x:c>
    </x:row>
    <x:row r="151" spans="1:47" x14ac:dyDescent="0.25">
      <x:c r="D151" s="88">
        <x:f>N157 * (E151 - E150)^3 + O157 * (E151 - E150)^2 + P157 * (E151 - E150) + Q157</x:f>
      </x:c>
      <x:c r="E151" s="86">
        <x:f>E150+1/4*(E154-E150)</x:f>
      </x:c>
      <x:c r="F151" s="55" t="n">
        <x:v>-0.590221774193548</x:v>
      </x:c>
      <x:c r="G151" s="15" t="n">
        <x:v>6.5</x:v>
      </x:c>
      <x:c r="M151" s="39" t="s"/>
      <x:c r="N151" s="18" t="n">
        <x:v>0</x:v>
      </x:c>
      <x:c r="O151" s="18">
        <x:f>R144 / S144</x:f>
      </x:c>
      <x:c r="P151" s="18" t="n">
        <x:v>2</x:v>
      </x:c>
      <x:c r="Q151" s="18">
        <x:f>1 - O151</x:f>
      </x:c>
      <x:c r="S151" s="18">
        <x:f>3 * (U145 - U144) / S144</x:f>
      </x:c>
      <x:c r="U151" s="35">
        <x:f t="array"/>
      </x:c>
    </x:row>
    <x:row r="152" spans="1:47" x14ac:dyDescent="0.25">
      <x:c r="D152" s="88">
        <x:f>N157 * (E152 - E150)^3 + O157 * (E152 - E150)^2 + P157 * (E152 - E150) + Q157</x:f>
      </x:c>
      <x:c r="E152" s="86">
        <x:f>E150+2/4*(E154-E150)</x:f>
      </x:c>
      <x:c r="F152" s="55" t="n">
        <x:v>0.754032258064516</x:v>
      </x:c>
      <x:c r="G152" s="15" t="n">
        <x:v>7</x:v>
      </x:c>
      <x:c r="M152" s="39" t="s"/>
      <x:c r="N152" s="18" t="n">
        <x:v>0</x:v>
      </x:c>
      <x:c r="O152" s="18" t="n">
        <x:v>0</x:v>
      </x:c>
      <x:c r="P152" s="18" t="n">
        <x:v>0</x:v>
      </x:c>
      <x:c r="Q152" s="18" t="n">
        <x:v>2</x:v>
      </x:c>
      <x:c r="S152" s="18" t="n">
        <x:v>0</x:v>
      </x:c>
      <x:c r="U152" s="35">
        <x:f t="array"/>
      </x:c>
    </x:row>
    <x:row r="153" spans="1:47" x14ac:dyDescent="0.25">
      <x:c r="D153" s="88">
        <x:f>N157 * (E153 - E150)^3 + O157 * (E153 - E150)^2 + P157 * (E153 - E150) + Q157</x:f>
      </x:c>
      <x:c r="E153" s="86">
        <x:f>E150+3/4*(E154-E150)</x:f>
      </x:c>
      <x:c r="F153" s="55" t="n">
        <x:v>2.72127016129032</x:v>
      </x:c>
      <x:c r="G153" s="15" t="n">
        <x:v>7.5</x:v>
      </x:c>
      <x:c r="M153" s="39" t="s"/>
      <x:c r="U153" s="30" t="s"/>
    </x:row>
    <x:row r="154" spans="1:47" x14ac:dyDescent="0.25">
      <x:c r="D154" s="88">
        <x:f>O146</x:f>
      </x:c>
      <x:c r="E154" s="86">
        <x:f>N146</x:f>
      </x:c>
      <x:c r="F154" s="55" t="n">
        <x:v>5</x:v>
      </x:c>
      <x:c r="G154" s="15" t="n">
        <x:v>8</x:v>
      </x:c>
      <x:c r="M154" s="32" t="s">
        <x:v>110</x:v>
      </x:c>
      <x:c r="N154" s="17" t="s">
        <x:v>133</x:v>
      </x:c>
      <x:c r="O154" s="17" t="s">
        <x:v>134</x:v>
      </x:c>
      <x:c r="P154" s="17" t="s">
        <x:v>135</x:v>
      </x:c>
      <x:c r="Q154" s="17" t="s">
        <x:v>136</x:v>
      </x:c>
      <x:c r="R154" s="40" t="s">
        <x:v>443</x:v>
      </x:c>
      <x:c r="S154" s="41" t="s"/>
      <x:c r="T154" s="41" t="s"/>
      <x:c r="U154" s="30" t="s"/>
    </x:row>
    <x:row r="155" spans="1:47" x14ac:dyDescent="0.25">
      <x:c r="F155" s="55" t="s"/>
      <x:c r="M155" s="34" t="n">
        <x:v>0</x:v>
      </x:c>
      <x:c r="N155" s="18">
        <x:f>(U150 - U149) / (3 * R143)</x:f>
      </x:c>
      <x:c r="O155" s="18">
        <x:f>U149</x:f>
      </x:c>
      <x:c r="P155" s="18">
        <x:f>U143 - R143 * (U150 + 2 * U149) / 3</x:f>
      </x:c>
      <x:c r="Q155" s="18">
        <x:f>O143</x:f>
      </x:c>
      <x:c r="R155" s="40" t="s"/>
      <x:c r="S155" s="41" t="s"/>
      <x:c r="T155" s="41" t="s"/>
      <x:c r="U155" s="30" t="s"/>
    </x:row>
    <x:row r="156" spans="1:47" x14ac:dyDescent="0.25">
      <x:c r="F156" s="55" t="s"/>
      <x:c r="M156" s="34" t="n">
        <x:v>1</x:v>
      </x:c>
      <x:c r="N156" s="18">
        <x:f>(U151 - U150) / (3 * R144)</x:f>
      </x:c>
      <x:c r="O156" s="18">
        <x:f>U150</x:f>
      </x:c>
      <x:c r="P156" s="18">
        <x:f>U144 - R144 * (U151 + 2 * U150) / 3</x:f>
      </x:c>
      <x:c r="Q156" s="18">
        <x:f>O144</x:f>
      </x:c>
      <x:c r="R156" s="40" t="s"/>
      <x:c r="S156" s="41" t="s"/>
      <x:c r="T156" s="41" t="s"/>
      <x:c r="U156" s="30" t="s"/>
    </x:row>
    <x:row r="157" spans="1:47" s="0" customFormat="1" ht="15.75" customHeight="1" thickBot="1" x14ac:dyDescent="0.3">
      <x:c r="F157" s="55" t="s"/>
      <x:c r="G157" s="55" t="s"/>
      <x:c r="M157" s="42" t="n">
        <x:v>2</x:v>
      </x:c>
      <x:c r="N157" s="43">
        <x:f>(U152 - U151) / (3 * R145)</x:f>
      </x:c>
      <x:c r="O157" s="43">
        <x:f>U151</x:f>
      </x:c>
      <x:c r="P157" s="43">
        <x:f>U145 - R145 * (U152 + 2 * U151) / 3</x:f>
      </x:c>
      <x:c r="Q157" s="43">
        <x:f>O145</x:f>
      </x:c>
      <x:c r="R157" s="44" t="s"/>
      <x:c r="S157" s="45" t="s"/>
      <x:c r="T157" s="45" t="s"/>
      <x:c r="U157" s="46" t="s"/>
      <x:c r="Y157" s="16" t="s">
        <x:v>444</x:v>
      </x:c>
    </x:row>
    <x:row r="158" spans="1:47" x14ac:dyDescent="0.25">
      <x:c r="F158" s="55" t="s"/>
    </x:row>
    <x:row r="159" spans="1:47" s="0" customFormat="1" ht="15.75" customHeight="1" thickBot="1" x14ac:dyDescent="0.3">
      <x:c r="A159" s="31" t="s">
        <x:v>236</x:v>
      </x:c>
      <x:c r="F159" s="55" t="s"/>
      <x:c r="G159" s="55" t="s"/>
      <x:c r="J159" s="0" t="s"/>
    </x:row>
    <x:row r="160" spans="1:47" x14ac:dyDescent="0.25">
      <x:c r="A160" s="6" t="s">
        <x:v>115</x:v>
      </x:c>
      <x:c r="B160" s="6" t="s"/>
      <x:c r="C160" s="6" t="s"/>
      <x:c r="D160" s="6" t="s">
        <x:v>11</x:v>
      </x:c>
      <x:c r="E160" s="6" t="s"/>
      <x:c r="F160" s="55" t="s"/>
      <x:c r="G160" s="6" t="s"/>
      <x:c r="H160" s="6" t="s">
        <x:v>12</x:v>
      </x:c>
      <x:c r="I160" s="6" t="s"/>
      <x:c r="J160" s="6" t="s">
        <x:v>116</x:v>
      </x:c>
      <x:c r="K160" s="6" t="s">
        <x:v>117</x:v>
      </x:c>
      <x:c r="M160" s="26" t="s">
        <x:v>445</x:v>
      </x:c>
      <x:c r="N160" s="27" t="s"/>
      <x:c r="O160" s="27" t="s"/>
      <x:c r="P160" s="27" t="s"/>
      <x:c r="Q160" s="27" t="s"/>
      <x:c r="R160" s="27" t="s"/>
      <x:c r="S160" s="27" t="s"/>
      <x:c r="T160" s="27" t="s"/>
      <x:c r="U160" s="28" t="s"/>
    </x:row>
    <x:row r="161" spans="1:47" x14ac:dyDescent="0.25">
      <x:c r="A161" s="36" t="s">
        <x:v>8</x:v>
      </x:c>
      <x:c r="B161" s="36" t="s">
        <x:v>9</x:v>
      </x:c>
      <x:c r="D161" s="17" t="s">
        <x:v>9</x:v>
      </x:c>
      <x:c r="E161" s="17" t="s">
        <x:v>8</x:v>
      </x:c>
      <x:c r="F161" s="55" t="s"/>
      <x:c r="G161" s="36" t="s"/>
      <x:c r="H161" s="36" t="s">
        <x:v>441</x:v>
      </x:c>
      <x:c r="I161" s="36" t="s">
        <x:v>442</x:v>
      </x:c>
      <x:c r="J161" s="36" t="s"/>
      <x:c r="K161" s="50" t="s"/>
      <x:c r="M161" s="29" t="s">
        <x:v>108</x:v>
      </x:c>
      <x:c r="U161" s="30" t="s"/>
    </x:row>
    <x:row r="162" spans="1:47" x14ac:dyDescent="0.25">
      <x:c r="A162" s="15" t="n">
        <x:v>0</x:v>
      </x:c>
      <x:c r="B162" s="15" t="n">
        <x:v>4</x:v>
      </x:c>
      <x:c r="C162" s="11" t="s">
        <x:v>119</x:v>
      </x:c>
      <x:c r="D162" s="88">
        <x:f>O163</x:f>
      </x:c>
      <x:c r="E162" s="86">
        <x:f>N163</x:f>
      </x:c>
      <x:c r="F162" s="55" t="n">
        <x:v>4</x:v>
      </x:c>
      <x:c r="G162" s="15" t="n">
        <x:v>0</x:v>
      </x:c>
      <x:c r="K162" s="49" t="s"/>
      <x:c r="M162" s="32" t="s">
        <x:v>110</x:v>
      </x:c>
      <x:c r="N162" s="17" t="s">
        <x:v>8</x:v>
      </x:c>
      <x:c r="O162" s="17" t="s">
        <x:v>9</x:v>
      </x:c>
      <x:c r="Q162" s="17" t="s">
        <x:v>110</x:v>
      </x:c>
      <x:c r="R162" s="17" t="s">
        <x:v>111</x:v>
      </x:c>
      <x:c r="S162" s="17" t="s">
        <x:v>112</x:v>
      </x:c>
      <x:c r="T162" s="17" t="s">
        <x:v>113</x:v>
      </x:c>
      <x:c r="U162" s="33" t="s">
        <x:v>114</x:v>
      </x:c>
    </x:row>
    <x:row r="163" spans="1:47" x14ac:dyDescent="0.25">
      <x:c r="A163" s="15" t="n">
        <x:v>3</x:v>
      </x:c>
      <x:c r="B163" s="15" t="n">
        <x:v>6</x:v>
      </x:c>
      <x:c r="D163" s="88">
        <x:f>N175 * (E163 - E162)^3 + O175 * (E163 - E162)^2 + P175 * (E163 - E162) + Q175</x:f>
      </x:c>
      <x:c r="E163" s="86">
        <x:f>E162+1/4*(E166-E162)</x:f>
      </x:c>
      <x:c r="F163" s="55" t="n">
        <x:v>4.90223817567568</x:v>
      </x:c>
      <x:c r="G163" s="15" t="n">
        <x:v>0.75</x:v>
      </x:c>
      <x:c r="K163" s="49" t="s"/>
      <x:c r="M163" s="34" t="n">
        <x:v>0</x:v>
      </x:c>
      <x:c r="N163" s="18">
        <x:f>A162</x:f>
      </x:c>
      <x:c r="O163" s="18">
        <x:f>B162</x:f>
      </x:c>
      <x:c r="Q163" s="18" t="n">
        <x:v>0</x:v>
      </x:c>
      <x:c r="R163" s="18">
        <x:f>N164 - N163</x:f>
      </x:c>
      <x:c r="S163" s="18">
        <x:f>R163 + R164</x:f>
      </x:c>
      <x:c r="T163" s="18">
        <x:f>O164 - O163</x:f>
      </x:c>
      <x:c r="U163" s="35">
        <x:f>T163 / R163</x:f>
      </x:c>
    </x:row>
    <x:row r="164" spans="1:47" x14ac:dyDescent="0.25">
      <x:c r="A164" s="15" t="n">
        <x:v>6</x:v>
      </x:c>
      <x:c r="B164" s="15" t="n">
        <x:v>3</x:v>
      </x:c>
      <x:c r="D164" s="88">
        <x:f>N175 * (E164 - E162)^3 + O175 * (E164 - E162)^2 + P175 * (E164 - E162) + Q175</x:f>
      </x:c>
      <x:c r="E164" s="86">
        <x:f>E162+2/4*(E166-E162)</x:f>
      </x:c>
      <x:c r="F164" s="55" t="n">
        <x:v>5.64358108108108</x:v>
      </x:c>
      <x:c r="G164" s="15" t="n">
        <x:v>1.5</x:v>
      </x:c>
      <x:c r="K164" s="49" t="s"/>
      <x:c r="M164" s="34" t="n">
        <x:v>1</x:v>
      </x:c>
      <x:c r="N164" s="18">
        <x:f>A163</x:f>
      </x:c>
      <x:c r="O164" s="18">
        <x:f>B163</x:f>
      </x:c>
      <x:c r="Q164" s="18" t="n">
        <x:v>1</x:v>
      </x:c>
      <x:c r="R164" s="18">
        <x:f>N165 - N164</x:f>
      </x:c>
      <x:c r="S164" s="18">
        <x:f>R164 + R165</x:f>
      </x:c>
      <x:c r="T164" s="18">
        <x:f>O165 - O164</x:f>
      </x:c>
      <x:c r="U164" s="35">
        <x:f>T164 / R164</x:f>
      </x:c>
    </x:row>
    <x:row r="165" spans="1:47" x14ac:dyDescent="0.25">
      <x:c r="A165" s="15" t="n">
        <x:v>8</x:v>
      </x:c>
      <x:c r="B165" s="15" t="n">
        <x:v>4</x:v>
      </x:c>
      <x:c r="D165" s="88">
        <x:f>N175 * (E165 - E162)^3 + O175 * (E165 - E162)^2 + P175 * (E165 - E162) + Q175</x:f>
      </x:c>
      <x:c r="E165" s="86">
        <x:f>E162+3/4*(E166-E162)</x:f>
      </x:c>
      <x:c r="F165" s="55" t="n">
        <x:v>6.06313344594595</x:v>
      </x:c>
      <x:c r="G165" s="15" t="n">
        <x:v>2.25</x:v>
      </x:c>
      <x:c r="M165" s="34" t="n">
        <x:v>2</x:v>
      </x:c>
      <x:c r="N165" s="18">
        <x:f>A164</x:f>
      </x:c>
      <x:c r="O165" s="18">
        <x:f>B164</x:f>
      </x:c>
      <x:c r="Q165" s="18" t="n">
        <x:v>2</x:v>
      </x:c>
      <x:c r="R165" s="18">
        <x:f>N166 - N165</x:f>
      </x:c>
      <x:c r="S165" s="18" t="s"/>
      <x:c r="T165" s="18">
        <x:f>O166 - O165</x:f>
      </x:c>
      <x:c r="U165" s="35">
        <x:f>T165 / R165</x:f>
      </x:c>
    </x:row>
    <x:row r="166" spans="1:47" x14ac:dyDescent="0.25">
      <x:c r="D166" s="88">
        <x:f>O164</x:f>
      </x:c>
      <x:c r="E166" s="86">
        <x:f>N164</x:f>
      </x:c>
      <x:c r="F166" s="55" t="n">
        <x:v>6</x:v>
      </x:c>
      <x:c r="G166" s="15" t="n">
        <x:v>3</x:v>
      </x:c>
      <x:c r="M166" s="34" t="n">
        <x:v>3</x:v>
      </x:c>
      <x:c r="N166" s="18">
        <x:f>A165</x:f>
      </x:c>
      <x:c r="O166" s="18">
        <x:f>B165</x:f>
      </x:c>
      <x:c r="U166" s="30" t="s"/>
    </x:row>
    <x:row r="167" spans="1:47" x14ac:dyDescent="0.25">
      <x:c r="D167" s="88">
        <x:f>N176 * (E167 - E166)^3 + O176 * (E167 - E166)^2 + P176 * (E167 - E166) + Q176</x:f>
      </x:c>
      <x:c r="E167" s="86">
        <x:f>E166+1/4*(E170-E166)</x:f>
      </x:c>
      <x:c r="F167" s="55" t="n">
        <x:v>5.37605574324324</x:v>
      </x:c>
      <x:c r="G167" s="15" t="n">
        <x:v>3.75</x:v>
      </x:c>
      <x:c r="M167" s="39" t="s"/>
      <x:c r="U167" s="30" t="s"/>
    </x:row>
    <x:row r="168" spans="1:47" x14ac:dyDescent="0.25">
      <x:c r="D168" s="88">
        <x:f>N176 * (E168 - E166)^3 + O176 * (E168 - E166)^2 + P176 * (E168 - E166) + Q176</x:f>
      </x:c>
      <x:c r="E168" s="86">
        <x:f>E166+2/4*(E170-E166)</x:f>
      </x:c>
      <x:c r="F168" s="55" t="n">
        <x:v>4.44425675675676</x:v>
      </x:c>
      <x:c r="G168" s="15" t="n">
        <x:v>4.5</x:v>
      </x:c>
      <x:c r="M168" s="39" t="s"/>
      <x:c r="N168" s="5" t="s">
        <x:v>124</x:v>
      </x:c>
      <x:c r="O168" s="4" t="s"/>
      <x:c r="P168" s="4" t="s"/>
      <x:c r="Q168" s="3" t="s"/>
      <x:c r="S168" s="17" t="s">
        <x:v>125</x:v>
      </x:c>
      <x:c r="U168" s="33" t="s">
        <x:v>126</x:v>
      </x:c>
    </x:row>
    <x:row r="169" spans="1:47" x14ac:dyDescent="0.25">
      <x:c r="D169" s="88">
        <x:f>N176 * (E169 - E166)^3 + O176 * (E169 - E166)^2 + P176 * (E169 - E166) + Q176</x:f>
      </x:c>
      <x:c r="E169" s="86">
        <x:f>E166+3/4*(E170-E166)</x:f>
      </x:c>
      <x:c r="F169" s="55" t="n">
        <x:v>3.54032939189189</x:v>
      </x:c>
      <x:c r="G169" s="15" t="n">
        <x:v>5.25</x:v>
      </x:c>
      <x:c r="M169" s="39" t="s"/>
      <x:c r="N169" s="18" t="n">
        <x:v>2</x:v>
      </x:c>
      <x:c r="O169" s="18" t="n">
        <x:v>0</x:v>
      </x:c>
      <x:c r="P169" s="18" t="n">
        <x:v>0</x:v>
      </x:c>
      <x:c r="Q169" s="18" t="n">
        <x:v>0</x:v>
      </x:c>
      <x:c r="S169" s="18" t="n">
        <x:v>0</x:v>
      </x:c>
      <x:c r="U169" s="35">
        <x:f t="array" ref="U169:U172">MMULT( MINVERSE(N169:Q172), S169:S172 )</x:f>
      </x:c>
    </x:row>
    <x:row r="170" spans="1:47" x14ac:dyDescent="0.25">
      <x:c r="D170" s="88">
        <x:f>O165</x:f>
      </x:c>
      <x:c r="E170" s="86">
        <x:f>N165</x:f>
      </x:c>
      <x:c r="F170" s="55" t="n">
        <x:v>3</x:v>
      </x:c>
      <x:c r="G170" s="15" t="n">
        <x:v>6</x:v>
      </x:c>
      <x:c r="M170" s="39" t="s"/>
      <x:c r="N170" s="18">
        <x:f>R163 / S163</x:f>
      </x:c>
      <x:c r="O170" s="18" t="n">
        <x:v>2</x:v>
      </x:c>
      <x:c r="P170" s="18">
        <x:f>1 - N170</x:f>
      </x:c>
      <x:c r="Q170" s="18" t="n">
        <x:v>0</x:v>
      </x:c>
      <x:c r="S170" s="18">
        <x:f>3 * (U164 - U163) / S163</x:f>
      </x:c>
      <x:c r="U170" s="35">
        <x:f t="array"/>
      </x:c>
    </x:row>
    <x:row r="171" spans="1:47" x14ac:dyDescent="0.25">
      <x:c r="D171" s="88">
        <x:f>N177 * (E171 - E170)^3 + O177 * (E171 - E170)^2 + P177 * (E171 - E170) + Q177</x:f>
      </x:c>
      <x:c r="E171" s="86">
        <x:f>E170+1/4*(E174-E170)</x:f>
      </x:c>
      <x:c r="F171" s="55" t="n">
        <x:v>2.97804054054054</x:v>
      </x:c>
      <x:c r="G171" s="15" t="n">
        <x:v>6.5</x:v>
      </x:c>
      <x:c r="M171" s="39" t="s"/>
      <x:c r="N171" s="18" t="n">
        <x:v>0</x:v>
      </x:c>
      <x:c r="O171" s="18">
        <x:f>R164 / S164</x:f>
      </x:c>
      <x:c r="P171" s="18" t="n">
        <x:v>2</x:v>
      </x:c>
      <x:c r="Q171" s="18">
        <x:f>1 - O171</x:f>
      </x:c>
      <x:c r="S171" s="18">
        <x:f>3 * (U165 - U164) / S164</x:f>
      </x:c>
      <x:c r="U171" s="35">
        <x:f t="array"/>
      </x:c>
    </x:row>
    <x:row r="172" spans="1:47" x14ac:dyDescent="0.25">
      <x:c r="D172" s="88">
        <x:f>N177 * (E172 - E170)^3 + O177 * (E172 - E170)^2 + P177 * (E172 - E170) + Q177</x:f>
      </x:c>
      <x:c r="E172" s="86">
        <x:f>E170+2/4*(E174-E170)</x:f>
      </x:c>
      <x:c r="F172" s="55" t="n">
        <x:v>3.18918918918919</x:v>
      </x:c>
      <x:c r="G172" s="15" t="n">
        <x:v>7</x:v>
      </x:c>
      <x:c r="M172" s="39" t="s"/>
      <x:c r="N172" s="18" t="n">
        <x:v>0</x:v>
      </x:c>
      <x:c r="O172" s="18" t="n">
        <x:v>0</x:v>
      </x:c>
      <x:c r="P172" s="18" t="n">
        <x:v>0</x:v>
      </x:c>
      <x:c r="Q172" s="18" t="n">
        <x:v>2</x:v>
      </x:c>
      <x:c r="S172" s="18" t="n">
        <x:v>0</x:v>
      </x:c>
      <x:c r="U172" s="35">
        <x:f t="array"/>
      </x:c>
    </x:row>
    <x:row r="173" spans="1:47" x14ac:dyDescent="0.25">
      <x:c r="D173" s="88">
        <x:f>N177 * (E173 - E170)^3 + O177 * (E173 - E170)^2 + P177 * (E173 - E170) + Q177</x:f>
      </x:c>
      <x:c r="E173" s="86">
        <x:f>E170+3/4*(E174-E170)</x:f>
      </x:c>
      <x:c r="F173" s="55" t="n">
        <x:v>3.55574324324324</x:v>
      </x:c>
      <x:c r="G173" s="15" t="n">
        <x:v>7.5</x:v>
      </x:c>
      <x:c r="M173" s="39" t="s"/>
      <x:c r="U173" s="30" t="s"/>
    </x:row>
    <x:row r="174" spans="1:47" x14ac:dyDescent="0.25">
      <x:c r="D174" s="88">
        <x:f>O166</x:f>
      </x:c>
      <x:c r="E174" s="86">
        <x:f>N166</x:f>
      </x:c>
      <x:c r="F174" s="55" t="n">
        <x:v>4</x:v>
      </x:c>
      <x:c r="G174" s="15" t="n">
        <x:v>8</x:v>
      </x:c>
      <x:c r="M174" s="32" t="s">
        <x:v>110</x:v>
      </x:c>
      <x:c r="N174" s="17" t="s">
        <x:v>133</x:v>
      </x:c>
      <x:c r="O174" s="17" t="s">
        <x:v>134</x:v>
      </x:c>
      <x:c r="P174" s="17" t="s">
        <x:v>135</x:v>
      </x:c>
      <x:c r="Q174" s="17" t="s">
        <x:v>136</x:v>
      </x:c>
      <x:c r="R174" s="40" t="s">
        <x:v>446</x:v>
      </x:c>
      <x:c r="S174" s="41" t="s"/>
      <x:c r="T174" s="41" t="s"/>
      <x:c r="U174" s="30" t="s"/>
    </x:row>
    <x:row r="175" spans="1:47" x14ac:dyDescent="0.25">
      <x:c r="F175" s="55" t="s"/>
      <x:c r="M175" s="34" t="n">
        <x:v>0</x:v>
      </x:c>
      <x:c r="N175" s="18">
        <x:f>(U170 - U169) / (3 * R163)</x:f>
      </x:c>
      <x:c r="O175" s="18">
        <x:f>U169</x:f>
      </x:c>
      <x:c r="P175" s="18">
        <x:f>U163 - R163 * (U170 + 2 * U169) / 3</x:f>
      </x:c>
      <x:c r="Q175" s="18">
        <x:f>O163</x:f>
      </x:c>
      <x:c r="R175" s="40" t="s"/>
      <x:c r="S175" s="41" t="s"/>
      <x:c r="T175" s="41" t="s"/>
      <x:c r="U175" s="30" t="s"/>
    </x:row>
    <x:row r="176" spans="1:47" x14ac:dyDescent="0.25">
      <x:c r="F176" s="55" t="s"/>
      <x:c r="M176" s="34" t="n">
        <x:v>1</x:v>
      </x:c>
      <x:c r="N176" s="18">
        <x:f>(U171 - U170) / (3 * R164)</x:f>
      </x:c>
      <x:c r="O176" s="18">
        <x:f>U170</x:f>
      </x:c>
      <x:c r="P176" s="18">
        <x:f>U164 - R164 * (U171 + 2 * U170) / 3</x:f>
      </x:c>
      <x:c r="Q176" s="18">
        <x:f>O164</x:f>
      </x:c>
      <x:c r="R176" s="40" t="s"/>
      <x:c r="S176" s="41" t="s"/>
      <x:c r="T176" s="41" t="s"/>
      <x:c r="U176" s="30" t="s"/>
    </x:row>
    <x:row r="177" spans="1:47" s="0" customFormat="1" ht="15.75" customHeight="1" thickBot="1" x14ac:dyDescent="0.3">
      <x:c r="F177" s="55" t="s"/>
      <x:c r="G177" s="55" t="s"/>
      <x:c r="M177" s="42" t="n">
        <x:v>2</x:v>
      </x:c>
      <x:c r="N177" s="43">
        <x:f>(U172 - U171) / (3 * R165)</x:f>
      </x:c>
      <x:c r="O177" s="43">
        <x:f>U171</x:f>
      </x:c>
      <x:c r="P177" s="43">
        <x:f>U165 - R165 * (U172 + 2 * U171) / 3</x:f>
      </x:c>
      <x:c r="Q177" s="43">
        <x:f>O165</x:f>
      </x:c>
      <x:c r="R177" s="44" t="s"/>
      <x:c r="S177" s="45" t="s"/>
      <x:c r="T177" s="45" t="s"/>
      <x:c r="U177" s="46" t="s"/>
    </x:row>
    <x:row r="178" spans="1:47" x14ac:dyDescent="0.25">
      <x:c r="F178" s="55" t="s"/>
    </x:row>
    <x:row r="179" spans="1:47" s="0" customFormat="1" ht="15.75" customHeight="1" thickBot="1" x14ac:dyDescent="0.3">
      <x:c r="A179" s="31" t="s">
        <x:v>249</x:v>
      </x:c>
      <x:c r="F179" s="55" t="s"/>
      <x:c r="G179" s="55" t="s"/>
      <x:c r="J179" s="0" t="s"/>
    </x:row>
    <x:row r="180" spans="1:47" x14ac:dyDescent="0.25">
      <x:c r="A180" s="6" t="s">
        <x:v>115</x:v>
      </x:c>
      <x:c r="B180" s="6" t="s"/>
      <x:c r="C180" s="6" t="s"/>
      <x:c r="D180" s="6" t="s">
        <x:v>11</x:v>
      </x:c>
      <x:c r="E180" s="6" t="s"/>
      <x:c r="F180" s="55" t="s"/>
      <x:c r="G180" s="6" t="s"/>
      <x:c r="H180" s="6" t="s">
        <x:v>12</x:v>
      </x:c>
      <x:c r="I180" s="6" t="s"/>
      <x:c r="J180" s="6" t="s">
        <x:v>116</x:v>
      </x:c>
      <x:c r="K180" s="6" t="s">
        <x:v>117</x:v>
      </x:c>
      <x:c r="M180" s="26" t="s">
        <x:v>447</x:v>
      </x:c>
      <x:c r="N180" s="27" t="s"/>
      <x:c r="O180" s="27" t="s"/>
      <x:c r="P180" s="27" t="s"/>
      <x:c r="Q180" s="27" t="s"/>
      <x:c r="R180" s="27" t="s"/>
      <x:c r="S180" s="27" t="s"/>
      <x:c r="T180" s="27" t="s"/>
      <x:c r="U180" s="28" t="s"/>
    </x:row>
    <x:row r="181" spans="1:47" x14ac:dyDescent="0.25">
      <x:c r="A181" s="36" t="s">
        <x:v>8</x:v>
      </x:c>
      <x:c r="B181" s="36" t="s">
        <x:v>9</x:v>
      </x:c>
      <x:c r="D181" s="17" t="s">
        <x:v>9</x:v>
      </x:c>
      <x:c r="E181" s="17" t="s">
        <x:v>8</x:v>
      </x:c>
      <x:c r="F181" s="55" t="s"/>
      <x:c r="G181" s="36" t="s"/>
      <x:c r="H181" s="36" t="s">
        <x:v>12</x:v>
      </x:c>
      <x:c r="I181" s="94" t="s">
        <x:v>40</x:v>
      </x:c>
      <x:c r="J181" s="37">
        <x:v>43943.5861111111</x:v>
      </x:c>
      <x:c r="K181" s="50" t="s"/>
      <x:c r="M181" s="29" t="s">
        <x:v>108</x:v>
      </x:c>
      <x:c r="U181" s="30" t="s"/>
    </x:row>
    <x:row r="182" spans="1:47" x14ac:dyDescent="0.25">
      <x:c r="A182" s="15" t="n">
        <x:v>0</x:v>
      </x:c>
      <x:c r="B182" s="15" t="n">
        <x:v>20</x:v>
      </x:c>
      <x:c r="C182" s="11" t="s">
        <x:v>119</x:v>
      </x:c>
      <x:c r="D182" s="88">
        <x:f>O183</x:f>
      </x:c>
      <x:c r="E182" s="86">
        <x:f>N183</x:f>
      </x:c>
      <x:c r="F182" s="55" t="n">
        <x:v>20</x:v>
      </x:c>
      <x:c r="G182" s="15" t="n">
        <x:v>0</x:v>
      </x:c>
      <x:c r="H182" s="0" t="s">
        <x:v>38</x:v>
      </x:c>
      <x:c r="K182" s="49" t="s"/>
      <x:c r="M182" s="32" t="s">
        <x:v>110</x:v>
      </x:c>
      <x:c r="N182" s="17" t="s">
        <x:v>8</x:v>
      </x:c>
      <x:c r="O182" s="17" t="s">
        <x:v>9</x:v>
      </x:c>
      <x:c r="Q182" s="17" t="s">
        <x:v>110</x:v>
      </x:c>
      <x:c r="R182" s="17" t="s">
        <x:v>111</x:v>
      </x:c>
      <x:c r="S182" s="17" t="s">
        <x:v>112</x:v>
      </x:c>
      <x:c r="T182" s="17" t="s">
        <x:v>113</x:v>
      </x:c>
      <x:c r="U182" s="33" t="s">
        <x:v>114</x:v>
      </x:c>
    </x:row>
    <x:row r="183" spans="1:47" s="0" customFormat="1" x14ac:dyDescent="0.25">
      <x:c r="A183" s="15" t="n">
        <x:v>3</x:v>
      </x:c>
      <x:c r="B183" s="15" t="n">
        <x:v>6</x:v>
      </x:c>
      <x:c r="C183" s="0" t="s"/>
      <x:c r="D183" s="88">
        <x:f>N195 * (E183 - E182)^3 + O195 * (E183 - E182)^2 + P195 * (E183 - E182) + Q195</x:f>
      </x:c>
      <x:c r="E183" s="86">
        <x:f>E182+1/4*(E186-E182)</x:f>
      </x:c>
      <x:c r="F183" s="55" t="n">
        <x:v>17.5578547297297</x:v>
      </x:c>
      <x:c r="G183" s="15" t="n">
        <x:v>0.75</x:v>
      </x:c>
      <x:c r="H183" s="0" t="s">
        <x:v>448</x:v>
      </x:c>
      <x:c r="I183" s="0" t="s"/>
      <x:c r="J183" s="0" t="s"/>
      <x:c r="K183" s="49" t="s"/>
      <x:c r="L183" s="0" t="s"/>
      <x:c r="M183" s="34" t="n">
        <x:v>0</x:v>
      </x:c>
      <x:c r="N183" s="18">
        <x:f>A182</x:f>
      </x:c>
      <x:c r="O183" s="18">
        <x:f>B182</x:f>
      </x:c>
      <x:c r="P183" s="0" t="s"/>
      <x:c r="Q183" s="18" t="n">
        <x:v>0</x:v>
      </x:c>
      <x:c r="R183" s="18">
        <x:f>N184 - N183</x:f>
      </x:c>
      <x:c r="S183" s="18">
        <x:f>R183 + R184</x:f>
      </x:c>
      <x:c r="T183" s="18">
        <x:f>O184 - O183</x:f>
      </x:c>
      <x:c r="U183" s="35">
        <x:f>T183 / R183</x:f>
      </x:c>
      <x:c r="V183" s="0" t="s"/>
      <x:c r="W183" s="89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</x:row>
    <x:row r="184" spans="1:47" x14ac:dyDescent="0.25">
      <x:c r="A184" s="15" t="n">
        <x:v>6</x:v>
      </x:c>
      <x:c r="B184" s="15" t="n">
        <x:v>-10</x:v>
      </x:c>
      <x:c r="D184" s="88">
        <x:f>N195 * (E184 - E182)^3 + O195 * (E184 - E182)^2 + P195 * (E184 - E182) + Q195</x:f>
      </x:c>
      <x:c r="E184" s="86">
        <x:f>E182+2/4*(E186-E182)</x:f>
      </x:c>
      <x:c r="F184" s="55" t="n">
        <x:v>14.6925675675676</x:v>
      </x:c>
      <x:c r="G184" s="15" t="n">
        <x:v>1.5</x:v>
      </x:c>
      <x:c r="H184" s="0" t="s">
        <x:v>449</x:v>
      </x:c>
      <x:c r="K184" s="49" t="s"/>
      <x:c r="M184" s="34" t="n">
        <x:v>1</x:v>
      </x:c>
      <x:c r="N184" s="18">
        <x:f>A183</x:f>
      </x:c>
      <x:c r="O184" s="18">
        <x:f>B183</x:f>
      </x:c>
      <x:c r="Q184" s="18" t="n">
        <x:v>1</x:v>
      </x:c>
      <x:c r="R184" s="18">
        <x:f>N185 - N184</x:f>
      </x:c>
      <x:c r="S184" s="18">
        <x:f>R184 + R185</x:f>
      </x:c>
      <x:c r="T184" s="18">
        <x:f>O185 - O184</x:f>
      </x:c>
      <x:c r="U184" s="35">
        <x:f>T184 / R184</x:f>
      </x:c>
    </x:row>
    <x:row r="185" spans="1:47" x14ac:dyDescent="0.25">
      <x:c r="A185" s="15" t="n">
        <x:v>8</x:v>
      </x:c>
      <x:c r="B185" s="15" t="n">
        <x:v>12</x:v>
      </x:c>
      <x:c r="D185" s="88">
        <x:f>N195 * (E185 - E182)^3 + O195 * (E185 - E182)^2 + P195 * (E185 - E182) + Q195</x:f>
      </x:c>
      <x:c r="E185" s="86">
        <x:f>E182+3/4*(E186-E182)</x:f>
      </x:c>
      <x:c r="F185" s="55" t="n">
        <x:v>10.9809966216216</x:v>
      </x:c>
      <x:c r="G185" s="15" t="n">
        <x:v>2.25</x:v>
      </x:c>
      <x:c r="H185" s="0" t="s">
        <x:v>450</x:v>
      </x:c>
      <x:c r="M185" s="34" t="n">
        <x:v>2</x:v>
      </x:c>
      <x:c r="N185" s="18">
        <x:f>A184</x:f>
      </x:c>
      <x:c r="O185" s="18">
        <x:f>B184</x:f>
      </x:c>
      <x:c r="Q185" s="18" t="n">
        <x:v>2</x:v>
      </x:c>
      <x:c r="R185" s="18">
        <x:f>N186 - N185</x:f>
      </x:c>
      <x:c r="S185" s="18" t="s"/>
      <x:c r="T185" s="18">
        <x:f>O186 - O185</x:f>
      </x:c>
      <x:c r="U185" s="35">
        <x:f>T185 / R185</x:f>
      </x:c>
    </x:row>
    <x:row r="186" spans="1:47" x14ac:dyDescent="0.25">
      <x:c r="D186" s="88">
        <x:f>O184</x:f>
      </x:c>
      <x:c r="E186" s="86">
        <x:f>N184</x:f>
      </x:c>
      <x:c r="F186" s="55" t="n">
        <x:v>6</x:v>
      </x:c>
      <x:c r="G186" s="15" t="n">
        <x:v>3</x:v>
      </x:c>
      <x:c r="H186" s="0" t="s">
        <x:v>257</x:v>
      </x:c>
      <x:c r="M186" s="34" t="n">
        <x:v>3</x:v>
      </x:c>
      <x:c r="N186" s="18">
        <x:f>A185</x:f>
      </x:c>
      <x:c r="O186" s="18">
        <x:f>B185</x:f>
      </x:c>
      <x:c r="U186" s="30" t="s"/>
    </x:row>
    <x:row r="187" spans="1:47" x14ac:dyDescent="0.25">
      <x:c r="D187" s="88">
        <x:f>N196 * (E187 - E186)^3 + O196 * (E187 - E186)^2 + P196 * (E187 - E186) + Q196</x:f>
      </x:c>
      <x:c r="E187" s="86">
        <x:f>E186+1/4*(E190-E186)</x:f>
      </x:c>
      <x:c r="F187" s="55" t="n">
        <x:v>-0.281672297297296</x:v>
      </x:c>
      <x:c r="G187" s="15" t="n">
        <x:v>3.75</x:v>
      </x:c>
      <x:c r="H187" s="0" t="s">
        <x:v>451</x:v>
      </x:c>
      <x:c r="M187" s="39" t="s"/>
      <x:c r="U187" s="30" t="s"/>
    </x:row>
    <x:row r="188" spans="1:47" x14ac:dyDescent="0.25">
      <x:c r="D188" s="88">
        <x:f>N196 * (E188 - E186)^3 + O196 * (E188 - E186)^2 + P196 * (E188 - E186) + Q196</x:f>
      </x:c>
      <x:c r="E188" s="86">
        <x:f>E186+2/4*(E190-E186)</x:f>
      </x:c>
      <x:c r="F188" s="55" t="n">
        <x:v>-6.3277027027027</x:v>
      </x:c>
      <x:c r="G188" s="15" t="n">
        <x:v>4.5</x:v>
      </x:c>
      <x:c r="H188" s="0" t="s">
        <x:v>452</x:v>
      </x:c>
      <x:c r="M188" s="39" t="s"/>
      <x:c r="N188" s="5" t="s">
        <x:v>124</x:v>
      </x:c>
      <x:c r="O188" s="4" t="s"/>
      <x:c r="P188" s="4" t="s"/>
      <x:c r="Q188" s="3" t="s"/>
      <x:c r="S188" s="17" t="s">
        <x:v>125</x:v>
      </x:c>
      <x:c r="U188" s="33" t="s">
        <x:v>126</x:v>
      </x:c>
    </x:row>
    <x:row r="189" spans="1:47" x14ac:dyDescent="0.25">
      <x:c r="D189" s="88">
        <x:f>N196 * (E189 - E186)^3 + O196 * (E189 - E186)^2 + P196 * (E189 - E186) + Q196</x:f>
      </x:c>
      <x:c r="E189" s="86">
        <x:f>E186+3/4*(E190-E186)</x:f>
      </x:c>
      <x:c r="F189" s="55" t="n">
        <x:v>-10.2098817567568</x:v>
      </x:c>
      <x:c r="G189" s="15" t="n">
        <x:v>5.25</x:v>
      </x:c>
      <x:c r="H189" s="0" t="s">
        <x:v>44</x:v>
      </x:c>
      <x:c r="M189" s="39" t="s"/>
      <x:c r="N189" s="18" t="n">
        <x:v>2</x:v>
      </x:c>
      <x:c r="O189" s="18" t="n">
        <x:v>0</x:v>
      </x:c>
      <x:c r="P189" s="18" t="n">
        <x:v>0</x:v>
      </x:c>
      <x:c r="Q189" s="18" t="n">
        <x:v>0</x:v>
      </x:c>
      <x:c r="S189" s="18" t="n">
        <x:v>0</x:v>
      </x:c>
      <x:c r="U189" s="35">
        <x:f t="array" ref="U189:U192">MMULT( MINVERSE(N189:Q192), S189:S192 )</x:f>
      </x:c>
    </x:row>
    <x:row r="190" spans="1:47" x14ac:dyDescent="0.25">
      <x:c r="D190" s="88">
        <x:f>O185</x:f>
      </x:c>
      <x:c r="E190" s="86">
        <x:f>N185</x:f>
      </x:c>
      <x:c r="F190" s="55" t="n">
        <x:v>-10</x:v>
      </x:c>
      <x:c r="G190" s="15" t="n">
        <x:v>6</x:v>
      </x:c>
      <x:c r="H190" s="0" t="s">
        <x:v>453</x:v>
      </x:c>
      <x:c r="M190" s="39" t="s"/>
      <x:c r="N190" s="18">
        <x:f>R183 / S183</x:f>
      </x:c>
      <x:c r="O190" s="18" t="n">
        <x:v>2</x:v>
      </x:c>
      <x:c r="P190" s="18">
        <x:f>1 - N190</x:f>
      </x:c>
      <x:c r="Q190" s="18" t="n">
        <x:v>0</x:v>
      </x:c>
      <x:c r="S190" s="18">
        <x:f>3 * (U184 - U183) / S183</x:f>
      </x:c>
      <x:c r="U190" s="35">
        <x:f t="array"/>
      </x:c>
    </x:row>
    <x:row r="191" spans="1:47" x14ac:dyDescent="0.25">
      <x:c r="D191" s="88">
        <x:f>N197 * (E191 - E190)^3 + O197 * (E191 - E190)^2 + P197 * (E191 - E190) + Q197</x:f>
      </x:c>
      <x:c r="E191" s="86">
        <x:f>E190+1/4*(E194-E190)</x:f>
      </x:c>
      <x:c r="F191" s="55" t="n">
        <x:v>-6.84121621621622</x:v>
      </x:c>
      <x:c r="G191" s="15" t="n">
        <x:v>6.5</x:v>
      </x:c>
      <x:c r="H191" s="0" t="s">
        <x:v>454</x:v>
      </x:c>
      <x:c r="M191" s="39" t="s"/>
      <x:c r="N191" s="18" t="n">
        <x:v>0</x:v>
      </x:c>
      <x:c r="O191" s="18">
        <x:f>R184 / S184</x:f>
      </x:c>
      <x:c r="P191" s="18" t="n">
        <x:v>2</x:v>
      </x:c>
      <x:c r="Q191" s="18">
        <x:f>1 - O191</x:f>
      </x:c>
      <x:c r="S191" s="18">
        <x:f>3 * (U185 - U184) / S184</x:f>
      </x:c>
      <x:c r="U191" s="35">
        <x:f t="array"/>
      </x:c>
    </x:row>
    <x:row r="192" spans="1:47" x14ac:dyDescent="0.25">
      <x:c r="D192" s="88">
        <x:f>N197 * (E192 - E190)^3 + O197 * (E192 - E190)^2 + P197 * (E192 - E190) + Q197</x:f>
      </x:c>
      <x:c r="E192" s="86">
        <x:f>E190+2/4*(E194-E190)</x:f>
      </x:c>
      <x:c r="F192" s="55" t="n">
        <x:v>-1.67567567567568</x:v>
      </x:c>
      <x:c r="G192" s="15" t="n">
        <x:v>7</x:v>
      </x:c>
      <x:c r="H192" s="0" t="s">
        <x:v>455</x:v>
      </x:c>
      <x:c r="M192" s="39" t="s"/>
      <x:c r="N192" s="18" t="n">
        <x:v>0</x:v>
      </x:c>
      <x:c r="O192" s="18" t="n">
        <x:v>0</x:v>
      </x:c>
      <x:c r="P192" s="18" t="n">
        <x:v>0</x:v>
      </x:c>
      <x:c r="Q192" s="18" t="n">
        <x:v>2</x:v>
      </x:c>
      <x:c r="S192" s="18" t="n">
        <x:v>0</x:v>
      </x:c>
      <x:c r="U192" s="35">
        <x:f t="array"/>
      </x:c>
    </x:row>
    <x:row r="193" spans="1:47" x14ac:dyDescent="0.25">
      <x:c r="D193" s="88">
        <x:f>N197 * (E193 - E190)^3 + O197 * (E193 - E190)^2 + P197 * (E193 - E190) + Q197</x:f>
      </x:c>
      <x:c r="E193" s="86">
        <x:f>E190+3/4*(E194-E190)</x:f>
      </x:c>
      <x:c r="F193" s="55" t="n">
        <x:v>4.8277027027027</x:v>
      </x:c>
      <x:c r="G193" s="15" t="n">
        <x:v>7.5</x:v>
      </x:c>
      <x:c r="H193" s="0" t="s">
        <x:v>456</x:v>
      </x:c>
      <x:c r="M193" s="39" t="s"/>
      <x:c r="U193" s="30" t="s"/>
    </x:row>
    <x:row r="194" spans="1:47" x14ac:dyDescent="0.25">
      <x:c r="D194" s="88">
        <x:f>O186</x:f>
      </x:c>
      <x:c r="E194" s="86">
        <x:f>N186</x:f>
      </x:c>
      <x:c r="F194" s="55" t="n">
        <x:v>12</x:v>
      </x:c>
      <x:c r="G194" s="15" t="n">
        <x:v>8</x:v>
      </x:c>
      <x:c r="H194" s="0" t="s">
        <x:v>457</x:v>
      </x:c>
      <x:c r="M194" s="32" t="s">
        <x:v>110</x:v>
      </x:c>
      <x:c r="N194" s="17" t="s">
        <x:v>133</x:v>
      </x:c>
      <x:c r="O194" s="17" t="s">
        <x:v>134</x:v>
      </x:c>
      <x:c r="P194" s="17" t="s">
        <x:v>135</x:v>
      </x:c>
      <x:c r="Q194" s="17" t="s">
        <x:v>136</x:v>
      </x:c>
      <x:c r="R194" s="40" t="s">
        <x:v>458</x:v>
      </x:c>
      <x:c r="S194" s="41" t="s"/>
      <x:c r="T194" s="41" t="s"/>
      <x:c r="U194" s="30" t="s"/>
    </x:row>
    <x:row r="195" spans="1:47" x14ac:dyDescent="0.25">
      <x:c r="F195" s="55" t="s"/>
      <x:c r="M195" s="34" t="n">
        <x:v>0</x:v>
      </x:c>
      <x:c r="N195" s="18">
        <x:f>(U190 - U189) / (3 * R183)</x:f>
      </x:c>
      <x:c r="O195" s="18">
        <x:f>U189</x:f>
      </x:c>
      <x:c r="P195" s="18">
        <x:f>U183 - R183 * (U190 + 2 * U189) / 3</x:f>
      </x:c>
      <x:c r="Q195" s="18">
        <x:f>O183</x:f>
      </x:c>
      <x:c r="R195" s="40" t="s"/>
      <x:c r="S195" s="41" t="s"/>
      <x:c r="T195" s="41" t="s"/>
      <x:c r="U195" s="30" t="s"/>
    </x:row>
    <x:row r="196" spans="1:47" x14ac:dyDescent="0.25">
      <x:c r="F196" s="55" t="s"/>
      <x:c r="M196" s="34" t="n">
        <x:v>1</x:v>
      </x:c>
      <x:c r="N196" s="18">
        <x:f>(U191 - U190) / (3 * R184)</x:f>
      </x:c>
      <x:c r="O196" s="18">
        <x:f>U190</x:f>
      </x:c>
      <x:c r="P196" s="18">
        <x:f>U184 - R184 * (U191 + 2 * U190) / 3</x:f>
      </x:c>
      <x:c r="Q196" s="18">
        <x:f>O184</x:f>
      </x:c>
      <x:c r="R196" s="40" t="s"/>
      <x:c r="S196" s="41" t="s"/>
      <x:c r="T196" s="41" t="s"/>
      <x:c r="U196" s="30" t="s"/>
    </x:row>
    <x:row r="197" spans="1:47" s="0" customFormat="1" ht="15.75" customHeight="1" thickBot="1" x14ac:dyDescent="0.3">
      <x:c r="F197" s="55" t="s"/>
      <x:c r="G197" s="55" t="s"/>
      <x:c r="M197" s="42" t="n">
        <x:v>2</x:v>
      </x:c>
      <x:c r="N197" s="43">
        <x:f>(U192 - U191) / (3 * R185)</x:f>
      </x:c>
      <x:c r="O197" s="43">
        <x:f>U191</x:f>
      </x:c>
      <x:c r="P197" s="43">
        <x:f>U185 - R185 * (U192 + 2 * U191) / 3</x:f>
      </x:c>
      <x:c r="Q197" s="43">
        <x:f>O185</x:f>
      </x:c>
      <x:c r="R197" s="44" t="s"/>
      <x:c r="S197" s="45" t="s"/>
      <x:c r="T197" s="45" t="s"/>
      <x:c r="U197" s="46" t="s"/>
    </x:row>
    <x:row r="198" spans="1:47" x14ac:dyDescent="0.25">
      <x:c r="F198" s="55" t="s"/>
    </x:row>
    <x:row r="199" spans="1:47" s="0" customFormat="1" ht="15.75" customHeight="1" thickBot="1" x14ac:dyDescent="0.3">
      <x:c r="A199" s="31" t="s">
        <x:v>263</x:v>
      </x:c>
      <x:c r="F199" s="55" t="s"/>
      <x:c r="G199" s="55" t="s"/>
      <x:c r="J199" s="0" t="s"/>
    </x:row>
    <x:row r="200" spans="1:47" x14ac:dyDescent="0.25">
      <x:c r="A200" s="6" t="s">
        <x:v>115</x:v>
      </x:c>
      <x:c r="B200" s="6" t="s"/>
      <x:c r="C200" s="6" t="s"/>
      <x:c r="D200" s="6" t="s">
        <x:v>11</x:v>
      </x:c>
      <x:c r="E200" s="6" t="s"/>
      <x:c r="F200" s="55" t="s"/>
      <x:c r="G200" s="6" t="s"/>
      <x:c r="H200" s="6" t="s">
        <x:v>12</x:v>
      </x:c>
      <x:c r="I200" s="6" t="s"/>
      <x:c r="J200" s="6" t="s">
        <x:v>116</x:v>
      </x:c>
      <x:c r="K200" s="6" t="s">
        <x:v>117</x:v>
      </x:c>
      <x:c r="M200" s="26" t="s">
        <x:v>459</x:v>
      </x:c>
      <x:c r="N200" s="27" t="s"/>
      <x:c r="O200" s="27" t="s"/>
      <x:c r="P200" s="27" t="s"/>
      <x:c r="Q200" s="27" t="s"/>
      <x:c r="R200" s="27" t="s"/>
      <x:c r="S200" s="27" t="s"/>
      <x:c r="T200" s="27" t="s"/>
      <x:c r="U200" s="28" t="s"/>
    </x:row>
    <x:row r="201" spans="1:47" x14ac:dyDescent="0.25">
      <x:c r="A201" s="36" t="s">
        <x:v>8</x:v>
      </x:c>
      <x:c r="B201" s="36" t="s">
        <x:v>9</x:v>
      </x:c>
      <x:c r="D201" s="17" t="s">
        <x:v>9</x:v>
      </x:c>
      <x:c r="E201" s="17" t="s">
        <x:v>8</x:v>
      </x:c>
      <x:c r="F201" s="55" t="s"/>
      <x:c r="G201" s="36" t="s"/>
      <x:c r="H201" s="36" t="s">
        <x:v>12</x:v>
      </x:c>
      <x:c r="I201" s="94" t="s">
        <x:v>40</x:v>
      </x:c>
      <x:c r="J201" s="37">
        <x:v>43943.5861111111</x:v>
      </x:c>
      <x:c r="K201" s="50" t="s"/>
      <x:c r="M201" s="29" t="s">
        <x:v>108</x:v>
      </x:c>
      <x:c r="U201" s="30" t="s"/>
    </x:row>
    <x:row r="202" spans="1:47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88">
        <x:f>O203</x:f>
      </x:c>
      <x:c r="E202" s="86">
        <x:f>N203</x:f>
      </x:c>
      <x:c r="F202" s="55" t="n">
        <x:v>-5</x:v>
      </x:c>
      <x:c r="G202" s="15" t="n">
        <x:v>0</x:v>
      </x:c>
      <x:c r="H202" s="0" t="s">
        <x:v>38</x:v>
      </x:c>
      <x:c r="K202" s="49" t="s"/>
      <x:c r="M202" s="32" t="s">
        <x:v>110</x:v>
      </x:c>
      <x:c r="N202" s="17" t="s">
        <x:v>8</x:v>
      </x:c>
      <x:c r="O202" s="17" t="s">
        <x:v>9</x:v>
      </x:c>
      <x:c r="Q202" s="17" t="s">
        <x:v>110</x:v>
      </x:c>
      <x:c r="R202" s="17" t="s">
        <x:v>111</x:v>
      </x:c>
      <x:c r="S202" s="17" t="s">
        <x:v>112</x:v>
      </x:c>
      <x:c r="T202" s="17" t="s">
        <x:v>113</x:v>
      </x:c>
      <x:c r="U202" s="33" t="s">
        <x:v>114</x:v>
      </x:c>
    </x:row>
    <x:row r="203" spans="1:47" x14ac:dyDescent="0.25">
      <x:c r="A203" s="15" t="n">
        <x:v>3</x:v>
      </x:c>
      <x:c r="B203" s="15">
        <x:f>2*A203^3 - 3*A203^2 + A203/2 - 5</x:f>
      </x:c>
      <x:c r="D203" s="88">
        <x:f>N215 * (E203 - E202)^3 + O215 * (E203 - E202)^2 + P215 * (E203 - E202) + Q215</x:f>
      </x:c>
      <x:c r="E203" s="86">
        <x:f>E202+1/4*(E206-E202)</x:f>
      </x:c>
      <x:c r="F203" s="55" t="n">
        <x:v>-6.1414695945946</x:v>
      </x:c>
      <x:c r="G203" s="15" t="n">
        <x:v>0.75</x:v>
      </x:c>
      <x:c r="H203" s="0" t="s">
        <x:v>44</x:v>
      </x:c>
      <x:c r="K203" s="49" t="s"/>
      <x:c r="M203" s="34" t="n">
        <x:v>0</x:v>
      </x:c>
      <x:c r="N203" s="18">
        <x:f>A202</x:f>
      </x:c>
      <x:c r="O203" s="18">
        <x:f>B202</x:f>
      </x:c>
      <x:c r="Q203" s="18" t="n">
        <x:v>0</x:v>
      </x:c>
      <x:c r="R203" s="18">
        <x:f>N204 - N203</x:f>
      </x:c>
      <x:c r="S203" s="18">
        <x:f>R203 + R204</x:f>
      </x:c>
      <x:c r="T203" s="18">
        <x:f>O204 - O203</x:f>
      </x:c>
      <x:c r="U203" s="35">
        <x:f>T203 / R203</x:f>
      </x:c>
    </x:row>
    <x:row r="204" spans="1:47" x14ac:dyDescent="0.25">
      <x:c r="A204" s="15" t="n">
        <x:v>6</x:v>
      </x:c>
      <x:c r="B204" s="15">
        <x:f>2*A204^3 - 3*A204^2 + A204/2 - 5</x:f>
      </x:c>
      <x:c r="D204" s="88">
        <x:f>N215 * (E204 - E202)^3 + O215 * (E204 - E202)^2 + P215 * (E204 - E202) + Q215</x:f>
      </x:c>
      <x:c r="E204" s="86">
        <x:f>E202+2/4*(E206-E202)</x:f>
      </x:c>
      <x:c r="F204" s="55" t="n">
        <x:v>-3.97635135135136</x:v>
      </x:c>
      <x:c r="G204" s="15" t="n">
        <x:v>1.5</x:v>
      </x:c>
      <x:c r="H204" s="0" t="s">
        <x:v>460</x:v>
      </x:c>
      <x:c r="K204" s="49" t="s"/>
      <x:c r="M204" s="34" t="n">
        <x:v>1</x:v>
      </x:c>
      <x:c r="N204" s="18">
        <x:f>A203</x:f>
      </x:c>
      <x:c r="O204" s="18">
        <x:f>B203</x:f>
      </x:c>
      <x:c r="Q204" s="18" t="n">
        <x:v>1</x:v>
      </x:c>
      <x:c r="R204" s="18">
        <x:f>N205 - N204</x:f>
      </x:c>
      <x:c r="S204" s="18">
        <x:f>R204 + R205</x:f>
      </x:c>
      <x:c r="T204" s="18">
        <x:f>O205 - O204</x:f>
      </x:c>
      <x:c r="U204" s="35">
        <x:f>T204 / R204</x:f>
      </x:c>
    </x:row>
    <x:row r="205" spans="1:47" x14ac:dyDescent="0.25">
      <x:c r="A205" s="15" t="n">
        <x:v>8</x:v>
      </x:c>
      <x:c r="B205" s="15">
        <x:f>2*A205^3 - 3*A205^2 + A205/2 - 5</x:f>
      </x:c>
      <x:c r="D205" s="88">
        <x:f>N215 * (E205 - E202)^3 + O215 * (E205 - E202)^2 + P215 * (E205 - E202) + Q215</x:f>
      </x:c>
      <x:c r="E205" s="86">
        <x:f>E202+3/4*(E206-E202)</x:f>
      </x:c>
      <x:c r="F205" s="55" t="n">
        <x:v>4.80194256756756</x:v>
      </x:c>
      <x:c r="G205" s="15" t="n">
        <x:v>2.25</x:v>
      </x:c>
      <x:c r="H205" s="0" t="s">
        <x:v>461</x:v>
      </x:c>
      <x:c r="M205" s="34" t="n">
        <x:v>2</x:v>
      </x:c>
      <x:c r="N205" s="18">
        <x:f>A204</x:f>
      </x:c>
      <x:c r="O205" s="18">
        <x:f>B204</x:f>
      </x:c>
      <x:c r="Q205" s="18" t="n">
        <x:v>2</x:v>
      </x:c>
      <x:c r="R205" s="18">
        <x:f>N206 - N205</x:f>
      </x:c>
      <x:c r="S205" s="18" t="s"/>
      <x:c r="T205" s="18">
        <x:f>O206 - O205</x:f>
      </x:c>
      <x:c r="U205" s="35">
        <x:f>T205 / R205</x:f>
      </x:c>
    </x:row>
    <x:row r="206" spans="1:47" x14ac:dyDescent="0.25">
      <x:c r="D206" s="88">
        <x:f>O204</x:f>
      </x:c>
      <x:c r="E206" s="86">
        <x:f>N204</x:f>
      </x:c>
      <x:c r="F206" s="55" t="n">
        <x:v>23.5</x:v>
      </x:c>
      <x:c r="G206" s="15" t="n">
        <x:v>3</x:v>
      </x:c>
      <x:c r="H206" s="0" t="s">
        <x:v>33</x:v>
      </x:c>
      <x:c r="M206" s="34" t="n">
        <x:v>3</x:v>
      </x:c>
      <x:c r="N206" s="18">
        <x:f>A205</x:f>
      </x:c>
      <x:c r="O206" s="18">
        <x:f>B205</x:f>
      </x:c>
      <x:c r="U206" s="30" t="s"/>
    </x:row>
    <x:row r="207" spans="1:47" x14ac:dyDescent="0.25">
      <x:c r="D207" s="88">
        <x:f>N216 * (E207 - E206)^3 + O216 * (E207 - E206)^2 + P216 * (E207 - E206) + Q216</x:f>
      </x:c>
      <x:c r="E207" s="86">
        <x:f>E206+1/4*(E210-E206)</x:f>
      </x:c>
      <x:c r="F207" s="55" t="n">
        <x:v>56.336570945946</x:v>
      </x:c>
      <x:c r="G207" s="15" t="n">
        <x:v>3.75</x:v>
      </x:c>
      <x:c r="H207" s="0" t="s">
        <x:v>462</x:v>
      </x:c>
      <x:c r="M207" s="39" t="s"/>
      <x:c r="U207" s="30" t="s"/>
    </x:row>
    <x:row r="208" spans="1:47" x14ac:dyDescent="0.25">
      <x:c r="D208" s="88">
        <x:f>N216 * (E208 - E206)^3 + O216 * (E208 - E206)^2 + P216 * (E208 - E206) + Q216</x:f>
      </x:c>
      <x:c r="E208" s="86">
        <x:f>E206+2/4*(E210-E206)</x:f>
      </x:c>
      <x:c r="F208" s="55" t="n">
        <x:v>111.179054054054</x:v>
      </x:c>
      <x:c r="G208" s="15" t="n">
        <x:v>4.5</x:v>
      </x:c>
      <x:c r="H208" s="0" t="s">
        <x:v>463</x:v>
      </x:c>
      <x:c r="M208" s="39" t="s"/>
      <x:c r="N208" s="5" t="s">
        <x:v>124</x:v>
      </x:c>
      <x:c r="O208" s="4" t="s"/>
      <x:c r="P208" s="4" t="s"/>
      <x:c r="Q208" s="3" t="s"/>
      <x:c r="S208" s="17" t="s">
        <x:v>125</x:v>
      </x:c>
      <x:c r="U208" s="33" t="s">
        <x:v>126</x:v>
      </x:c>
    </x:row>
    <x:row r="209" spans="1:47" x14ac:dyDescent="0.25">
      <x:c r="D209" s="88">
        <x:f>N216 * (E209 - E206)^3 + O216 * (E209 - E206)^2 + P216 * (E209 - E206) + Q216</x:f>
      </x:c>
      <x:c r="E209" s="86">
        <x:f>E206+3/4*(E210-E206)</x:f>
      </x:c>
      <x:c r="F209" s="55" t="n">
        <x:v>196.807010135135</x:v>
      </x:c>
      <x:c r="G209" s="15" t="n">
        <x:v>5.25</x:v>
      </x:c>
      <x:c r="H209" s="0" t="s">
        <x:v>464</x:v>
      </x:c>
      <x:c r="M209" s="39" t="s"/>
      <x:c r="N209" s="18" t="n">
        <x:v>2</x:v>
      </x:c>
      <x:c r="O209" s="18" t="n">
        <x:v>0</x:v>
      </x:c>
      <x:c r="P209" s="18" t="n">
        <x:v>0</x:v>
      </x:c>
      <x:c r="Q209" s="18" t="n">
        <x:v>0</x:v>
      </x:c>
      <x:c r="S209" s="18" t="n">
        <x:v>0</x:v>
      </x:c>
      <x:c r="U209" s="35">
        <x:f t="array" ref="U209:U212">MMULT( MINVERSE(N209:Q212), S209:S212 )</x:f>
      </x:c>
    </x:row>
    <x:row r="210" spans="1:47" x14ac:dyDescent="0.25">
      <x:c r="D210" s="88">
        <x:f>O205</x:f>
      </x:c>
      <x:c r="E210" s="86">
        <x:f>N205</x:f>
      </x:c>
      <x:c r="F210" s="55" t="n">
        <x:v>322</x:v>
      </x:c>
      <x:c r="G210" s="15" t="n">
        <x:v>6</x:v>
      </x:c>
      <x:c r="H210" s="0" t="s">
        <x:v>241</x:v>
      </x:c>
      <x:c r="M210" s="39" t="s"/>
      <x:c r="N210" s="18">
        <x:f>R203 / S203</x:f>
      </x:c>
      <x:c r="O210" s="18" t="n">
        <x:v>2</x:v>
      </x:c>
      <x:c r="P210" s="18">
        <x:f>1 - N210</x:f>
      </x:c>
      <x:c r="Q210" s="18" t="n">
        <x:v>0</x:v>
      </x:c>
      <x:c r="S210" s="18">
        <x:f>3 * (U204 - U203) / S203</x:f>
      </x:c>
      <x:c r="U210" s="35">
        <x:f t="array"/>
      </x:c>
    </x:row>
    <x:row r="211" spans="1:47" x14ac:dyDescent="0.25">
      <x:c r="D211" s="88">
        <x:f>N217 * (E211 - E210)^3 + O217 * (E211 - E210)^2 + P217 * (E211 - E210) + Q217</x:f>
      </x:c>
      <x:c r="E211" s="86">
        <x:f>E210+1/4*(E214-E210)</x:f>
      </x:c>
      <x:c r="F211" s="55" t="n">
        <x:v>430.449324324324</x:v>
      </x:c>
      <x:c r="G211" s="15" t="n">
        <x:v>6.5</x:v>
      </x:c>
      <x:c r="H211" s="0" t="s">
        <x:v>465</x:v>
      </x:c>
      <x:c r="M211" s="39" t="s"/>
      <x:c r="N211" s="18" t="n">
        <x:v>0</x:v>
      </x:c>
      <x:c r="O211" s="18">
        <x:f>R204 / S204</x:f>
      </x:c>
      <x:c r="P211" s="18" t="n">
        <x:v>2</x:v>
      </x:c>
      <x:c r="Q211" s="18">
        <x:f>1 - O211</x:f>
      </x:c>
      <x:c r="S211" s="18">
        <x:f>3 * (U205 - U204) / S204</x:f>
      </x:c>
      <x:c r="U211" s="35">
        <x:f t="array"/>
      </x:c>
    </x:row>
    <x:row r="212" spans="1:47" x14ac:dyDescent="0.25">
      <x:c r="D212" s="88">
        <x:f>N217 * (E212 - E210)^3 + O217 * (E212 - E210)^2 + P217 * (E212 - E210) + Q217</x:f>
      </x:c>
      <x:c r="E212" s="86">
        <x:f>E210+2/4*(E214-E210)</x:f>
      </x:c>
      <x:c r="F212" s="55" t="n">
        <x:v>555.013513513514</x:v>
      </x:c>
      <x:c r="G212" s="15" t="n">
        <x:v>7</x:v>
      </x:c>
      <x:c r="H212" s="0" t="s">
        <x:v>466</x:v>
      </x:c>
      <x:c r="M212" s="39" t="s"/>
      <x:c r="N212" s="18" t="n">
        <x:v>0</x:v>
      </x:c>
      <x:c r="O212" s="18" t="n">
        <x:v>0</x:v>
      </x:c>
      <x:c r="P212" s="18" t="n">
        <x:v>0</x:v>
      </x:c>
      <x:c r="Q212" s="18" t="n">
        <x:v>2</x:v>
      </x:c>
      <x:c r="S212" s="18" t="n">
        <x:v>0</x:v>
      </x:c>
      <x:c r="U212" s="35">
        <x:f t="array"/>
      </x:c>
    </x:row>
    <x:row r="213" spans="1:47" x14ac:dyDescent="0.25">
      <x:c r="D213" s="88">
        <x:f>N217 * (E213 - E210)^3 + O217 * (E213 - E210)^2 + P217 * (E213 - E210) + Q217</x:f>
      </x:c>
      <x:c r="E213" s="86">
        <x:f>E210+3/4*(E214-E210)</x:f>
      </x:c>
      <x:c r="F213" s="55" t="n">
        <x:v>690.320945945946</x:v>
      </x:c>
      <x:c r="G213" s="15" t="n">
        <x:v>7.5</x:v>
      </x:c>
      <x:c r="H213" s="0" t="s">
        <x:v>467</x:v>
      </x:c>
      <x:c r="M213" s="39" t="s"/>
      <x:c r="U213" s="30" t="s"/>
    </x:row>
    <x:row r="214" spans="1:47" x14ac:dyDescent="0.25">
      <x:c r="D214" s="88">
        <x:f>O206</x:f>
      </x:c>
      <x:c r="E214" s="86">
        <x:f>N206</x:f>
      </x:c>
      <x:c r="F214" s="55" t="n">
        <x:v>831</x:v>
      </x:c>
      <x:c r="G214" s="15" t="n">
        <x:v>8</x:v>
      </x:c>
      <x:c r="H214" s="0" t="s">
        <x:v>44</x:v>
      </x:c>
      <x:c r="M214" s="32" t="s">
        <x:v>110</x:v>
      </x:c>
      <x:c r="N214" s="17" t="s">
        <x:v>133</x:v>
      </x:c>
      <x:c r="O214" s="17" t="s">
        <x:v>134</x:v>
      </x:c>
      <x:c r="P214" s="17" t="s">
        <x:v>135</x:v>
      </x:c>
      <x:c r="Q214" s="17" t="s">
        <x:v>136</x:v>
      </x:c>
      <x:c r="R214" s="40" t="s">
        <x:v>468</x:v>
      </x:c>
      <x:c r="S214" s="41" t="s"/>
      <x:c r="T214" s="41" t="s"/>
      <x:c r="U214" s="30" t="s"/>
    </x:row>
    <x:row r="215" spans="1:47" x14ac:dyDescent="0.25">
      <x:c r="F215" s="55" t="s"/>
      <x:c r="M215" s="34" t="n">
        <x:v>0</x:v>
      </x:c>
      <x:c r="N215" s="18">
        <x:f>(U210 - U209) / (3 * R203)</x:f>
      </x:c>
      <x:c r="O215" s="18">
        <x:f>U209</x:f>
      </x:c>
      <x:c r="P215" s="18">
        <x:f>U203 - R203 * (U210 + 2 * U209) / 3</x:f>
      </x:c>
      <x:c r="Q215" s="18">
        <x:f>O203</x:f>
      </x:c>
      <x:c r="R215" s="40" t="s"/>
      <x:c r="S215" s="41" t="s"/>
      <x:c r="T215" s="41" t="s"/>
      <x:c r="U215" s="30" t="s"/>
    </x:row>
    <x:row r="216" spans="1:47" x14ac:dyDescent="0.25">
      <x:c r="F216" s="55" t="s"/>
      <x:c r="M216" s="34" t="n">
        <x:v>1</x:v>
      </x:c>
      <x:c r="N216" s="18">
        <x:f>(U211 - U210) / (3 * R204)</x:f>
      </x:c>
      <x:c r="O216" s="18">
        <x:f>U210</x:f>
      </x:c>
      <x:c r="P216" s="18">
        <x:f>U204 - R204 * (U211 + 2 * U210) / 3</x:f>
      </x:c>
      <x:c r="Q216" s="18">
        <x:f>O204</x:f>
      </x:c>
      <x:c r="R216" s="40" t="s"/>
      <x:c r="S216" s="41" t="s"/>
      <x:c r="T216" s="41" t="s"/>
      <x:c r="U216" s="30" t="s"/>
    </x:row>
    <x:row r="217" spans="1:47" s="0" customFormat="1" ht="15.75" customHeight="1" thickBot="1" x14ac:dyDescent="0.3">
      <x:c r="F217" s="55" t="s"/>
      <x:c r="G217" s="55" t="s"/>
      <x:c r="M217" s="42" t="n">
        <x:v>2</x:v>
      </x:c>
      <x:c r="N217" s="43">
        <x:f>(U212 - U211) / (3 * R205)</x:f>
      </x:c>
      <x:c r="O217" s="43">
        <x:f>U211</x:f>
      </x:c>
      <x:c r="P217" s="43">
        <x:f>U205 - R205 * (U212 + 2 * U211) / 3</x:f>
      </x:c>
      <x:c r="Q217" s="43">
        <x:f>O205</x:f>
      </x:c>
      <x:c r="R217" s="44" t="s"/>
      <x:c r="S217" s="45" t="s"/>
      <x:c r="T217" s="45" t="s"/>
      <x:c r="U217" s="46" t="s"/>
    </x:row>
    <x:row r="218" spans="1:47" x14ac:dyDescent="0.25">
      <x:c r="F218" s="55" t="s"/>
    </x:row>
    <x:row r="219" spans="1:47" s="0" customFormat="1" ht="15.75" customHeight="1" thickBot="1" x14ac:dyDescent="0.3">
      <x:c r="A219" s="31" t="s">
        <x:v>279</x:v>
      </x:c>
      <x:c r="F219" s="55" t="s"/>
      <x:c r="G219" s="55" t="s"/>
      <x:c r="J219" s="0" t="s"/>
    </x:row>
    <x:row r="220" spans="1:47" x14ac:dyDescent="0.25">
      <x:c r="A220" s="6" t="s">
        <x:v>115</x:v>
      </x:c>
      <x:c r="B220" s="6" t="s"/>
      <x:c r="C220" s="6" t="s"/>
      <x:c r="D220" s="6" t="s">
        <x:v>11</x:v>
      </x:c>
      <x:c r="E220" s="6" t="s"/>
      <x:c r="F220" s="55" t="s"/>
      <x:c r="G220" s="6" t="s"/>
      <x:c r="H220" s="6" t="s">
        <x:v>12</x:v>
      </x:c>
      <x:c r="I220" s="6" t="s"/>
      <x:c r="J220" s="6" t="s">
        <x:v>116</x:v>
      </x:c>
      <x:c r="K220" s="6" t="s">
        <x:v>117</x:v>
      </x:c>
      <x:c r="M220" s="26" t="s">
        <x:v>469</x:v>
      </x:c>
      <x:c r="N220" s="27" t="s"/>
      <x:c r="O220" s="27" t="s"/>
      <x:c r="P220" s="27" t="s"/>
      <x:c r="Q220" s="27" t="s"/>
      <x:c r="R220" s="27" t="s"/>
      <x:c r="S220" s="27" t="s"/>
      <x:c r="T220" s="27" t="s"/>
      <x:c r="U220" s="28" t="s"/>
    </x:row>
    <x:row r="221" spans="1:47" x14ac:dyDescent="0.25">
      <x:c r="A221" s="36" t="s">
        <x:v>8</x:v>
      </x:c>
      <x:c r="B221" s="36" t="s">
        <x:v>9</x:v>
      </x:c>
      <x:c r="D221" s="17" t="s">
        <x:v>9</x:v>
      </x:c>
      <x:c r="E221" s="17" t="s">
        <x:v>8</x:v>
      </x:c>
      <x:c r="F221" s="55" t="s"/>
      <x:c r="G221" s="36" t="s"/>
      <x:c r="H221" s="36" t="s">
        <x:v>12</x:v>
      </x:c>
      <x:c r="I221" s="94" t="s">
        <x:v>40</x:v>
      </x:c>
      <x:c r="J221" s="37">
        <x:v>43943.5861111111</x:v>
      </x:c>
      <x:c r="K221" s="50" t="s"/>
      <x:c r="M221" s="29" t="s">
        <x:v>108</x:v>
      </x:c>
      <x:c r="U221" s="30" t="s"/>
    </x:row>
    <x:row r="222" spans="1:47" x14ac:dyDescent="0.25">
      <x:c r="A222" s="15" t="n">
        <x:v>2</x:v>
      </x:c>
      <x:c r="B222" s="15">
        <x:f>LOG(A222,10)</x:f>
      </x:c>
      <x:c r="C222" s="11" t="s">
        <x:v>119</x:v>
      </x:c>
      <x:c r="D222" s="88">
        <x:f>O223</x:f>
      </x:c>
      <x:c r="E222" s="86">
        <x:f>N223</x:f>
      </x:c>
      <x:c r="F222" s="55" t="n">
        <x:v>0.301029995663981</x:v>
      </x:c>
      <x:c r="G222" s="15" t="n">
        <x:v>2</x:v>
      </x:c>
      <x:c r="H222" s="0" t="s">
        <x:v>44</x:v>
      </x:c>
      <x:c r="K222" s="49" t="s"/>
      <x:c r="M222" s="32" t="s">
        <x:v>110</x:v>
      </x:c>
      <x:c r="N222" s="17" t="s">
        <x:v>8</x:v>
      </x:c>
      <x:c r="O222" s="17" t="s">
        <x:v>9</x:v>
      </x:c>
      <x:c r="Q222" s="17" t="s">
        <x:v>110</x:v>
      </x:c>
      <x:c r="R222" s="17" t="s">
        <x:v>111</x:v>
      </x:c>
      <x:c r="S222" s="17" t="s">
        <x:v>112</x:v>
      </x:c>
      <x:c r="T222" s="17" t="s">
        <x:v>113</x:v>
      </x:c>
      <x:c r="U222" s="33" t="s">
        <x:v>114</x:v>
      </x:c>
    </x:row>
    <x:row r="223" spans="1:47" x14ac:dyDescent="0.25">
      <x:c r="A223" s="15" t="n">
        <x:v>10</x:v>
      </x:c>
      <x:c r="B223" s="15">
        <x:f>LOG(A223,10)</x:f>
      </x:c>
      <x:c r="D223" s="88">
        <x:f>N235 * (E223 - E222)^3 + O235 * (E223 - E222)^2 + P235 * (E223 - E222) + Q235</x:f>
      </x:c>
      <x:c r="E223" s="86">
        <x:f>E222+1/4*(E226-E222)</x:f>
      </x:c>
      <x:c r="F223" s="55" t="n">
        <x:v>0.492980667942593</x:v>
      </x:c>
      <x:c r="G223" s="15" t="n">
        <x:v>4</x:v>
      </x:c>
      <x:c r="H223" s="0" t="s">
        <x:v>470</x:v>
      </x:c>
      <x:c r="K223" s="49" t="s"/>
      <x:c r="M223" s="34" t="n">
        <x:v>0</x:v>
      </x:c>
      <x:c r="N223" s="18">
        <x:f>A222</x:f>
      </x:c>
      <x:c r="O223" s="18">
        <x:f>B222</x:f>
      </x:c>
      <x:c r="Q223" s="18" t="n">
        <x:v>0</x:v>
      </x:c>
      <x:c r="R223" s="18">
        <x:f>N224 - N223</x:f>
      </x:c>
      <x:c r="S223" s="18">
        <x:f>R223 + R224</x:f>
      </x:c>
      <x:c r="T223" s="18">
        <x:f>O224 - O223</x:f>
      </x:c>
      <x:c r="U223" s="35">
        <x:f>T223 / R223</x:f>
      </x:c>
    </x:row>
    <x:row r="224" spans="1:47" x14ac:dyDescent="0.25">
      <x:c r="A224" s="15" t="n">
        <x:v>30</x:v>
      </x:c>
      <x:c r="B224" s="15">
        <x:f>LOG(A224,10)</x:f>
      </x:c>
      <x:c r="D224" s="88">
        <x:f>N235 * (E224 - E222)^3 + O235 * (E224 - E222)^2 + P235 * (E224 - E222) + Q235</x:f>
      </x:c>
      <x:c r="E224" s="86">
        <x:f>E222+2/4*(E226-E222)</x:f>
      </x:c>
      <x:c r="F224" s="55" t="n">
        <x:v>0.678048071743363</x:v>
      </x:c>
      <x:c r="G224" s="15" t="n">
        <x:v>6</x:v>
      </x:c>
      <x:c r="H224" s="0" t="s">
        <x:v>471</x:v>
      </x:c>
      <x:c r="K224" s="49" t="s"/>
      <x:c r="M224" s="34" t="n">
        <x:v>1</x:v>
      </x:c>
      <x:c r="N224" s="18">
        <x:f>A223</x:f>
      </x:c>
      <x:c r="O224" s="18">
        <x:f>B223</x:f>
      </x:c>
      <x:c r="Q224" s="18" t="n">
        <x:v>1</x:v>
      </x:c>
      <x:c r="R224" s="18">
        <x:f>N225 - N224</x:f>
      </x:c>
      <x:c r="S224" s="18">
        <x:f>R224 + R225</x:f>
      </x:c>
      <x:c r="T224" s="18">
        <x:f>O225 - O224</x:f>
      </x:c>
      <x:c r="U224" s="35">
        <x:f>T224 / R224</x:f>
      </x:c>
    </x:row>
    <x:row r="225" spans="1:47" x14ac:dyDescent="0.25">
      <x:c r="A225" s="15" t="n">
        <x:v>100</x:v>
      </x:c>
      <x:c r="B225" s="15">
        <x:f>LOG(A225,10)</x:f>
      </x:c>
      <x:c r="D225" s="88">
        <x:f>N235 * (E225 - E222)^3 + O235 * (E225 - E222)^2 + P235 * (E225 - E222) + Q235</x:f>
      </x:c>
      <x:c r="E225" s="86">
        <x:f>E222+3/4*(E226-E222)</x:f>
      </x:c>
      <x:c r="F225" s="55" t="n">
        <x:v>0.849348938588446</x:v>
      </x:c>
      <x:c r="G225" s="15" t="n">
        <x:v>8</x:v>
      </x:c>
      <x:c r="H225" s="0" t="s">
        <x:v>472</x:v>
      </x:c>
      <x:c r="M225" s="34" t="n">
        <x:v>2</x:v>
      </x:c>
      <x:c r="N225" s="18">
        <x:f>A224</x:f>
      </x:c>
      <x:c r="O225" s="18">
        <x:f>B224</x:f>
      </x:c>
      <x:c r="Q225" s="18" t="n">
        <x:v>2</x:v>
      </x:c>
      <x:c r="R225" s="18">
        <x:f>N226 - N225</x:f>
      </x:c>
      <x:c r="S225" s="18" t="s"/>
      <x:c r="T225" s="18">
        <x:f>O226 - O225</x:f>
      </x:c>
      <x:c r="U225" s="35">
        <x:f>T225 / R225</x:f>
      </x:c>
    </x:row>
    <x:row r="226" spans="1:47" x14ac:dyDescent="0.25">
      <x:c r="D226" s="88">
        <x:f>O224</x:f>
      </x:c>
      <x:c r="E226" s="86">
        <x:f>N224</x:f>
      </x:c>
      <x:c r="F226" s="55" t="n">
        <x:v>1</x:v>
      </x:c>
      <x:c r="G226" s="15" t="n">
        <x:v>10</x:v>
      </x:c>
      <x:c r="H226" s="0" t="s">
        <x:v>342</x:v>
      </x:c>
      <x:c r="M226" s="34" t="n">
        <x:v>3</x:v>
      </x:c>
      <x:c r="N226" s="18">
        <x:f>A225</x:f>
      </x:c>
      <x:c r="O226" s="18">
        <x:f>B225</x:f>
      </x:c>
      <x:c r="U226" s="30" t="s"/>
    </x:row>
    <x:row r="227" spans="1:47" x14ac:dyDescent="0.25">
      <x:c r="D227" s="88">
        <x:f>N236 * (E227 - E226)^3 + O236 * (E227 - E226)^2 + P236 * (E227 - E226) + Q236</x:f>
      </x:c>
      <x:c r="E227" s="86">
        <x:f>E226+1/4*(E230-E226)</x:f>
      </x:c>
      <x:c r="F227" s="55" t="n">
        <x:v>1.26643625856781</x:v>
      </x:c>
      <x:c r="G227" s="15" t="n">
        <x:v>15</x:v>
      </x:c>
      <x:c r="H227" s="0" t="s">
        <x:v>473</x:v>
      </x:c>
      <x:c r="M227" s="39" t="s"/>
      <x:c r="U227" s="30" t="s"/>
    </x:row>
    <x:row r="228" spans="1:47" x14ac:dyDescent="0.25">
      <x:c r="D228" s="88">
        <x:f>N236 * (E228 - E226)^3 + O236 * (E228 - E226)^2 + P236 * (E228 - E226) + Q236</x:f>
      </x:c>
      <x:c r="E228" s="86">
        <x:f>E226+2/4*(E230-E226)</x:f>
      </x:c>
      <x:c r="F228" s="55" t="n">
        <x:v>1.40517745440204</x:v>
      </x:c>
      <x:c r="G228" s="15" t="n">
        <x:v>20</x:v>
      </x:c>
      <x:c r="H228" s="0" t="s">
        <x:v>474</x:v>
      </x:c>
      <x:c r="M228" s="39" t="s"/>
      <x:c r="N228" s="5" t="s">
        <x:v>124</x:v>
      </x:c>
      <x:c r="O228" s="4" t="s"/>
      <x:c r="P228" s="4" t="s"/>
      <x:c r="Q228" s="3" t="s"/>
      <x:c r="S228" s="17" t="s">
        <x:v>125</x:v>
      </x:c>
      <x:c r="U228" s="33" t="s">
        <x:v>126</x:v>
      </x:c>
    </x:row>
    <x:row r="229" spans="1:47" x14ac:dyDescent="0.25">
      <x:c r="D229" s="88">
        <x:f>N236 * (E229 - E226)^3 + O236 * (E229 - E226)^2 + P236 * (E229 - E226) + Q236</x:f>
      </x:c>
      <x:c r="E229" s="86">
        <x:f>E226+3/4*(E230-E226)</x:f>
      </x:c>
      <x:c r="F229" s="55" t="n">
        <x:v>1.46061023671516</x:v>
      </x:c>
      <x:c r="G229" s="15" t="n">
        <x:v>25</x:v>
      </x:c>
      <x:c r="H229" s="0" t="s">
        <x:v>475</x:v>
      </x:c>
      <x:c r="M229" s="39" t="s"/>
      <x:c r="N229" s="18" t="n">
        <x:v>2</x:v>
      </x:c>
      <x:c r="O229" s="18" t="n">
        <x:v>0</x:v>
      </x:c>
      <x:c r="P229" s="18" t="n">
        <x:v>0</x:v>
      </x:c>
      <x:c r="Q229" s="18" t="n">
        <x:v>0</x:v>
      </x:c>
      <x:c r="S229" s="18" t="n">
        <x:v>0</x:v>
      </x:c>
      <x:c r="U229" s="35">
        <x:f t="array" ref="U229:U232">MMULT( MINVERSE(N229:Q232), S229:S232 )</x:f>
      </x:c>
    </x:row>
    <x:row r="230" spans="1:47" x14ac:dyDescent="0.25">
      <x:c r="D230" s="88">
        <x:f>O225</x:f>
      </x:c>
      <x:c r="E230" s="86">
        <x:f>N225</x:f>
      </x:c>
      <x:c r="F230" s="55" t="n">
        <x:v>1.47712125471966</x:v>
      </x:c>
      <x:c r="G230" s="15" t="n">
        <x:v>30</x:v>
      </x:c>
      <x:c r="H230" s="0" t="s">
        <x:v>476</x:v>
      </x:c>
      <x:c r="M230" s="39" t="s"/>
      <x:c r="N230" s="18">
        <x:f>R223 / S223</x:f>
      </x:c>
      <x:c r="O230" s="18" t="n">
        <x:v>2</x:v>
      </x:c>
      <x:c r="P230" s="18">
        <x:f>1 - N230</x:f>
      </x:c>
      <x:c r="Q230" s="18" t="n">
        <x:v>0</x:v>
      </x:c>
      <x:c r="S230" s="18">
        <x:f>3 * (U224 - U223) / S223</x:f>
      </x:c>
      <x:c r="U230" s="35">
        <x:f t="array"/>
      </x:c>
    </x:row>
    <x:row r="231" spans="1:47" x14ac:dyDescent="0.25">
      <x:c r="D231" s="88">
        <x:f>N237 * (E231 - E230)^3 + O237 * (E231 - E230)^2 + P237 * (E231 - E230) + Q237</x:f>
      </x:c>
      <x:c r="E231" s="86">
        <x:f>E230+1/4*(E234-E230)</x:f>
      </x:c>
      <x:c r="F231" s="55" t="n">
        <x:v>1.54926420597641</x:v>
      </x:c>
      <x:c r="G231" s="15" t="n">
        <x:v>47.5</x:v>
      </x:c>
      <x:c r="H231" s="0" t="s">
        <x:v>477</x:v>
      </x:c>
      <x:c r="M231" s="39" t="s"/>
      <x:c r="N231" s="18" t="n">
        <x:v>0</x:v>
      </x:c>
      <x:c r="O231" s="18">
        <x:f>R224 / S224</x:f>
      </x:c>
      <x:c r="P231" s="18" t="n">
        <x:v>2</x:v>
      </x:c>
      <x:c r="Q231" s="18">
        <x:f>1 - O231</x:f>
      </x:c>
      <x:c r="S231" s="18">
        <x:f>3 * (U225 - U224) / S224</x:f>
      </x:c>
      <x:c r="U231" s="35">
        <x:f t="array"/>
      </x:c>
    </x:row>
    <x:row r="232" spans="1:47" x14ac:dyDescent="0.25">
      <x:c r="D232" s="88">
        <x:f>N237 * (E232 - E230)^3 + O237 * (E232 - E230)^2 + P237 * (E232 - E230) + Q237</x:f>
      </x:c>
      <x:c r="E232" s="86">
        <x:f>E230+2/4*(E234-E230)</x:f>
      </x:c>
      <x:c r="F232" s="55" t="n">
        <x:v>1.67161578728745</x:v>
      </x:c>
      <x:c r="G232" s="15" t="n">
        <x:v>65</x:v>
      </x:c>
      <x:c r="H232" s="0" t="s">
        <x:v>478</x:v>
      </x:c>
      <x:c r="M232" s="39" t="s"/>
      <x:c r="N232" s="18" t="n">
        <x:v>0</x:v>
      </x:c>
      <x:c r="O232" s="18" t="n">
        <x:v>0</x:v>
      </x:c>
      <x:c r="P232" s="18" t="n">
        <x:v>0</x:v>
      </x:c>
      <x:c r="Q232" s="18" t="n">
        <x:v>2</x:v>
      </x:c>
      <x:c r="S232" s="18" t="n">
        <x:v>0</x:v>
      </x:c>
      <x:c r="U232" s="35">
        <x:f t="array"/>
      </x:c>
    </x:row>
    <x:row r="233" spans="1:47" x14ac:dyDescent="0.25">
      <x:c r="D233" s="88">
        <x:f>N237 * (E233 - E230)^3 + O237 * (E233 - E230)^2 + P237 * (E233 - E230) + Q237</x:f>
      </x:c>
      <x:c r="E233" s="86">
        <x:f>E230+3/4*(E234-E230)</x:f>
      </x:c>
      <x:c r="F233" s="55" t="n">
        <x:v>1.82743978863468</x:v>
      </x:c>
      <x:c r="G233" s="15" t="n">
        <x:v>82.5</x:v>
      </x:c>
      <x:c r="H233" s="0" t="s">
        <x:v>479</x:v>
      </x:c>
      <x:c r="M233" s="39" t="s"/>
      <x:c r="U233" s="30" t="s"/>
    </x:row>
    <x:row r="234" spans="1:47" x14ac:dyDescent="0.25">
      <x:c r="D234" s="88">
        <x:f>O226</x:f>
      </x:c>
      <x:c r="E234" s="86">
        <x:f>N226</x:f>
      </x:c>
      <x:c r="F234" s="55" t="n">
        <x:v>2</x:v>
      </x:c>
      <x:c r="G234" s="15" t="n">
        <x:v>100</x:v>
      </x:c>
      <x:c r="H234" s="0" t="s">
        <x:v>44</x:v>
      </x:c>
      <x:c r="M234" s="32" t="s">
        <x:v>110</x:v>
      </x:c>
      <x:c r="N234" s="17" t="s">
        <x:v>133</x:v>
      </x:c>
      <x:c r="O234" s="17" t="s">
        <x:v>134</x:v>
      </x:c>
      <x:c r="P234" s="17" t="s">
        <x:v>135</x:v>
      </x:c>
      <x:c r="Q234" s="17" t="s">
        <x:v>136</x:v>
      </x:c>
      <x:c r="R234" s="40" t="s">
        <x:v>480</x:v>
      </x:c>
      <x:c r="S234" s="41" t="s"/>
      <x:c r="T234" s="41" t="s"/>
      <x:c r="U234" s="30" t="s"/>
    </x:row>
    <x:row r="235" spans="1:47" x14ac:dyDescent="0.25">
      <x:c r="F235" s="55" t="s"/>
      <x:c r="M235" s="34" t="n">
        <x:v>0</x:v>
      </x:c>
      <x:c r="N235" s="18">
        <x:f>(U230 - U229) / (3 * R223)</x:f>
      </x:c>
      <x:c r="O235" s="18">
        <x:f>U229</x:f>
      </x:c>
      <x:c r="P235" s="18">
        <x:f>U223 - R223 * (U230 + 2 * U229) / 3</x:f>
      </x:c>
      <x:c r="Q235" s="18">
        <x:f>O223</x:f>
      </x:c>
      <x:c r="R235" s="40" t="s"/>
      <x:c r="S235" s="41" t="s"/>
      <x:c r="T235" s="41" t="s"/>
      <x:c r="U235" s="30" t="s"/>
    </x:row>
    <x:row r="236" spans="1:47" x14ac:dyDescent="0.25">
      <x:c r="F236" s="55" t="s"/>
      <x:c r="M236" s="34" t="n">
        <x:v>1</x:v>
      </x:c>
      <x:c r="N236" s="18">
        <x:f>(U231 - U230) / (3 * R224)</x:f>
      </x:c>
      <x:c r="O236" s="18">
        <x:f>U230</x:f>
      </x:c>
      <x:c r="P236" s="18">
        <x:f>U224 - R224 * (U231 + 2 * U230) / 3</x:f>
      </x:c>
      <x:c r="Q236" s="18">
        <x:f>O224</x:f>
      </x:c>
      <x:c r="R236" s="40" t="s"/>
      <x:c r="S236" s="41" t="s"/>
      <x:c r="T236" s="41" t="s"/>
      <x:c r="U236" s="30" t="s"/>
    </x:row>
    <x:row r="237" spans="1:47" s="0" customFormat="1" ht="15.75" customHeight="1" thickBot="1" x14ac:dyDescent="0.3">
      <x:c r="F237" s="55" t="s"/>
      <x:c r="G237" s="55" t="s"/>
      <x:c r="M237" s="42" t="n">
        <x:v>2</x:v>
      </x:c>
      <x:c r="N237" s="43">
        <x:f>(U232 - U231) / (3 * R225)</x:f>
      </x:c>
      <x:c r="O237" s="43">
        <x:f>U231</x:f>
      </x:c>
      <x:c r="P237" s="43">
        <x:f>U225 - R225 * (U232 + 2 * U231) / 3</x:f>
      </x:c>
      <x:c r="Q237" s="43">
        <x:f>O225</x:f>
      </x:c>
      <x:c r="R237" s="44" t="s"/>
      <x:c r="S237" s="45" t="s"/>
      <x:c r="T237" s="45" t="s"/>
      <x:c r="U237" s="46" t="s"/>
    </x:row>
    <x:row r="238" spans="1:47" x14ac:dyDescent="0.25">
      <x:c r="F238" s="55" t="s"/>
    </x:row>
    <x:row r="239" spans="1:47" s="0" customFormat="1" ht="15.75" customHeight="1" thickBot="1" x14ac:dyDescent="0.3">
      <x:c r="A239" s="31" t="s">
        <x:v>293</x:v>
      </x:c>
      <x:c r="F239" s="55" t="s"/>
      <x:c r="G239" s="55" t="s"/>
      <x:c r="J239" s="0" t="s"/>
    </x:row>
    <x:row r="240" spans="1:47" x14ac:dyDescent="0.25">
      <x:c r="A240" s="6" t="s">
        <x:v>115</x:v>
      </x:c>
      <x:c r="B240" s="6" t="s"/>
      <x:c r="C240" s="6" t="s"/>
      <x:c r="D240" s="6" t="s">
        <x:v>11</x:v>
      </x:c>
      <x:c r="E240" s="6" t="s"/>
      <x:c r="F240" s="55" t="s"/>
      <x:c r="G240" s="6" t="s"/>
      <x:c r="H240" s="6" t="s">
        <x:v>12</x:v>
      </x:c>
      <x:c r="I240" s="6" t="s"/>
      <x:c r="J240" s="6" t="s">
        <x:v>116</x:v>
      </x:c>
      <x:c r="K240" s="6" t="s">
        <x:v>117</x:v>
      </x:c>
      <x:c r="M240" s="26" t="s">
        <x:v>481</x:v>
      </x:c>
      <x:c r="N240" s="27" t="s"/>
      <x:c r="O240" s="27" t="s"/>
      <x:c r="P240" s="27" t="s"/>
      <x:c r="Q240" s="27" t="s"/>
      <x:c r="R240" s="27" t="s"/>
      <x:c r="S240" s="27" t="s"/>
      <x:c r="T240" s="27" t="s"/>
      <x:c r="U240" s="28" t="s"/>
    </x:row>
    <x:row r="241" spans="1:47" x14ac:dyDescent="0.25">
      <x:c r="A241" s="36" t="s">
        <x:v>8</x:v>
      </x:c>
      <x:c r="B241" s="36" t="s">
        <x:v>9</x:v>
      </x:c>
      <x:c r="D241" s="17" t="s">
        <x:v>9</x:v>
      </x:c>
      <x:c r="E241" s="17" t="s">
        <x:v>8</x:v>
      </x:c>
      <x:c r="F241" s="55" t="s"/>
      <x:c r="G241" s="36" t="s"/>
      <x:c r="H241" s="36" t="s">
        <x:v>12</x:v>
      </x:c>
      <x:c r="I241" s="94" t="s">
        <x:v>40</x:v>
      </x:c>
      <x:c r="J241" s="37">
        <x:v>43943.5861111111</x:v>
      </x:c>
      <x:c r="K241" s="50" t="s"/>
      <x:c r="M241" s="29" t="s">
        <x:v>108</x:v>
      </x:c>
      <x:c r="U241" s="30" t="s"/>
    </x:row>
    <x:row r="242" spans="1:47" x14ac:dyDescent="0.25">
      <x:c r="A242" s="15" t="n">
        <x:v>2</x:v>
      </x:c>
      <x:c r="B242" s="15">
        <x:f>LOG(A242,5)</x:f>
      </x:c>
      <x:c r="C242" s="11" t="s">
        <x:v>119</x:v>
      </x:c>
      <x:c r="D242" s="88">
        <x:f>O243</x:f>
      </x:c>
      <x:c r="E242" s="86">
        <x:f>N243</x:f>
      </x:c>
      <x:c r="F242" s="55" t="n">
        <x:v>0.430676558073393</x:v>
      </x:c>
      <x:c r="G242" s="15" t="n">
        <x:v>2</x:v>
      </x:c>
      <x:c r="H242" s="0" t="s">
        <x:v>44</x:v>
      </x:c>
      <x:c r="K242" s="49" t="s"/>
      <x:c r="M242" s="32" t="s">
        <x:v>110</x:v>
      </x:c>
      <x:c r="N242" s="17" t="s">
        <x:v>8</x:v>
      </x:c>
      <x:c r="O242" s="17" t="s">
        <x:v>9</x:v>
      </x:c>
      <x:c r="Q242" s="17" t="s">
        <x:v>110</x:v>
      </x:c>
      <x:c r="R242" s="17" t="s">
        <x:v>111</x:v>
      </x:c>
      <x:c r="S242" s="17" t="s">
        <x:v>112</x:v>
      </x:c>
      <x:c r="T242" s="17" t="s">
        <x:v>113</x:v>
      </x:c>
      <x:c r="U242" s="33" t="s">
        <x:v>114</x:v>
      </x:c>
    </x:row>
    <x:row r="243" spans="1:47" x14ac:dyDescent="0.25">
      <x:c r="A243" s="15" t="n">
        <x:v>10</x:v>
      </x:c>
      <x:c r="B243" s="15">
        <x:f>LOG(A243,5)</x:f>
      </x:c>
      <x:c r="D243" s="88">
        <x:f>N255 * (E243 - E242)^3 + O255 * (E243 - E242)^2 + P255 * (E243 - E242) + Q255</x:f>
      </x:c>
      <x:c r="E243" s="86">
        <x:f>E242+1/4*(E246-E242)</x:f>
      </x:c>
      <x:c r="F243" s="55" t="n">
        <x:v>0.705295885208832</x:v>
      </x:c>
      <x:c r="G243" s="15" t="n">
        <x:v>4</x:v>
      </x:c>
      <x:c r="H243" s="0" t="s">
        <x:v>482</x:v>
      </x:c>
      <x:c r="K243" s="49" t="s"/>
      <x:c r="M243" s="34" t="n">
        <x:v>0</x:v>
      </x:c>
      <x:c r="N243" s="18">
        <x:f>A242</x:f>
      </x:c>
      <x:c r="O243" s="18">
        <x:f>B242</x:f>
      </x:c>
      <x:c r="Q243" s="18" t="n">
        <x:v>0</x:v>
      </x:c>
      <x:c r="R243" s="18">
        <x:f>N244 - N243</x:f>
      </x:c>
      <x:c r="S243" s="18">
        <x:f>R243 + R244</x:f>
      </x:c>
      <x:c r="T243" s="18">
        <x:f>O244 - O243</x:f>
      </x:c>
      <x:c r="U243" s="35">
        <x:f>T243 / R243</x:f>
      </x:c>
    </x:row>
    <x:row r="244" spans="1:47" x14ac:dyDescent="0.25">
      <x:c r="A244" s="15" t="n">
        <x:v>30</x:v>
      </x:c>
      <x:c r="B244" s="15">
        <x:f>LOG(A244,5)</x:f>
      </x:c>
      <x:c r="D244" s="88">
        <x:f>N255 * (E244 - E242)^3 + O255 * (E244 - E242)^2 + P255 * (E244 - E242) + Q255</x:f>
      </x:c>
      <x:c r="E244" s="86">
        <x:f>E242+2/4*(E246-E242)</x:f>
      </x:c>
      <x:c r="F244" s="55" t="n">
        <x:v>0.970067481490095</x:v>
      </x:c>
      <x:c r="G244" s="15" t="n">
        <x:v>6</x:v>
      </x:c>
      <x:c r="H244" s="0" t="s">
        <x:v>483</x:v>
      </x:c>
      <x:c r="K244" s="49" t="s"/>
      <x:c r="M244" s="34" t="n">
        <x:v>1</x:v>
      </x:c>
      <x:c r="N244" s="18">
        <x:f>A243</x:f>
      </x:c>
      <x:c r="O244" s="18">
        <x:f>B243</x:f>
      </x:c>
      <x:c r="Q244" s="18" t="n">
        <x:v>1</x:v>
      </x:c>
      <x:c r="R244" s="18">
        <x:f>N245 - N244</x:f>
      </x:c>
      <x:c r="S244" s="18">
        <x:f>R244 + R245</x:f>
      </x:c>
      <x:c r="T244" s="18">
        <x:f>O245 - O244</x:f>
      </x:c>
      <x:c r="U244" s="35">
        <x:f>T244 / R244</x:f>
      </x:c>
    </x:row>
    <x:row r="245" spans="1:47" x14ac:dyDescent="0.25">
      <x:c r="A245" s="15" t="n">
        <x:v>100</x:v>
      </x:c>
      <x:c r="B245" s="15">
        <x:f>LOG(A245,5)</x:f>
      </x:c>
      <x:c r="D245" s="88">
        <x:f>N255 * (E245 - E242)^3 + O255 * (E245 - E242)^2 + P255 * (E245 - E242) + Q255</x:f>
      </x:c>
      <x:c r="E245" s="86">
        <x:f>E242+3/4*(E246-E242)</x:f>
      </x:c>
      <x:c r="F245" s="55" t="n">
        <x:v>1.21514361606301</x:v>
      </x:c>
      <x:c r="G245" s="15" t="n">
        <x:v>8</x:v>
      </x:c>
      <x:c r="H245" s="0" t="s">
        <x:v>484</x:v>
      </x:c>
      <x:c r="M245" s="34" t="n">
        <x:v>2</x:v>
      </x:c>
      <x:c r="N245" s="18">
        <x:f>A244</x:f>
      </x:c>
      <x:c r="O245" s="18">
        <x:f>B244</x:f>
      </x:c>
      <x:c r="Q245" s="18" t="n">
        <x:v>2</x:v>
      </x:c>
      <x:c r="R245" s="18">
        <x:f>N246 - N245</x:f>
      </x:c>
      <x:c r="S245" s="18" t="s"/>
      <x:c r="T245" s="18">
        <x:f>O246 - O245</x:f>
      </x:c>
      <x:c r="U245" s="35">
        <x:f>T245 / R245</x:f>
      </x:c>
    </x:row>
    <x:row r="246" spans="1:47" x14ac:dyDescent="0.25">
      <x:c r="D246" s="88">
        <x:f>O244</x:f>
      </x:c>
      <x:c r="E246" s="86">
        <x:f>N244</x:f>
      </x:c>
      <x:c r="F246" s="55" t="n">
        <x:v>1.43067655807339</x:v>
      </x:c>
      <x:c r="G246" s="15" t="n">
        <x:v>10</x:v>
      </x:c>
      <x:c r="H246" s="0" t="s">
        <x:v>485</x:v>
      </x:c>
      <x:c r="M246" s="34" t="n">
        <x:v>3</x:v>
      </x:c>
      <x:c r="N246" s="18">
        <x:f>A245</x:f>
      </x:c>
      <x:c r="O246" s="18">
        <x:f>B245</x:f>
      </x:c>
      <x:c r="U246" s="30" t="s"/>
    </x:row>
    <x:row r="247" spans="1:47" x14ac:dyDescent="0.25">
      <x:c r="D247" s="88">
        <x:f>N256 * (E247 - E246)^3 + O256 * (E247 - E246)^2 + P256 * (E247 - E246) + Q256</x:f>
      </x:c>
      <x:c r="E247" s="86">
        <x:f>E246+1/4*(E250-E246)</x:f>
      </x:c>
      <x:c r="F247" s="55" t="n">
        <x:v>1.81186066742715</x:v>
      </x:c>
      <x:c r="G247" s="15" t="n">
        <x:v>15</x:v>
      </x:c>
      <x:c r="H247" s="0" t="s">
        <x:v>486</x:v>
      </x:c>
      <x:c r="M247" s="39" t="s"/>
      <x:c r="U247" s="30" t="s"/>
    </x:row>
    <x:row r="248" spans="1:47" x14ac:dyDescent="0.25">
      <x:c r="D248" s="88">
        <x:f>N256 * (E248 - E246)^3 + O256 * (E248 - E246)^2 + P256 * (E248 - E246) + Q256</x:f>
      </x:c>
      <x:c r="E248" s="86">
        <x:f>E246+2/4*(E250-E246)</x:f>
      </x:c>
      <x:c r="F248" s="55" t="n">
        <x:v>2.01035444394624</x:v>
      </x:c>
      <x:c r="G248" s="15" t="n">
        <x:v>20</x:v>
      </x:c>
      <x:c r="H248" s="0" t="s">
        <x:v>487</x:v>
      </x:c>
      <x:c r="M248" s="39" t="s"/>
      <x:c r="N248" s="5" t="s">
        <x:v>124</x:v>
      </x:c>
      <x:c r="O248" s="4" t="s"/>
      <x:c r="P248" s="4" t="s"/>
      <x:c r="Q248" s="3" t="s"/>
      <x:c r="S248" s="17" t="s">
        <x:v>125</x:v>
      </x:c>
      <x:c r="U248" s="33" t="s">
        <x:v>126</x:v>
      </x:c>
    </x:row>
    <x:row r="249" spans="1:47" x14ac:dyDescent="0.25">
      <x:c r="D249" s="88">
        <x:f>N256 * (E249 - E246)^3 + O256 * (E249 - E246)^2 + P256 * (E249 - E246) + Q256</x:f>
      </x:c>
      <x:c r="E249" s="86">
        <x:f>E246+3/4*(E250-E246)</x:f>
      </x:c>
      <x:c r="F249" s="55" t="n">
        <x:v>2.08966082615041</x:v>
      </x:c>
      <x:c r="G249" s="15" t="n">
        <x:v>25</x:v>
      </x:c>
      <x:c r="H249" s="0" t="s">
        <x:v>488</x:v>
      </x:c>
      <x:c r="M249" s="39" t="s"/>
      <x:c r="N249" s="18" t="n">
        <x:v>2</x:v>
      </x:c>
      <x:c r="O249" s="18" t="n">
        <x:v>0</x:v>
      </x:c>
      <x:c r="P249" s="18" t="n">
        <x:v>0</x:v>
      </x:c>
      <x:c r="Q249" s="18" t="n">
        <x:v>0</x:v>
      </x:c>
      <x:c r="S249" s="18" t="n">
        <x:v>0</x:v>
      </x:c>
      <x:c r="U249" s="35">
        <x:f t="array" ref="U249:U252">MMULT( MINVERSE(N249:Q252), S249:S252 )</x:f>
      </x:c>
    </x:row>
    <x:row r="250" spans="1:47" x14ac:dyDescent="0.25">
      <x:c r="D250" s="88">
        <x:f>O245</x:f>
      </x:c>
      <x:c r="E250" s="86">
        <x:f>N245</x:f>
      </x:c>
      <x:c r="F250" s="55" t="n">
        <x:v>2.11328275255938</x:v>
      </x:c>
      <x:c r="G250" s="15" t="n">
        <x:v>30</x:v>
      </x:c>
      <x:c r="H250" s="0" t="s">
        <x:v>489</x:v>
      </x:c>
      <x:c r="M250" s="39" t="s"/>
      <x:c r="N250" s="18">
        <x:f>R243 / S243</x:f>
      </x:c>
      <x:c r="O250" s="18" t="n">
        <x:v>2</x:v>
      </x:c>
      <x:c r="P250" s="18">
        <x:f>1 - N250</x:f>
      </x:c>
      <x:c r="Q250" s="18" t="n">
        <x:v>0</x:v>
      </x:c>
      <x:c r="S250" s="18">
        <x:f>3 * (U244 - U243) / S243</x:f>
      </x:c>
      <x:c r="U250" s="35">
        <x:f t="array"/>
      </x:c>
    </x:row>
    <x:row r="251" spans="1:47" x14ac:dyDescent="0.25">
      <x:c r="D251" s="88">
        <x:f>N257 * (E251 - E250)^3 + O257 * (E251 - E250)^2 + P257 * (E251 - E250) + Q257</x:f>
      </x:c>
      <x:c r="E251" s="86">
        <x:f>E250+1/4*(E254-E250)</x:f>
      </x:c>
      <x:c r="F251" s="55" t="n">
        <x:v>2.21649598175265</x:v>
      </x:c>
      <x:c r="G251" s="15" t="n">
        <x:v>47.5</x:v>
      </x:c>
      <x:c r="H251" s="0" t="s">
        <x:v>490</x:v>
      </x:c>
      <x:c r="M251" s="39" t="s"/>
      <x:c r="N251" s="18" t="n">
        <x:v>0</x:v>
      </x:c>
      <x:c r="O251" s="18">
        <x:f>R244 / S244</x:f>
      </x:c>
      <x:c r="P251" s="18" t="n">
        <x:v>2</x:v>
      </x:c>
      <x:c r="Q251" s="18">
        <x:f>1 - O251</x:f>
      </x:c>
      <x:c r="S251" s="18">
        <x:f>3 * (U245 - U244) / S244</x:f>
      </x:c>
      <x:c r="U251" s="35">
        <x:f t="array"/>
      </x:c>
    </x:row>
    <x:row r="252" spans="1:47" x14ac:dyDescent="0.25">
      <x:c r="D252" s="88">
        <x:f>N257 * (E252 - E250)^3 + O257 * (E252 - E250)^2 + P257 * (E252 - E250) + Q257</x:f>
      </x:c>
      <x:c r="E252" s="86">
        <x:f>E250+2/4*(E254-E250)</x:f>
      </x:c>
      <x:c r="F252" s="55" t="n">
        <x:v>2.39154152097756</x:v>
      </x:c>
      <x:c r="G252" s="15" t="n">
        <x:v>65</x:v>
      </x:c>
      <x:c r="H252" s="0" t="s">
        <x:v>491</x:v>
      </x:c>
      <x:c r="M252" s="39" t="s"/>
      <x:c r="N252" s="18" t="n">
        <x:v>0</x:v>
      </x:c>
      <x:c r="O252" s="18" t="n">
        <x:v>0</x:v>
      </x:c>
      <x:c r="P252" s="18" t="n">
        <x:v>0</x:v>
      </x:c>
      <x:c r="Q252" s="18" t="n">
        <x:v>2</x:v>
      </x:c>
      <x:c r="S252" s="18" t="n">
        <x:v>0</x:v>
      </x:c>
      <x:c r="U252" s="35">
        <x:f t="array"/>
      </x:c>
    </x:row>
    <x:row r="253" spans="1:47" x14ac:dyDescent="0.25">
      <x:c r="D253" s="88">
        <x:f>N257 * (E253 - E250)^3 + O257 * (E253 - E250)^2 + P257 * (E253 - E250) + Q257</x:f>
      </x:c>
      <x:c r="E253" s="86">
        <x:f>E250+3/4*(E254-E250)</x:f>
      </x:c>
      <x:c r="F253" s="55" t="n">
        <x:v>2.61447526689023</x:v>
      </x:c>
      <x:c r="G253" s="15" t="n">
        <x:v>82.5</x:v>
      </x:c>
      <x:c r="H253" s="0" t="s">
        <x:v>492</x:v>
      </x:c>
      <x:c r="M253" s="39" t="s"/>
      <x:c r="U253" s="30" t="s"/>
    </x:row>
    <x:row r="254" spans="1:47" x14ac:dyDescent="0.25">
      <x:c r="D254" s="88">
        <x:f>O246</x:f>
      </x:c>
      <x:c r="E254" s="86">
        <x:f>N246</x:f>
      </x:c>
      <x:c r="F254" s="55" t="n">
        <x:v>2.86135311614679</x:v>
      </x:c>
      <x:c r="G254" s="15" t="n">
        <x:v>100</x:v>
      </x:c>
      <x:c r="H254" s="0" t="s">
        <x:v>44</x:v>
      </x:c>
      <x:c r="M254" s="32" t="s">
        <x:v>110</x:v>
      </x:c>
      <x:c r="N254" s="17" t="s">
        <x:v>133</x:v>
      </x:c>
      <x:c r="O254" s="17" t="s">
        <x:v>134</x:v>
      </x:c>
      <x:c r="P254" s="17" t="s">
        <x:v>135</x:v>
      </x:c>
      <x:c r="Q254" s="17" t="s">
        <x:v>136</x:v>
      </x:c>
      <x:c r="R254" s="40" t="s">
        <x:v>493</x:v>
      </x:c>
      <x:c r="S254" s="41" t="s"/>
      <x:c r="T254" s="41" t="s"/>
      <x:c r="U254" s="30" t="s"/>
    </x:row>
    <x:row r="255" spans="1:47" x14ac:dyDescent="0.25">
      <x:c r="F255" s="55" t="s"/>
      <x:c r="M255" s="34" t="n">
        <x:v>0</x:v>
      </x:c>
      <x:c r="N255" s="18">
        <x:f>(U250 - U249) / (3 * R243)</x:f>
      </x:c>
      <x:c r="O255" s="18">
        <x:f>U249</x:f>
      </x:c>
      <x:c r="P255" s="18">
        <x:f>U243 - R243 * (U250 + 2 * U249) / 3</x:f>
      </x:c>
      <x:c r="Q255" s="18">
        <x:f>O243</x:f>
      </x:c>
      <x:c r="R255" s="40" t="s"/>
      <x:c r="S255" s="41" t="s"/>
      <x:c r="T255" s="41" t="s"/>
      <x:c r="U255" s="30" t="s"/>
    </x:row>
    <x:row r="256" spans="1:47" x14ac:dyDescent="0.25">
      <x:c r="F256" s="55" t="s"/>
      <x:c r="M256" s="34" t="n">
        <x:v>1</x:v>
      </x:c>
      <x:c r="N256" s="18">
        <x:f>(U251 - U250) / (3 * R244)</x:f>
      </x:c>
      <x:c r="O256" s="18">
        <x:f>U250</x:f>
      </x:c>
      <x:c r="P256" s="18">
        <x:f>U244 - R244 * (U251 + 2 * U250) / 3</x:f>
      </x:c>
      <x:c r="Q256" s="18">
        <x:f>O244</x:f>
      </x:c>
      <x:c r="R256" s="40" t="s"/>
      <x:c r="S256" s="41" t="s"/>
      <x:c r="T256" s="41" t="s"/>
      <x:c r="U256" s="30" t="s"/>
    </x:row>
    <x:row r="257" spans="1:47" s="0" customFormat="1" ht="15.75" customHeight="1" thickBot="1" x14ac:dyDescent="0.3">
      <x:c r="F257" s="55" t="s"/>
      <x:c r="G257" s="55" t="s"/>
      <x:c r="M257" s="42" t="n">
        <x:v>2</x:v>
      </x:c>
      <x:c r="N257" s="43">
        <x:f>(U252 - U251) / (3 * R245)</x:f>
      </x:c>
      <x:c r="O257" s="43">
        <x:f>U251</x:f>
      </x:c>
      <x:c r="P257" s="43">
        <x:f>U245 - R245 * (U252 + 2 * U251) / 3</x:f>
      </x:c>
      <x:c r="Q257" s="43">
        <x:f>O245</x:f>
      </x:c>
      <x:c r="R257" s="44" t="s"/>
      <x:c r="S257" s="45" t="s"/>
      <x:c r="T257" s="45" t="s"/>
      <x:c r="U257" s="46" t="s"/>
    </x:row>
    <x:row r="258" spans="1:47" x14ac:dyDescent="0.25">
      <x:c r="F258" s="55" t="s"/>
    </x:row>
    <x:row r="259" spans="1:47" s="0" customFormat="1" ht="15.75" customHeight="1" thickBot="1" x14ac:dyDescent="0.3">
      <x:c r="A259" s="31" t="s">
        <x:v>309</x:v>
      </x:c>
      <x:c r="F259" s="55" t="s"/>
      <x:c r="G259" s="55" t="s"/>
      <x:c r="J259" s="0" t="s"/>
    </x:row>
    <x:row r="260" spans="1:47" x14ac:dyDescent="0.25">
      <x:c r="A260" s="6" t="s">
        <x:v>115</x:v>
      </x:c>
      <x:c r="B260" s="6" t="s"/>
      <x:c r="C260" s="6" t="s"/>
      <x:c r="D260" s="6" t="s">
        <x:v>11</x:v>
      </x:c>
      <x:c r="E260" s="6" t="s"/>
      <x:c r="F260" s="55" t="s"/>
      <x:c r="G260" s="6" t="s"/>
      <x:c r="H260" s="6" t="s">
        <x:v>12</x:v>
      </x:c>
      <x:c r="I260" s="6" t="s"/>
      <x:c r="J260" s="6" t="s">
        <x:v>116</x:v>
      </x:c>
      <x:c r="K260" s="6" t="s">
        <x:v>117</x:v>
      </x:c>
      <x:c r="M260" s="26" t="s">
        <x:v>494</x:v>
      </x:c>
      <x:c r="N260" s="27" t="s"/>
      <x:c r="O260" s="27" t="s"/>
      <x:c r="P260" s="27" t="s"/>
      <x:c r="Q260" s="27" t="s"/>
      <x:c r="R260" s="27" t="s"/>
      <x:c r="S260" s="27" t="s"/>
      <x:c r="T260" s="27" t="s"/>
      <x:c r="U260" s="28" t="s"/>
    </x:row>
    <x:row r="261" spans="1:47" x14ac:dyDescent="0.25">
      <x:c r="A261" s="36" t="s">
        <x:v>8</x:v>
      </x:c>
      <x:c r="B261" s="36" t="s">
        <x:v>9</x:v>
      </x:c>
      <x:c r="D261" s="17" t="s">
        <x:v>9</x:v>
      </x:c>
      <x:c r="E261" s="17" t="s">
        <x:v>8</x:v>
      </x:c>
      <x:c r="F261" s="55" t="s"/>
      <x:c r="G261" s="36" t="s"/>
      <x:c r="H261" s="36" t="s">
        <x:v>12</x:v>
      </x:c>
      <x:c r="I261" s="94" t="s">
        <x:v>40</x:v>
      </x:c>
      <x:c r="J261" s="37">
        <x:v>43943.5861111111</x:v>
      </x:c>
      <x:c r="K261" s="50" t="s"/>
      <x:c r="M261" s="29" t="s">
        <x:v>108</x:v>
      </x:c>
      <x:c r="U261" s="30" t="s"/>
    </x:row>
    <x:row r="262" spans="1:47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88">
        <x:f>O263</x:f>
      </x:c>
      <x:c r="E262" s="86">
        <x:f>N263</x:f>
      </x:c>
      <x:c r="F262" s="55" t="n">
        <x:v>-1.17736628902019</x:v>
      </x:c>
      <x:c r="G262" s="55" t="n">
        <x:v>2</x:v>
      </x:c>
      <x:c r="H262" s="0" t="s">
        <x:v>495</x:v>
      </x:c>
      <x:c r="K262" s="49" t="s"/>
      <x:c r="M262" s="32" t="s">
        <x:v>110</x:v>
      </x:c>
      <x:c r="N262" s="17" t="s">
        <x:v>8</x:v>
      </x:c>
      <x:c r="O262" s="17" t="s">
        <x:v>9</x:v>
      </x:c>
      <x:c r="Q262" s="17" t="s">
        <x:v>110</x:v>
      </x:c>
      <x:c r="R262" s="17" t="s">
        <x:v>111</x:v>
      </x:c>
      <x:c r="S262" s="17" t="s">
        <x:v>112</x:v>
      </x:c>
      <x:c r="T262" s="17" t="s">
        <x:v>113</x:v>
      </x:c>
      <x:c r="U262" s="33" t="s">
        <x:v>114</x:v>
      </x:c>
    </x:row>
    <x:row r="263" spans="1:47" x14ac:dyDescent="0.25">
      <x:c r="A263" s="15" t="n">
        <x:v>10</x:v>
      </x:c>
      <x:c r="B263" s="15">
        <x:f>(COS(A263))^2 + 1/3 * SIN(A263) - 2 * (SIN(A263))^2</x:f>
      </x:c>
      <x:c r="D263" s="88">
        <x:f>N275 * (E263 - E262)^3 + O275 * (E263 - E262)^2 + P275 * (E263 - E262) + Q275</x:f>
      </x:c>
      <x:c r="E263" s="86">
        <x:f>E262+1/4*(E266-E262)</x:f>
      </x:c>
      <x:c r="F263" s="55" t="n">
        <x:v>-0.826748987458069</x:v>
      </x:c>
      <x:c r="G263" s="55" t="n">
        <x:v>4</x:v>
      </x:c>
      <x:c r="H263" s="0" t="s">
        <x:v>496</x:v>
      </x:c>
      <x:c r="K263" s="49" t="s"/>
      <x:c r="M263" s="34" t="n">
        <x:v>0</x:v>
      </x:c>
      <x:c r="N263" s="18">
        <x:f>A262</x:f>
      </x:c>
      <x:c r="O263" s="18">
        <x:f>B262</x:f>
      </x:c>
      <x:c r="Q263" s="18" t="n">
        <x:v>0</x:v>
      </x:c>
      <x:c r="R263" s="18">
        <x:f>N264 - N263</x:f>
      </x:c>
      <x:c r="S263" s="18">
        <x:f>R263 + R264</x:f>
      </x:c>
      <x:c r="T263" s="18">
        <x:f>O264 - O263</x:f>
      </x:c>
      <x:c r="U263" s="35">
        <x:f>T263 / R263</x:f>
      </x:c>
    </x:row>
    <x:row r="264" spans="1:47" x14ac:dyDescent="0.25">
      <x:c r="A264" s="15" t="n">
        <x:v>30</x:v>
      </x:c>
      <x:c r="B264" s="15">
        <x:f>(COS(A264))^2 + 1/3 * SIN(A264) - 2 * (SIN(A264))^2</x:f>
      </x:c>
      <x:c r="D264" s="88">
        <x:f>N275 * (E264 - E262)^3 + O275 * (E264 - E262)^2 + P275 * (E264 - E262) + Q275</x:f>
      </x:c>
      <x:c r="E264" s="86">
        <x:f>E262+2/4*(E266-E262)</x:f>
      </x:c>
      <x:c r="F264" s="55" t="n">
        <x:v>-0.505563705376413</x:v>
      </x:c>
      <x:c r="G264" s="55" t="n">
        <x:v>6</x:v>
      </x:c>
      <x:c r="H264" s="0" t="s">
        <x:v>497</x:v>
      </x:c>
      <x:c r="K264" s="49" t="s"/>
      <x:c r="M264" s="34" t="n">
        <x:v>1</x:v>
      </x:c>
      <x:c r="N264" s="18">
        <x:f>A263</x:f>
      </x:c>
      <x:c r="O264" s="18">
        <x:f>B263</x:f>
      </x:c>
      <x:c r="Q264" s="18" t="n">
        <x:v>1</x:v>
      </x:c>
      <x:c r="R264" s="18">
        <x:f>N265 - N264</x:f>
      </x:c>
      <x:c r="S264" s="18">
        <x:f>R264 + R265</x:f>
      </x:c>
      <x:c r="T264" s="18">
        <x:f>O265 - O264</x:f>
      </x:c>
      <x:c r="U264" s="35">
        <x:f>T264 / R264</x:f>
      </x:c>
    </x:row>
    <x:row r="265" spans="1:47" x14ac:dyDescent="0.25">
      <x:c r="A265" s="15" t="n">
        <x:v>100</x:v>
      </x:c>
      <x:c r="B265" s="15">
        <x:f>(COS(A265))^2 + 1/3 * SIN(A265) - 2 * (SIN(A265))^2</x:f>
      </x:c>
      <x:c r="D265" s="88">
        <x:f>N275 * (E265 - E262)^3 + O275 * (E265 - E262)^2 + P275 * (E265 - E262) + Q275</x:f>
      </x:c>
      <x:c r="E265" s="86">
        <x:f>E262+3/4*(E266-E262)</x:f>
      </x:c>
      <x:c r="F265" s="55" t="n">
        <x:v>-0.243242462255691</x:v>
      </x:c>
      <x:c r="G265" s="55" t="n">
        <x:v>8</x:v>
      </x:c>
      <x:c r="H265" s="0" t="s">
        <x:v>498</x:v>
      </x:c>
      <x:c r="M265" s="34" t="n">
        <x:v>2</x:v>
      </x:c>
      <x:c r="N265" s="18">
        <x:f>A264</x:f>
      </x:c>
      <x:c r="O265" s="18">
        <x:f>B264</x:f>
      </x:c>
      <x:c r="Q265" s="18" t="n">
        <x:v>2</x:v>
      </x:c>
      <x:c r="R265" s="18">
        <x:f>N266 - N265</x:f>
      </x:c>
      <x:c r="S265" s="18" t="s"/>
      <x:c r="T265" s="18">
        <x:f>O266 - O265</x:f>
      </x:c>
      <x:c r="U265" s="35">
        <x:f>T265 / R265</x:f>
      </x:c>
    </x:row>
    <x:row r="266" spans="1:47" x14ac:dyDescent="0.25">
      <x:c r="D266" s="88">
        <x:f>O264</x:f>
      </x:c>
      <x:c r="E266" s="86">
        <x:f>N264</x:f>
      </x:c>
      <x:c r="F266" s="55" t="n">
        <x:v>-0.0692172775763685</x:v>
      </x:c>
      <x:c r="G266" s="55" t="n">
        <x:v>10</x:v>
      </x:c>
      <x:c r="H266" s="0" t="s">
        <x:v>499</x:v>
      </x:c>
      <x:c r="M266" s="34" t="n">
        <x:v>3</x:v>
      </x:c>
      <x:c r="N266" s="18">
        <x:f>A265</x:f>
      </x:c>
      <x:c r="O266" s="18">
        <x:f>B265</x:f>
      </x:c>
      <x:c r="U266" s="30" t="s"/>
    </x:row>
    <x:row r="267" spans="1:47" x14ac:dyDescent="0.25">
      <x:c r="D267" s="88">
        <x:f>N276 * (E267 - E266)^3 + O276 * (E267 - E266)^2 + P276 * (E267 - E266) + Q276</x:f>
      </x:c>
      <x:c r="E267" s="86">
        <x:f>E266+1/4*(E270-E266)</x:f>
      </x:c>
      <x:c r="F267" s="55" t="n">
        <x:v>-0.0979357996272108</x:v>
      </x:c>
      <x:c r="G267" s="55" t="n">
        <x:v>15</x:v>
      </x:c>
      <x:c r="H267" s="0" t="s">
        <x:v>500</x:v>
      </x:c>
      <x:c r="M267" s="39" t="s"/>
      <x:c r="U267" s="30" t="s"/>
    </x:row>
    <x:row r="268" spans="1:47" x14ac:dyDescent="0.25">
      <x:c r="D268" s="88">
        <x:f>N276 * (E268 - E266)^3 + O276 * (E268 - E266)^2 + P276 * (E268 - E266) + Q276</x:f>
      </x:c>
      <x:c r="E268" s="86">
        <x:f>E266+2/4*(E270-E266)</x:f>
      </x:c>
      <x:c r="F268" s="55" t="n">
        <x:v>-0.628361714436781</x:v>
      </x:c>
      <x:c r="G268" s="55" t="n">
        <x:v>20</x:v>
      </x:c>
      <x:c r="H268" s="0" t="s">
        <x:v>501</x:v>
      </x:c>
      <x:c r="M268" s="39" t="s"/>
      <x:c r="N268" s="5" t="s">
        <x:v>124</x:v>
      </x:c>
      <x:c r="O268" s="4" t="s"/>
      <x:c r="P268" s="4" t="s"/>
      <x:c r="Q268" s="3" t="s"/>
      <x:c r="S268" s="17" t="s">
        <x:v>125</x:v>
      </x:c>
      <x:c r="U268" s="33" t="s">
        <x:v>126</x:v>
      </x:c>
    </x:row>
    <x:row r="269" spans="1:47" x14ac:dyDescent="0.25">
      <x:c r="D269" s="88">
        <x:f>N276 * (E269 - E266)^3 + O276 * (E269 - E266)^2 + P276 * (E269 - E266) + Q276</x:f>
      </x:c>
      <x:c r="E269" s="86">
        <x:f>E266+3/4*(E270-E266)</x:f>
      </x:c>
      <x:c r="F269" s="55" t="n">
        <x:v>-1.42640192775214</x:v>
      </x:c>
      <x:c r="G269" s="55" t="n">
        <x:v>25</x:v>
      </x:c>
      <x:c r="H269" s="0" t="s">
        <x:v>502</x:v>
      </x:c>
      <x:c r="M269" s="39" t="s"/>
      <x:c r="N269" s="18" t="n">
        <x:v>2</x:v>
      </x:c>
      <x:c r="O269" s="18" t="n">
        <x:v>0</x:v>
      </x:c>
      <x:c r="P269" s="18" t="n">
        <x:v>0</x:v>
      </x:c>
      <x:c r="Q269" s="18" t="n">
        <x:v>0</x:v>
      </x:c>
      <x:c r="S269" s="18" t="n">
        <x:v>0</x:v>
      </x:c>
      <x:c r="U269" s="35">
        <x:f t="array" ref="U269:U272">MMULT( MINVERSE(N269:Q272), S269:S272 )</x:f>
      </x:c>
    </x:row>
    <x:row r="270" spans="1:47" x14ac:dyDescent="0.25">
      <x:c r="D270" s="88">
        <x:f>O265</x:f>
      </x:c>
      <x:c r="E270" s="86">
        <x:f>N265</x:f>
      </x:c>
      <x:c r="F270" s="55" t="n">
        <x:v>-2.25796334532036</x:v>
      </x:c>
      <x:c r="G270" s="55" t="n">
        <x:v>30</x:v>
      </x:c>
      <x:c r="H270" s="0" t="s">
        <x:v>44</x:v>
      </x:c>
      <x:c r="M270" s="39" t="s"/>
      <x:c r="N270" s="18">
        <x:f>R263 / S263</x:f>
      </x:c>
      <x:c r="O270" s="18" t="n">
        <x:v>2</x:v>
      </x:c>
      <x:c r="P270" s="18">
        <x:f>1 - N270</x:f>
      </x:c>
      <x:c r="Q270" s="18" t="n">
        <x:v>0</x:v>
      </x:c>
      <x:c r="S270" s="18">
        <x:f>3 * (U264 - U263) / S263</x:f>
      </x:c>
      <x:c r="U270" s="35">
        <x:f t="array"/>
      </x:c>
    </x:row>
    <x:row r="271" spans="1:47" x14ac:dyDescent="0.25">
      <x:c r="D271" s="88">
        <x:f>N277 * (E271 - E270)^3 + O277 * (E271 - E270)^2 + P277 * (E271 - E270) + Q277</x:f>
      </x:c>
      <x:c r="E271" s="86">
        <x:f>E270+1/4*(E274-E270)</x:f>
      </x:c>
      <x:c r="F271" s="55" t="n">
        <x:v>-3.82785421356019</x:v>
      </x:c>
      <x:c r="G271" s="55" t="n">
        <x:v>47.5</x:v>
      </x:c>
      <x:c r="H271" s="0" t="s">
        <x:v>44</x:v>
      </x:c>
      <x:c r="M271" s="39" t="s"/>
      <x:c r="N271" s="18" t="n">
        <x:v>0</x:v>
      </x:c>
      <x:c r="O271" s="18">
        <x:f>R264 / S264</x:f>
      </x:c>
      <x:c r="P271" s="18" t="n">
        <x:v>2</x:v>
      </x:c>
      <x:c r="Q271" s="18">
        <x:f>1 - O271</x:f>
      </x:c>
      <x:c r="S271" s="18">
        <x:f>3 * (U265 - U264) / S264</x:f>
      </x:c>
      <x:c r="U271" s="35">
        <x:f t="array"/>
      </x:c>
    </x:row>
    <x:row r="272" spans="1:47" x14ac:dyDescent="0.25">
      <x:c r="D272" s="88">
        <x:f>N277 * (E272 - E270)^3 + O277 * (E272 - E270)^2 + P277 * (E272 - E270) + Q277</x:f>
      </x:c>
      <x:c r="E272" s="86">
        <x:f>E270+2/4*(E274-E270)</x:f>
      </x:c>
      <x:c r="F272" s="55" t="n">
        <x:v>-3.55499084242425</x:v>
      </x:c>
      <x:c r="G272" s="55" t="n">
        <x:v>65</x:v>
      </x:c>
      <x:c r="H272" s="0" t="s">
        <x:v>44</x:v>
      </x:c>
      <x:c r="M272" s="39" t="s"/>
      <x:c r="N272" s="18" t="n">
        <x:v>0</x:v>
      </x:c>
      <x:c r="O272" s="18" t="n">
        <x:v>0</x:v>
      </x:c>
      <x:c r="P272" s="18" t="n">
        <x:v>0</x:v>
      </x:c>
      <x:c r="Q272" s="18" t="n">
        <x:v>2</x:v>
      </x:c>
      <x:c r="S272" s="18" t="n">
        <x:v>0</x:v>
      </x:c>
      <x:c r="U272" s="35">
        <x:f t="array"/>
      </x:c>
    </x:row>
    <x:row r="273" spans="1:47" x14ac:dyDescent="0.25">
      <x:c r="D273" s="88">
        <x:f>N277 * (E273 - E270)^3 + O277 * (E273 - E270)^2 + P277 * (E273 - E270) + Q277</x:f>
      </x:c>
      <x:c r="E273" s="86">
        <x:f>E270+3/4*(E274-E270)</x:f>
      </x:c>
      <x:c r="F273" s="55" t="n">
        <x:v>-2.05362464503779</x:v>
      </x:c>
      <x:c r="G273" s="55" t="n">
        <x:v>82.5</x:v>
      </x:c>
      <x:c r="H273" s="0" t="s">
        <x:v>503</x:v>
      </x:c>
      <x:c r="M273" s="39" t="s"/>
      <x:c r="U273" s="30" t="s"/>
    </x:row>
    <x:row r="274" spans="1:47" x14ac:dyDescent="0.25">
      <x:c r="D274" s="88">
        <x:f>O266</x:f>
      </x:c>
      <x:c r="E274" s="86">
        <x:f>N266</x:f>
      </x:c>
      <x:c r="F274" s="55" t="n">
        <x:v>0.0619929654739224</x:v>
      </x:c>
      <x:c r="G274" s="55" t="n">
        <x:v>100</x:v>
      </x:c>
      <x:c r="H274" s="0" t="s">
        <x:v>44</x:v>
      </x:c>
      <x:c r="M274" s="32" t="s">
        <x:v>110</x:v>
      </x:c>
      <x:c r="N274" s="17" t="s">
        <x:v>133</x:v>
      </x:c>
      <x:c r="O274" s="17" t="s">
        <x:v>134</x:v>
      </x:c>
      <x:c r="P274" s="17" t="s">
        <x:v>135</x:v>
      </x:c>
      <x:c r="Q274" s="17" t="s">
        <x:v>136</x:v>
      </x:c>
      <x:c r="R274" s="40" t="s">
        <x:v>504</x:v>
      </x:c>
      <x:c r="S274" s="41" t="s"/>
      <x:c r="T274" s="41" t="s"/>
      <x:c r="U274" s="30" t="s"/>
    </x:row>
    <x:row r="275" spans="1:47" x14ac:dyDescent="0.25">
      <x:c r="M275" s="34" t="n">
        <x:v>0</x:v>
      </x:c>
      <x:c r="N275" s="18">
        <x:f>(U270 - U269) / (3 * R263)</x:f>
      </x:c>
      <x:c r="O275" s="18">
        <x:f>U269</x:f>
      </x:c>
      <x:c r="P275" s="18">
        <x:f>U263 - R263 * (U270 + 2 * U269) / 3</x:f>
      </x:c>
      <x:c r="Q275" s="18">
        <x:f>O263</x:f>
      </x:c>
      <x:c r="R275" s="40" t="s"/>
      <x:c r="S275" s="41" t="s"/>
      <x:c r="T275" s="41" t="s"/>
      <x:c r="U275" s="30" t="s"/>
    </x:row>
    <x:row r="276" spans="1:47" x14ac:dyDescent="0.25">
      <x:c r="M276" s="34" t="n">
        <x:v>1</x:v>
      </x:c>
      <x:c r="N276" s="18">
        <x:f>(U271 - U270) / (3 * R264)</x:f>
      </x:c>
      <x:c r="O276" s="18">
        <x:f>U270</x:f>
      </x:c>
      <x:c r="P276" s="18">
        <x:f>U264 - R264 * (U271 + 2 * U270) / 3</x:f>
      </x:c>
      <x:c r="Q276" s="18">
        <x:f>O264</x:f>
      </x:c>
      <x:c r="R276" s="40" t="s"/>
      <x:c r="S276" s="41" t="s"/>
      <x:c r="T276" s="41" t="s"/>
      <x:c r="U276" s="30" t="s"/>
    </x:row>
    <x:row r="277" spans="1:47" s="0" customFormat="1" ht="15.75" customHeight="1" thickBot="1" x14ac:dyDescent="0.3">
      <x:c r="G277" s="55" t="s"/>
      <x:c r="M277" s="42" t="n">
        <x:v>2</x:v>
      </x:c>
      <x:c r="N277" s="43">
        <x:f>(U272 - U271) / (3 * R265)</x:f>
      </x:c>
      <x:c r="O277" s="43">
        <x:f>U271</x:f>
      </x:c>
      <x:c r="P277" s="43">
        <x:f>U265 - R265 * (U272 + 2 * U271) / 3</x:f>
      </x:c>
      <x:c r="Q277" s="43">
        <x:f>O265</x:f>
      </x:c>
      <x:c r="R277" s="44" t="s"/>
      <x:c r="S277" s="45" t="s"/>
      <x:c r="T277" s="45" t="s"/>
      <x:c r="U277" s="46" t="s"/>
      <x:c r="W277" s="89" t="s"/>
    </x:row>
  </x:sheetData>
  <x:mergeCells count="58">
    <x:mergeCell ref="N11:Q11"/>
    <x:mergeCell ref="N30:Q30"/>
    <x:mergeCell ref="A6:B6"/>
    <x:mergeCell ref="D6:E6"/>
    <x:mergeCell ref="H6:I6"/>
    <x:mergeCell ref="A23:B23"/>
    <x:mergeCell ref="D23:E23"/>
    <x:mergeCell ref="H23:I23"/>
    <x:mergeCell ref="AM11:AP11"/>
    <x:mergeCell ref="AM30:AP30"/>
    <x:mergeCell ref="N49:Q49"/>
    <x:mergeCell ref="A42:B42"/>
    <x:mergeCell ref="D42:E42"/>
    <x:mergeCell ref="H42:I42"/>
    <x:mergeCell ref="A60:B60"/>
    <x:mergeCell ref="D60:E60"/>
    <x:mergeCell ref="H60:I60"/>
    <x:mergeCell ref="N88:Q88"/>
    <x:mergeCell ref="N68:Q68"/>
    <x:mergeCell ref="A80:B80"/>
    <x:mergeCell ref="D80:E80"/>
    <x:mergeCell ref="H80:I80"/>
    <x:mergeCell ref="N128:Q128"/>
    <x:mergeCell ref="N108:Q108"/>
    <x:mergeCell ref="A100:B100"/>
    <x:mergeCell ref="D100:E100"/>
    <x:mergeCell ref="H100:I100"/>
    <x:mergeCell ref="A120:B120"/>
    <x:mergeCell ref="D120:E120"/>
    <x:mergeCell ref="H120:I120"/>
    <x:mergeCell ref="N148:Q148"/>
    <x:mergeCell ref="A140:B140"/>
    <x:mergeCell ref="D140:E140"/>
    <x:mergeCell ref="H140:I140"/>
    <x:mergeCell ref="A160:B160"/>
    <x:mergeCell ref="D160:E160"/>
    <x:mergeCell ref="H160:I160"/>
    <x:mergeCell ref="N188:Q188"/>
    <x:mergeCell ref="N168:Q168"/>
    <x:mergeCell ref="A180:B180"/>
    <x:mergeCell ref="D180:E180"/>
    <x:mergeCell ref="H180:I180"/>
    <x:mergeCell ref="N208:Q208"/>
    <x:mergeCell ref="A200:B200"/>
    <x:mergeCell ref="D200:E200"/>
    <x:mergeCell ref="H200:I200"/>
    <x:mergeCell ref="A220:B220"/>
    <x:mergeCell ref="D220:E220"/>
    <x:mergeCell ref="H220:I220"/>
    <x:mergeCell ref="N228:Q228"/>
    <x:mergeCell ref="N248:Q248"/>
    <x:mergeCell ref="A240:B240"/>
    <x:mergeCell ref="D240:E240"/>
    <x:mergeCell ref="H240:I240"/>
    <x:mergeCell ref="N268:Q268"/>
    <x:mergeCell ref="A260:B260"/>
    <x:mergeCell ref="D260:E260"/>
    <x:mergeCell ref="H260:I260"/>
  </x:mergeCells>
  <x:conditionalFormatting sqref="J259:J277">
    <x:cfRule type="containsText" dxfId="0" priority="1" operator="containsText" text="Failed">
      <x:formula>NOT(ISERROR(SEARCH("Failed",J259)))</x:formula>
    </x:cfRule>
    <x:cfRule type="containsText" dxfId="1" priority="2" operator="containsText" text="Passed">
      <x:formula>NOT(ISERROR(SEARCH("Passed",J259)))</x:formula>
    </x:cfRule>
  </x:conditionalFormatting>
  <x:conditionalFormatting sqref="J239:J257">
    <x:cfRule type="containsText" dxfId="0" priority="3" operator="containsText" text="Failed">
      <x:formula>NOT(ISERROR(SEARCH("Failed",J239)))</x:formula>
    </x:cfRule>
    <x:cfRule type="containsText" dxfId="1" priority="4" operator="containsText" text="Passed">
      <x:formula>NOT(ISERROR(SEARCH("Passed",J239)))</x:formula>
    </x:cfRule>
  </x:conditionalFormatting>
  <x:conditionalFormatting sqref="J219:J237">
    <x:cfRule type="containsText" dxfId="0" priority="5" operator="containsText" text="Failed">
      <x:formula>NOT(ISERROR(SEARCH("Failed",J219)))</x:formula>
    </x:cfRule>
    <x:cfRule type="containsText" dxfId="1" priority="6" operator="containsText" text="Passed">
      <x:formula>NOT(ISERROR(SEARCH("Passed",J219)))</x:formula>
    </x:cfRule>
  </x:conditionalFormatting>
  <x:conditionalFormatting sqref="J199:J217">
    <x:cfRule type="containsText" dxfId="0" priority="7" operator="containsText" text="Failed">
      <x:formula>NOT(ISERROR(SEARCH("Failed",J199)))</x:formula>
    </x:cfRule>
    <x:cfRule type="containsText" dxfId="1" priority="8" operator="containsText" text="Passed">
      <x:formula>NOT(ISERROR(SEARCH("Passed",J199)))</x:formula>
    </x:cfRule>
  </x:conditionalFormatting>
  <x:conditionalFormatting sqref="J179:J197">
    <x:cfRule type="containsText" dxfId="0" priority="9" operator="containsText" text="Failed">
      <x:formula>NOT(ISERROR(SEARCH("Failed",J179)))</x:formula>
    </x:cfRule>
    <x:cfRule type="containsText" dxfId="1" priority="10" operator="containsText" text="Passed">
      <x:formula>NOT(ISERROR(SEARCH("Passed",J179)))</x:formula>
    </x:cfRule>
  </x:conditionalFormatting>
  <x:conditionalFormatting sqref="J159:J177">
    <x:cfRule type="containsText" dxfId="0" priority="11" operator="containsText" text="Failed">
      <x:formula>NOT(ISERROR(SEARCH("Failed",J159)))</x:formula>
    </x:cfRule>
    <x:cfRule type="containsText" dxfId="1" priority="12" operator="containsText" text="Passed">
      <x:formula>NOT(ISERROR(SEARCH("Passed",J159)))</x:formula>
    </x:cfRule>
  </x:conditionalFormatting>
  <x:conditionalFormatting sqref="J139:J157">
    <x:cfRule type="containsText" dxfId="0" priority="13" operator="containsText" text="Failed">
      <x:formula>NOT(ISERROR(SEARCH("Failed",J139)))</x:formula>
    </x:cfRule>
    <x:cfRule type="containsText" dxfId="1" priority="14" operator="containsText" text="Passed">
      <x:formula>NOT(ISERROR(SEARCH("Passed",J139)))</x:formula>
    </x:cfRule>
  </x:conditionalFormatting>
  <x:conditionalFormatting sqref="J119:J137">
    <x:cfRule type="containsText" dxfId="0" priority="15" operator="containsText" text="Failed">
      <x:formula>NOT(ISERROR(SEARCH("Failed",J119)))</x:formula>
    </x:cfRule>
    <x:cfRule type="containsText" dxfId="1" priority="16" operator="containsText" text="Passed">
      <x:formula>NOT(ISERROR(SEARCH("Passed",J119)))</x:formula>
    </x:cfRule>
  </x:conditionalFormatting>
  <x:conditionalFormatting sqref="J99:J117">
    <x:cfRule type="containsText" dxfId="0" priority="17" operator="containsText" text="Failed">
      <x:formula>NOT(ISERROR(SEARCH("Failed",J99)))</x:formula>
    </x:cfRule>
    <x:cfRule type="containsText" dxfId="1" priority="18" operator="containsText" text="Passed">
      <x:formula>NOT(ISERROR(SEARCH("Passed",J99)))</x:formula>
    </x:cfRule>
  </x:conditionalFormatting>
  <x:conditionalFormatting sqref="J79:J97">
    <x:cfRule type="containsText" dxfId="0" priority="19" operator="containsText" text="Failed">
      <x:formula>NOT(ISERROR(SEARCH("Failed",J79)))</x:formula>
    </x:cfRule>
    <x:cfRule type="containsText" dxfId="1" priority="20" operator="containsText" text="Passed">
      <x:formula>NOT(ISERROR(SEARCH("Passed",J79)))</x:formula>
    </x:cfRule>
  </x:conditionalFormatting>
  <x:conditionalFormatting sqref="J278:J1048576 J36:J78 J1:J12 J20:J20 J22:J28 J98:J98 J118:J118 J138:J138 J158:J158 J178:J178 J198:J198 J218:J218 J238:J238 J258:J258">
    <x:cfRule type="containsText" dxfId="0" priority="21" operator="containsText" text="Failed">
      <x:formula>NOT(ISERROR(SEARCH("Failed",J278)))</x:formula>
    </x:cfRule>
    <x:cfRule type="containsText" dxfId="1" priority="22" operator="containsText" text="Passed">
      <x:formula>NOT(ISERROR(SEARCH("Passed",J278)))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B1:AI162"/>
  <x:sheetViews>
    <x:sheetView zoomScale="70" zoomScaleNormal="70" workbookViewId="0">
      <x:selection activeCell="O95" sqref="O95"/>
    </x:sheetView>
  </x:sheetViews>
  <x:sheetFormatPr defaultColWidth="9.140625" defaultRowHeight="15" x14ac:dyDescent="0.25"/>
  <x:cols>
    <x:col min="1" max="1" width="1.710938" style="15" customWidth="1"/>
    <x:col min="2" max="14" width="9.140625" style="15" customWidth="1"/>
    <x:col min="15" max="15" width="9.140625" style="0" customWidth="1"/>
    <x:col min="16" max="23" width="9.140625" style="15" customWidth="1"/>
    <x:col min="24" max="24" width="9" style="15" customWidth="1"/>
    <x:col min="25" max="25" width="9" style="84" customWidth="1"/>
    <x:col min="26" max="16384" width="9.140625" style="15" customWidth="1"/>
  </x:cols>
  <x:sheetData>
    <x:row r="1" spans="1:35" s="0" customFormat="1" ht="9.95" customHeight="1" x14ac:dyDescent="0.25"/>
    <x:row r="2" spans="1:35" s="0" customFormat="1" ht="15" customHeight="1" x14ac:dyDescent="0.25">
      <x:c r="O2" s="16" t="s">
        <x:v>505</x:v>
      </x:c>
    </x:row>
    <x:row r="3" spans="1:35" x14ac:dyDescent="0.25">
      <x:c r="O3" s="16" t="s">
        <x:v>108</x:v>
      </x:c>
    </x:row>
    <x:row r="4" spans="1:35" x14ac:dyDescent="0.25">
      <x:c r="O4" s="17" t="s">
        <x:v>110</x:v>
      </x:c>
      <x:c r="P4" s="17" t="s">
        <x:v>8</x:v>
      </x:c>
      <x:c r="Q4" s="17" t="s">
        <x:v>9</x:v>
      </x:c>
      <x:c r="S4" s="17" t="s">
        <x:v>110</x:v>
      </x:c>
      <x:c r="T4" s="17" t="s">
        <x:v>111</x:v>
      </x:c>
      <x:c r="U4" s="17" t="s">
        <x:v>112</x:v>
      </x:c>
      <x:c r="V4" s="17" t="s">
        <x:v>113</x:v>
      </x:c>
      <x:c r="W4" s="17" t="s">
        <x:v>114</x:v>
      </x:c>
    </x:row>
    <x:row r="5" spans="1:35" x14ac:dyDescent="0.25">
      <x:c r="O5" s="18" t="n">
        <x:v>0</x:v>
      </x:c>
      <x:c r="P5" s="18" t="n">
        <x:v>2</x:v>
      </x:c>
      <x:c r="Q5" s="18" t="n">
        <x:v>1.098612</x:v>
      </x:c>
      <x:c r="S5" s="18" t="n">
        <x:v>0</x:v>
      </x:c>
      <x:c r="T5" s="18">
        <x:f>P6 - P5</x:f>
      </x:c>
      <x:c r="U5" s="18">
        <x:f>T5 + T6</x:f>
      </x:c>
      <x:c r="V5" s="18">
        <x:f>Q6 - Q5</x:f>
      </x:c>
      <x:c r="W5" s="18">
        <x:f>V5 / T5</x:f>
      </x:c>
    </x:row>
    <x:row r="6" spans="1:35" x14ac:dyDescent="0.25">
      <x:c r="O6" s="18" t="n">
        <x:v>1</x:v>
      </x:c>
      <x:c r="P6" s="18" t="n">
        <x:v>5</x:v>
      </x:c>
      <x:c r="Q6" s="18" t="n">
        <x:v>1.791759</x:v>
      </x:c>
      <x:c r="S6" s="18" t="n">
        <x:v>1</x:v>
      </x:c>
      <x:c r="T6" s="18">
        <x:f>P7 - P6</x:f>
      </x:c>
      <x:c r="U6" s="18">
        <x:f>T6 + T7</x:f>
      </x:c>
      <x:c r="V6" s="18">
        <x:f>Q7 - Q6</x:f>
      </x:c>
      <x:c r="W6" s="18">
        <x:f>V6 / T6</x:f>
      </x:c>
    </x:row>
    <x:row r="7" spans="1:35" x14ac:dyDescent="0.25">
      <x:c r="O7" s="18" t="n">
        <x:v>2</x:v>
      </x:c>
      <x:c r="P7" s="18" t="n">
        <x:v>13</x:v>
      </x:c>
      <x:c r="Q7" s="18" t="n">
        <x:v>2.639057</x:v>
      </x:c>
      <x:c r="S7" s="18" t="n">
        <x:v>2</x:v>
      </x:c>
      <x:c r="T7" s="18">
        <x:f>P8 - P7</x:f>
      </x:c>
      <x:c r="U7" s="18" t="s"/>
      <x:c r="V7" s="18">
        <x:f>Q8 - Q7</x:f>
      </x:c>
      <x:c r="W7" s="18">
        <x:f>V7 / T7</x:f>
      </x:c>
    </x:row>
    <x:row r="8" spans="1:35" x14ac:dyDescent="0.25">
      <x:c r="O8" s="18" t="n">
        <x:v>3</x:v>
      </x:c>
      <x:c r="P8" s="18" t="n">
        <x:v>15</x:v>
      </x:c>
      <x:c r="Q8" s="18" t="n">
        <x:v>2.772589</x:v>
      </x:c>
    </x:row>
    <x:row r="10" spans="1:35" x14ac:dyDescent="0.25">
      <x:c r="P10" s="5" t="s">
        <x:v>124</x:v>
      </x:c>
      <x:c r="Q10" s="4" t="s"/>
      <x:c r="R10" s="4" t="s"/>
      <x:c r="S10" s="3" t="s"/>
      <x:c r="U10" s="17" t="s">
        <x:v>125</x:v>
      </x:c>
      <x:c r="W10" s="17" t="s">
        <x:v>126</x:v>
      </x:c>
    </x:row>
    <x:row r="11" spans="1:35" x14ac:dyDescent="0.25">
      <x:c r="P11" s="18" t="n">
        <x:v>2</x:v>
      </x:c>
      <x:c r="Q11" s="18" t="n">
        <x:v>0</x:v>
      </x:c>
      <x:c r="R11" s="18" t="n">
        <x:v>0</x:v>
      </x:c>
      <x:c r="S11" s="18" t="n">
        <x:v>0</x:v>
      </x:c>
      <x:c r="U11" s="18" t="n">
        <x:v>0</x:v>
      </x:c>
      <x:c r="W11" s="18">
        <x:f t="array" ref="W11:W14">MMULT( MINVERSE(P11:S14), U11:U14 )</x:f>
      </x:c>
    </x:row>
    <x:row r="12" spans="1:35" x14ac:dyDescent="0.25">
      <x:c r="P12" s="18">
        <x:f>T5 / U5</x:f>
      </x:c>
      <x:c r="Q12" s="18" t="n">
        <x:v>2</x:v>
      </x:c>
      <x:c r="R12" s="18">
        <x:f>1 - P12</x:f>
      </x:c>
      <x:c r="S12" s="18" t="n">
        <x:v>0</x:v>
      </x:c>
      <x:c r="U12" s="18">
        <x:f>3 * (W6 - W5) / U5</x:f>
      </x:c>
      <x:c r="W12" s="18">
        <x:f t="array"/>
      </x:c>
    </x:row>
    <x:row r="13" spans="1:35" x14ac:dyDescent="0.25">
      <x:c r="P13" s="18" t="n">
        <x:v>0</x:v>
      </x:c>
      <x:c r="Q13" s="18">
        <x:f>T6 / U6</x:f>
      </x:c>
      <x:c r="R13" s="18" t="n">
        <x:v>2</x:v>
      </x:c>
      <x:c r="S13" s="18">
        <x:f>1 - Q13</x:f>
      </x:c>
      <x:c r="U13" s="18">
        <x:f>3 * (W7 - W6) / U6</x:f>
      </x:c>
      <x:c r="W13" s="18">
        <x:f t="array"/>
      </x:c>
    </x:row>
    <x:row r="14" spans="1:35" x14ac:dyDescent="0.25">
      <x:c r="P14" s="18" t="n">
        <x:v>0</x:v>
      </x:c>
      <x:c r="Q14" s="18" t="n">
        <x:v>0</x:v>
      </x:c>
      <x:c r="R14" s="18" t="n">
        <x:v>0</x:v>
      </x:c>
      <x:c r="S14" s="18" t="n">
        <x:v>2</x:v>
      </x:c>
      <x:c r="U14" s="18" t="n">
        <x:v>0</x:v>
      </x:c>
      <x:c r="W14" s="18">
        <x:f t="array"/>
      </x:c>
    </x:row>
    <x:row r="16" spans="1:35" x14ac:dyDescent="0.25">
      <x:c r="O16" s="17" t="s">
        <x:v>110</x:v>
      </x:c>
      <x:c r="P16" s="17" t="s">
        <x:v>133</x:v>
      </x:c>
      <x:c r="Q16" s="17" t="s">
        <x:v>134</x:v>
      </x:c>
      <x:c r="R16" s="17" t="s">
        <x:v>135</x:v>
      </x:c>
      <x:c r="S16" s="17" t="s">
        <x:v>136</x:v>
      </x:c>
    </x:row>
    <x:row r="17" spans="1:35" x14ac:dyDescent="0.25">
      <x:c r="O17" s="18" t="n">
        <x:v>0</x:v>
      </x:c>
      <x:c r="P17" s="18">
        <x:f>(W12 - W11) / (3 * T5)</x:f>
      </x:c>
      <x:c r="Q17" s="18">
        <x:f>W11</x:f>
      </x:c>
      <x:c r="R17" s="18">
        <x:f>W5 - T5 * (W12 + 2 * W11) / 3</x:f>
      </x:c>
      <x:c r="S17" s="18">
        <x:f>Q5</x:f>
      </x:c>
      <x:c r="U17" s="15">
        <x:f>P17 * 2^3 + Q17 * 2^2 + R17 * 2 + S17</x:f>
      </x:c>
    </x:row>
    <x:row r="18" spans="1:35" x14ac:dyDescent="0.25">
      <x:c r="O18" s="18" t="n">
        <x:v>1</x:v>
      </x:c>
      <x:c r="P18" s="18">
        <x:f>(W13 - W12) / (3 * T6)</x:f>
      </x:c>
      <x:c r="Q18" s="18">
        <x:f>W12</x:f>
      </x:c>
      <x:c r="R18" s="18">
        <x:f>W6 - T6 * (W13 + 2 * W12) / 3</x:f>
      </x:c>
      <x:c r="S18" s="18">
        <x:f>Q6</x:f>
      </x:c>
      <x:c r="U18" s="15">
        <x:f>P18 * 2^3 + Q18 * 2^2 + R18 * 2 + S18</x:f>
      </x:c>
    </x:row>
    <x:row r="19" spans="1:35" x14ac:dyDescent="0.25">
      <x:c r="O19" s="18" t="n">
        <x:v>2</x:v>
      </x:c>
      <x:c r="P19" s="18">
        <x:f>(W14 - W13) / (3 * T7)</x:f>
      </x:c>
      <x:c r="Q19" s="18">
        <x:f>W13</x:f>
      </x:c>
      <x:c r="R19" s="18">
        <x:f>W7 - T7 * (W14 + 2 * W13) / 3</x:f>
      </x:c>
      <x:c r="S19" s="18">
        <x:f>Q7</x:f>
      </x:c>
      <x:c r="U19" s="15">
        <x:f>P19 * 2^3 + Q19 * 2^2 + R19 * 2 + S19</x:f>
      </x:c>
    </x:row>
    <x:row r="20" spans="1:35" x14ac:dyDescent="0.25">
      <x:c r="O20" s="15" t="s"/>
    </x:row>
    <x:row r="21" spans="1:35" x14ac:dyDescent="0.25">
      <x:c r="O21" s="84" t="s"/>
      <x:c r="P21" s="84" t="s"/>
      <x:c r="Q21" s="84" t="s"/>
      <x:c r="R21" s="84" t="s"/>
      <x:c r="S21" s="84" t="s"/>
      <x:c r="T21" s="84" t="s"/>
      <x:c r="U21" s="84" t="s"/>
      <x:c r="V21" s="84" t="s"/>
      <x:c r="W21" s="84" t="s"/>
      <x:c r="X21" s="84" t="s"/>
      <x:c r="Z21" s="84" t="s"/>
      <x:c r="AA21" s="84" t="s"/>
      <x:c r="AB21" s="84" t="s"/>
      <x:c r="AC21" s="84" t="s"/>
      <x:c r="AD21" s="84" t="s"/>
      <x:c r="AE21" s="84" t="s"/>
      <x:c r="AF21" s="84" t="s"/>
      <x:c r="AG21" s="84" t="s"/>
      <x:c r="AH21" s="84" t="s"/>
      <x:c r="AI21" s="84" t="s"/>
    </x:row>
    <x:row r="22" spans="1:35" x14ac:dyDescent="0.25">
      <x:c r="O22" s="15" t="s"/>
    </x:row>
    <x:row r="23" spans="1:35" x14ac:dyDescent="0.25">
      <x:c r="O23" s="13" t="s">
        <x:v>21</x:v>
      </x:c>
      <x:c r="Z23" s="13" t="s">
        <x:v>506</x:v>
      </x:c>
    </x:row>
    <x:row r="24" spans="1:35" x14ac:dyDescent="0.25">
      <x:c r="O24" s="16" t="s">
        <x:v>108</x:v>
      </x:c>
      <x:c r="Z24" s="16" t="s">
        <x:v>108</x:v>
      </x:c>
    </x:row>
    <x:row r="25" spans="1:35" x14ac:dyDescent="0.25">
      <x:c r="O25" s="17" t="s">
        <x:v>110</x:v>
      </x:c>
      <x:c r="P25" s="95" t="s">
        <x:v>8</x:v>
      </x:c>
      <x:c r="Q25" s="95" t="s">
        <x:v>9</x:v>
      </x:c>
      <x:c r="S25" s="17" t="s">
        <x:v>110</x:v>
      </x:c>
      <x:c r="T25" s="17" t="s">
        <x:v>111</x:v>
      </x:c>
      <x:c r="U25" s="17" t="s">
        <x:v>112</x:v>
      </x:c>
      <x:c r="V25" s="17" t="s">
        <x:v>113</x:v>
      </x:c>
      <x:c r="W25" s="17" t="s">
        <x:v>114</x:v>
      </x:c>
      <x:c r="Z25" s="17" t="s">
        <x:v>110</x:v>
      </x:c>
      <x:c r="AA25" s="95" t="s">
        <x:v>8</x:v>
      </x:c>
      <x:c r="AB25" s="95" t="s">
        <x:v>9</x:v>
      </x:c>
      <x:c r="AD25" s="17" t="s">
        <x:v>110</x:v>
      </x:c>
      <x:c r="AE25" s="17" t="s">
        <x:v>111</x:v>
      </x:c>
      <x:c r="AF25" s="17" t="s">
        <x:v>112</x:v>
      </x:c>
      <x:c r="AG25" s="17" t="s">
        <x:v>113</x:v>
      </x:c>
      <x:c r="AH25" s="17" t="s">
        <x:v>114</x:v>
      </x:c>
    </x:row>
    <x:row r="26" spans="1:35" x14ac:dyDescent="0.25">
      <x:c r="O26" s="18" t="n">
        <x:v>0</x:v>
      </x:c>
      <x:c r="P26" s="86" t="n">
        <x:v>0</x:v>
      </x:c>
      <x:c r="Q26" s="86" t="n">
        <x:v>1</x:v>
      </x:c>
      <x:c r="S26" s="18" t="n">
        <x:v>0</x:v>
      </x:c>
      <x:c r="T26" s="18">
        <x:f>P27 - P26</x:f>
      </x:c>
      <x:c r="U26" s="18">
        <x:f>T26 + T27</x:f>
      </x:c>
      <x:c r="V26" s="18">
        <x:f>Q27 - Q26</x:f>
      </x:c>
      <x:c r="W26" s="18">
        <x:f>V26 / T26</x:f>
      </x:c>
      <x:c r="Z26" s="18" t="n">
        <x:v>0</x:v>
      </x:c>
      <x:c r="AA26" s="86" t="s"/>
      <x:c r="AB26" s="86" t="s"/>
      <x:c r="AD26" s="18" t="n">
        <x:v>0</x:v>
      </x:c>
      <x:c r="AE26" s="18">
        <x:f>AA27 - AA26</x:f>
      </x:c>
      <x:c r="AF26" s="18">
        <x:f>AE26 + AE27</x:f>
      </x:c>
      <x:c r="AG26" s="18">
        <x:f>AB27 - AB26</x:f>
      </x:c>
      <x:c r="AH26" s="18" t="e">
        <x:f>AG26 / AE26</x:f>
      </x:c>
    </x:row>
    <x:row r="27" spans="1:35" x14ac:dyDescent="0.25">
      <x:c r="O27" s="18" t="n">
        <x:v>1</x:v>
      </x:c>
      <x:c r="P27" s="86" t="n">
        <x:v>1</x:v>
      </x:c>
      <x:c r="Q27" s="86" t="n">
        <x:v>2</x:v>
      </x:c>
      <x:c r="S27" s="18" t="n">
        <x:v>1</x:v>
      </x:c>
      <x:c r="T27" s="18">
        <x:f>P28 - P27</x:f>
      </x:c>
      <x:c r="U27" s="18">
        <x:f>T27 + T28</x:f>
      </x:c>
      <x:c r="V27" s="18">
        <x:f>Q28 - Q27</x:f>
      </x:c>
      <x:c r="W27" s="18">
        <x:f>V27 / T27</x:f>
      </x:c>
      <x:c r="Z27" s="18" t="n">
        <x:v>1</x:v>
      </x:c>
      <x:c r="AA27" s="86" t="s"/>
      <x:c r="AB27" s="86" t="s"/>
      <x:c r="AD27" s="18" t="n">
        <x:v>1</x:v>
      </x:c>
      <x:c r="AE27" s="18">
        <x:f>AA28 - AA27</x:f>
      </x:c>
      <x:c r="AF27" s="18">
        <x:f>AE27 + AE28</x:f>
      </x:c>
      <x:c r="AG27" s="18">
        <x:f>AB28 - AB27</x:f>
      </x:c>
      <x:c r="AH27" s="18" t="e">
        <x:f>AG27 / AE27</x:f>
      </x:c>
    </x:row>
    <x:row r="28" spans="1:35" x14ac:dyDescent="0.25">
      <x:c r="O28" s="18" t="n">
        <x:v>2</x:v>
      </x:c>
      <x:c r="P28" s="86" t="n">
        <x:v>2</x:v>
      </x:c>
      <x:c r="Q28" s="86" t="n">
        <x:v>3</x:v>
      </x:c>
      <x:c r="S28" s="18" t="n">
        <x:v>2</x:v>
      </x:c>
      <x:c r="T28" s="18">
        <x:f>P29 - P28</x:f>
      </x:c>
      <x:c r="U28" s="18" t="s"/>
      <x:c r="V28" s="18">
        <x:f>Q29 - Q28</x:f>
      </x:c>
      <x:c r="W28" s="18">
        <x:f>V28 / T28</x:f>
      </x:c>
      <x:c r="Z28" s="18" t="n">
        <x:v>2</x:v>
      </x:c>
      <x:c r="AA28" s="86" t="s"/>
      <x:c r="AB28" s="86" t="s"/>
      <x:c r="AD28" s="18" t="n">
        <x:v>2</x:v>
      </x:c>
      <x:c r="AE28" s="18">
        <x:f>AA29 - AA28</x:f>
      </x:c>
      <x:c r="AF28" s="18" t="s"/>
      <x:c r="AG28" s="18">
        <x:f>AB29 - AB28</x:f>
      </x:c>
      <x:c r="AH28" s="18" t="e">
        <x:f>AG28 / AE28</x:f>
      </x:c>
    </x:row>
    <x:row r="29" spans="1:35" x14ac:dyDescent="0.25">
      <x:c r="O29" s="18" t="n">
        <x:v>3</x:v>
      </x:c>
      <x:c r="P29" s="86" t="n">
        <x:v>3</x:v>
      </x:c>
      <x:c r="Q29" s="86" t="n">
        <x:v>4</x:v>
      </x:c>
      <x:c r="Z29" s="18" t="n">
        <x:v>3</x:v>
      </x:c>
      <x:c r="AA29" s="86" t="s"/>
      <x:c r="AB29" s="86" t="s"/>
    </x:row>
    <x:row r="31" spans="1:35" x14ac:dyDescent="0.25">
      <x:c r="P31" s="5" t="s">
        <x:v>124</x:v>
      </x:c>
      <x:c r="Q31" s="4" t="s"/>
      <x:c r="R31" s="4" t="s"/>
      <x:c r="S31" s="3" t="s"/>
      <x:c r="U31" s="17" t="s">
        <x:v>125</x:v>
      </x:c>
      <x:c r="W31" s="17" t="s">
        <x:v>126</x:v>
      </x:c>
      <x:c r="AA31" s="5" t="s">
        <x:v>124</x:v>
      </x:c>
      <x:c r="AB31" s="4" t="s"/>
      <x:c r="AC31" s="4" t="s"/>
      <x:c r="AD31" s="3" t="s"/>
      <x:c r="AF31" s="17" t="s">
        <x:v>125</x:v>
      </x:c>
      <x:c r="AH31" s="17" t="s">
        <x:v>126</x:v>
      </x:c>
    </x:row>
    <x:row r="32" spans="1:35" x14ac:dyDescent="0.25">
      <x:c r="P32" s="18" t="n">
        <x:v>2</x:v>
      </x:c>
      <x:c r="Q32" s="18" t="n">
        <x:v>0</x:v>
      </x:c>
      <x:c r="R32" s="18" t="n">
        <x:v>0</x:v>
      </x:c>
      <x:c r="S32" s="18" t="n">
        <x:v>0</x:v>
      </x:c>
      <x:c r="U32" s="18" t="n">
        <x:v>0</x:v>
      </x:c>
      <x:c r="W32" s="18">
        <x:f t="array" ref="W32:W35">MMULT( MINVERSE(P32:S35), U32:U35 )</x:f>
      </x:c>
      <x:c r="AA32" s="18" t="n">
        <x:v>2</x:v>
      </x:c>
      <x:c r="AB32" s="18" t="n">
        <x:v>0</x:v>
      </x:c>
      <x:c r="AC32" s="18" t="n">
        <x:v>0</x:v>
      </x:c>
      <x:c r="AD32" s="18" t="n">
        <x:v>0</x:v>
      </x:c>
      <x:c r="AF32" s="18" t="n">
        <x:v>0</x:v>
      </x:c>
      <x:c r="AH32" s="18" t="e">
        <x:f t="array" ref="AH32:AH35">MMULT( MINVERSE(AA32:AD35), AF32:AF35 )</x:f>
      </x:c>
    </x:row>
    <x:row r="33" spans="1:35" x14ac:dyDescent="0.25">
      <x:c r="P33" s="18">
        <x:f>T26 / U26</x:f>
      </x:c>
      <x:c r="Q33" s="18" t="n">
        <x:v>2</x:v>
      </x:c>
      <x:c r="R33" s="18">
        <x:f>1 - P33</x:f>
      </x:c>
      <x:c r="S33" s="18" t="n">
        <x:v>0</x:v>
      </x:c>
      <x:c r="U33" s="18">
        <x:f>3 * (W27 - W26) / U26</x:f>
      </x:c>
      <x:c r="W33" s="18">
        <x:f t="array"/>
      </x:c>
      <x:c r="AA33" s="18" t="e">
        <x:f>AE26 / AF26</x:f>
      </x:c>
      <x:c r="AB33" s="18" t="n">
        <x:v>2</x:v>
      </x:c>
      <x:c r="AC33" s="18" t="e">
        <x:f>1 - AA33</x:f>
      </x:c>
      <x:c r="AD33" s="18" t="n">
        <x:v>0</x:v>
      </x:c>
      <x:c r="AF33" s="18" t="e">
        <x:f>3 * (AH27 - AH26) / AF26</x:f>
      </x:c>
      <x:c r="AH33" s="18" t="e">
        <x:f t="array"/>
      </x:c>
    </x:row>
    <x:row r="34" spans="1:35" x14ac:dyDescent="0.25">
      <x:c r="P34" s="18" t="n">
        <x:v>0</x:v>
      </x:c>
      <x:c r="Q34" s="18">
        <x:f>T27 / U27</x:f>
      </x:c>
      <x:c r="R34" s="18" t="n">
        <x:v>2</x:v>
      </x:c>
      <x:c r="S34" s="18">
        <x:f>1 - Q34</x:f>
      </x:c>
      <x:c r="U34" s="18">
        <x:f>3 * (W28 - W27) / U27</x:f>
      </x:c>
      <x:c r="W34" s="18">
        <x:f t="array"/>
      </x:c>
      <x:c r="AA34" s="18" t="n">
        <x:v>0</x:v>
      </x:c>
      <x:c r="AB34" s="18" t="e">
        <x:f>AE27 / AF27</x:f>
      </x:c>
      <x:c r="AC34" s="18" t="n">
        <x:v>2</x:v>
      </x:c>
      <x:c r="AD34" s="18" t="e">
        <x:f>1 - AB34</x:f>
      </x:c>
      <x:c r="AF34" s="18" t="e">
        <x:f>3 * (AH28 - AH27) / AF27</x:f>
      </x:c>
      <x:c r="AH34" s="18" t="e">
        <x:f t="array"/>
      </x:c>
    </x:row>
    <x:row r="35" spans="1:35" x14ac:dyDescent="0.25">
      <x:c r="P35" s="18" t="n">
        <x:v>0</x:v>
      </x:c>
      <x:c r="Q35" s="18" t="n">
        <x:v>0</x:v>
      </x:c>
      <x:c r="R35" s="18" t="n">
        <x:v>0</x:v>
      </x:c>
      <x:c r="S35" s="18" t="n">
        <x:v>2</x:v>
      </x:c>
      <x:c r="U35" s="18" t="n">
        <x:v>0</x:v>
      </x:c>
      <x:c r="W35" s="18">
        <x:f t="array"/>
      </x:c>
      <x:c r="AA35" s="18" t="n">
        <x:v>0</x:v>
      </x:c>
      <x:c r="AB35" s="18" t="n">
        <x:v>0</x:v>
      </x:c>
      <x:c r="AC35" s="18" t="n">
        <x:v>0</x:v>
      </x:c>
      <x:c r="AD35" s="18" t="n">
        <x:v>2</x:v>
      </x:c>
      <x:c r="AF35" s="18" t="n">
        <x:v>0</x:v>
      </x:c>
      <x:c r="AH35" s="18" t="e">
        <x:f t="array"/>
      </x:c>
    </x:row>
    <x:row r="37" spans="1:35" x14ac:dyDescent="0.25">
      <x:c r="O37" s="17" t="s">
        <x:v>110</x:v>
      </x:c>
      <x:c r="P37" s="17" t="s">
        <x:v>133</x:v>
      </x:c>
      <x:c r="Q37" s="17" t="s">
        <x:v>134</x:v>
      </x:c>
      <x:c r="R37" s="17" t="s">
        <x:v>135</x:v>
      </x:c>
      <x:c r="S37" s="17" t="s">
        <x:v>136</x:v>
      </x:c>
      <x:c r="Z37" s="17" t="s">
        <x:v>110</x:v>
      </x:c>
      <x:c r="AA37" s="17" t="s">
        <x:v>133</x:v>
      </x:c>
      <x:c r="AB37" s="17" t="s">
        <x:v>134</x:v>
      </x:c>
      <x:c r="AC37" s="17" t="s">
        <x:v>135</x:v>
      </x:c>
      <x:c r="AD37" s="17" t="s">
        <x:v>136</x:v>
      </x:c>
    </x:row>
    <x:row r="38" spans="1:35" x14ac:dyDescent="0.25">
      <x:c r="O38" s="18" t="n">
        <x:v>0</x:v>
      </x:c>
      <x:c r="P38" s="18">
        <x:f>(W33 - W32) / (3 * T26)</x:f>
      </x:c>
      <x:c r="Q38" s="18">
        <x:f>W32</x:f>
      </x:c>
      <x:c r="R38" s="18">
        <x:f>W26 - T26 * (W33 + 2 * W32) / 3</x:f>
      </x:c>
      <x:c r="S38" s="18">
        <x:f>Q26</x:f>
      </x:c>
      <x:c r="Z38" s="18" t="n">
        <x:v>0</x:v>
      </x:c>
      <x:c r="AA38" s="18" t="e">
        <x:f>(AH33 - AH32) / (3 * AE26)</x:f>
      </x:c>
      <x:c r="AB38" s="18" t="e">
        <x:f>AH32</x:f>
      </x:c>
      <x:c r="AC38" s="18" t="e">
        <x:f>AH26 - AE26 * (AH33 + 2 * AH32) / 3</x:f>
      </x:c>
      <x:c r="AD38" s="18">
        <x:f>AB26</x:f>
      </x:c>
    </x:row>
    <x:row r="39" spans="1:35" x14ac:dyDescent="0.25">
      <x:c r="O39" s="18" t="n">
        <x:v>1</x:v>
      </x:c>
      <x:c r="P39" s="18">
        <x:f>(W34 - W33) / (3 * T27)</x:f>
      </x:c>
      <x:c r="Q39" s="18">
        <x:f>W33</x:f>
      </x:c>
      <x:c r="R39" s="18">
        <x:f>W27 - T27 * (W34 + 2 * W33) / 3</x:f>
      </x:c>
      <x:c r="S39" s="18">
        <x:f>Q26</x:f>
      </x:c>
      <x:c r="Z39" s="18" t="n">
        <x:v>1</x:v>
      </x:c>
      <x:c r="AA39" s="18" t="e">
        <x:f>(AH34 - AH33) / (3 * AE27)</x:f>
      </x:c>
      <x:c r="AB39" s="18" t="e">
        <x:f>AH33</x:f>
      </x:c>
      <x:c r="AC39" s="18" t="e">
        <x:f>AH27 - AE27 * (AH34 + 2 * AH33) / 3</x:f>
      </x:c>
      <x:c r="AD39" s="18">
        <x:f>AB27</x:f>
      </x:c>
    </x:row>
    <x:row r="40" spans="1:35" x14ac:dyDescent="0.25">
      <x:c r="O40" s="18" t="n">
        <x:v>2</x:v>
      </x:c>
      <x:c r="P40" s="18">
        <x:f>(W35 - W34) / (3 * T28)</x:f>
      </x:c>
      <x:c r="Q40" s="18">
        <x:f>W34</x:f>
      </x:c>
      <x:c r="R40" s="18">
        <x:f>W28 - T28 * (W35 + 2 * W34) / 3</x:f>
      </x:c>
      <x:c r="S40" s="18">
        <x:f>Q26</x:f>
      </x:c>
      <x:c r="Z40" s="18" t="n">
        <x:v>2</x:v>
      </x:c>
      <x:c r="AA40" s="18" t="e">
        <x:f>(AH35 - AH34) / (3 * AE28)</x:f>
      </x:c>
      <x:c r="AB40" s="18" t="e">
        <x:f>AH34</x:f>
      </x:c>
      <x:c r="AC40" s="18" t="e">
        <x:f>AH28 - AE28 * (AH35 + 2 * AH34) / 3</x:f>
      </x:c>
      <x:c r="AD40" s="18">
        <x:f>AB28</x:f>
      </x:c>
    </x:row>
    <x:row r="42" spans="1:35" x14ac:dyDescent="0.25">
      <x:c r="O42" s="17" t="s">
        <x:v>507</x:v>
      </x:c>
      <x:c r="P42" s="17" t="s">
        <x:v>508</x:v>
      </x:c>
      <x:c r="R42" s="95" t="s">
        <x:v>8</x:v>
      </x:c>
      <x:c r="S42" s="96" t="s">
        <x:v>509</x:v>
      </x:c>
      <x:c r="Z42" s="17" t="s">
        <x:v>507</x:v>
      </x:c>
      <x:c r="AA42" s="17" t="s">
        <x:v>508</x:v>
      </x:c>
      <x:c r="AC42" s="95" t="s">
        <x:v>8</x:v>
      </x:c>
      <x:c r="AD42" s="96" t="s">
        <x:v>509</x:v>
      </x:c>
    </x:row>
    <x:row r="43" spans="1:35" x14ac:dyDescent="0.25">
      <x:c r="O43" s="18" t="n">
        <x:v>0</x:v>
      </x:c>
      <x:c r="P43" s="19" t="str">
        <x:f>"0:1"</x:f>
      </x:c>
      <x:c r="R43" s="86" t="n">
        <x:v>0</x:v>
      </x:c>
      <x:c r="S43" s="97">
        <x:f>IF(R43 = P26, Q26, IF(R43 = P27, Q27, IF(R43 = P28, Q28, IF(R43 = P29, Q29, IF(AND(R43 &gt; P26, R43 &lt; P27), (P38 * R43^3 + Q38 * R43^2 + R38 * R43 + S38), IF(AND(R43 &gt; P27, R43 &lt; P28), (P39 * R43^3 + Q39 * R43^2 + R39 * R43 + S39), IF(AND(R43 &gt; P28, R43 &lt; P29), (P40 * R43^3 + Q40 * R43^2 + R40 * R43 + S40))))))))</x:f>
      </x:c>
      <x:c r="Z43" s="18" t="n">
        <x:v>0</x:v>
      </x:c>
      <x:c r="AA43" s="19" t="str">
        <x:f>"0:1"</x:f>
      </x:c>
      <x:c r="AC43" s="86" t="s"/>
      <x:c r="AD43" s="97">
        <x:f>IF(AC43 = AA26, AB26, IF(AC43 = AA27, AB27, IF(AC43 = AA28, AB28, IF(AC43 = AA29, AB29, IF(AND(AC43 &gt; AA26, AC43 &lt; AA27), (AA38 * AC43^3 + AB38 * AC43^2 + AC38 * AC43 + AD38), IF(AND(AC43 &gt; AA27, AC43 &lt; AA28), (AA39 * AC43^3 + AB39 * AC43^2 + AC39 * AC43 + AD39), IF(AND(AC43 &gt; AA28, AC43 &lt; AA29), (AA40 * AC43^3 + AB40 * AC43^2 + AC40 * AC43 + AD40))))))))</x:f>
      </x:c>
    </x:row>
    <x:row r="44" spans="1:35" x14ac:dyDescent="0.25">
      <x:c r="O44" s="18" t="n">
        <x:v>1</x:v>
      </x:c>
      <x:c r="P44" s="18" t="str">
        <x:f>"1:2"</x:f>
      </x:c>
      <x:c r="R44" s="86" t="n">
        <x:v>0.25</x:v>
      </x:c>
      <x:c r="S44" s="97">
        <x:f>IF(R44 = P23, Q26, IF(R44 = P27, Q27, IF(R44 = P28, Q28, IF(R44 = P29, Q29, IF(AND(R44 &gt; P26, R44 &lt; P27), (P38 * R44^3 + Q38 * R44^2 + R38 * R44 + S38), IF(AND(R44 &gt; P27, R44 &lt; P28), (P39 * R44^3 + Q39 * R44^2 + R39 * R44 + S39), IF(AND(R44 &gt; P28, R44 &lt; P29), (P40 * R44^3 + Q40 * R44^2 + R40 * R44 + S40))))))))</x:f>
      </x:c>
      <x:c r="Z44" s="18" t="n">
        <x:v>1</x:v>
      </x:c>
      <x:c r="AA44" s="18" t="str">
        <x:f>"1:2"</x:f>
      </x:c>
      <x:c r="AC44" s="86" t="s"/>
      <x:c r="AD44" s="97">
        <x:f>IF(AC44 = AA23, AB26, IF(AC44 = AA27, AB27, IF(AC44 = AA28, AB28, IF(AC44 = AA29, AB29, IF(AND(AC44 &gt; AA26, AC44 &lt; AA27), (AA38 * AC44^3 + AB38 * AC44^2 + AC38 * AC44 + AD38), IF(AND(AC44 &gt; AA27, AC44 &lt; AA28), (AA39 * AC44^3 + AB39 * AC44^2 + AC39 * AC44 + AD39), IF(AND(AC44 &gt; AA28, AC44 &lt; AA29), (AA40 * AC44^3 + AB40 * AC44^2 + AC40 * AC44 + AD40))))))))</x:f>
      </x:c>
    </x:row>
    <x:row r="45" spans="1:35" x14ac:dyDescent="0.25">
      <x:c r="O45" s="18" t="n">
        <x:v>2</x:v>
      </x:c>
      <x:c r="P45" s="18" t="str">
        <x:f>"2:3"</x:f>
      </x:c>
      <x:c r="R45" s="86" t="n">
        <x:v>1</x:v>
      </x:c>
      <x:c r="S45" s="97">
        <x:f>IF(R45 = P26, Q26, IF(R45 = P27, Q27, IF(R45 = P28, Q28, IF(R45 = P29, Q29, IF(AND(R45 &gt; P26, R45 &lt; P27), (P38 * R45^3 + Q38 * R45^2 + R38 * R45 + S38), IF(AND(R45 &gt; P27, R45 &lt; P28), (P39 * R45^3 + Q39 * R45^2 + R39 * R45 + S39), IF(AND(R45 &gt; P28, R45 &lt; P29), (P40 * R45^3 + Q40 * R45^2 + R40 * R45 + S40))))))))</x:f>
      </x:c>
      <x:c r="Z45" s="18" t="n">
        <x:v>2</x:v>
      </x:c>
      <x:c r="AA45" s="18" t="str">
        <x:f>"2:3"</x:f>
      </x:c>
      <x:c r="AC45" s="86" t="s"/>
      <x:c r="AD45" s="97">
        <x:f>IF(AC45 = AA26, AB26, IF(AC45 = AA27, AB27, IF(AC45 = AA28, AB28, IF(AC45 = AA29, AB29, IF(AND(AC45 &gt; AA26, AC45 &lt; AA27), (AA38 * AC45^3 + AB38 * AC45^2 + AC38 * AC45 + AD38), IF(AND(AC45 &gt; AA27, AC45 &lt; AA28), (AA39 * AC45^3 + AB39 * AC45^2 + AC39 * AC45 + AD39), IF(AND(AC45 &gt; AA28, AC45 &lt; AA29), (AA40 * AC45^3 + AB40 * AC45^2 + AC40 * AC45 + AD40))))))))</x:f>
      </x:c>
    </x:row>
    <x:row r="46" spans="1:35" x14ac:dyDescent="0.25">
      <x:c r="R46" s="86" t="n">
        <x:v>1.72</x:v>
      </x:c>
      <x:c r="S46" s="97">
        <x:f>IF(R46 = P26, Q26, IF(R46 = P27, Q27, IF(R46 = P28, Q28, IF(R46 = P29, Q29, IF(AND(R46 &gt; P26, R46 &lt; P27), (P38 * R46^3 + Q38 * R46^2 + R38 * R46 + S38), IF(AND(R46 &gt; P27, R46 &lt; P28), (P39 * R46^3 + Q39 * R46^2 + R39 * R46 + S39), IF(AND(R46 &gt; P28, R46 &lt; P29), (P40 * R46^3 + Q40 * R46^2 + R40 * R46 + S40))))))))</x:f>
      </x:c>
      <x:c r="AC46" s="86" t="s"/>
      <x:c r="AD46" s="97">
        <x:f>IF(AC46 = AA26, AB26, IF(AC46 = AA27, AB27, IF(AC46 = AA28, AB28, IF(AC46 = AA29, AB29, IF(AND(AC46 &gt; AA26, AC46 &lt; AA27), (AA38 * AC46^3 + AB38 * AC46^2 + AC38 * AC46 + AD38), IF(AND(AC46 &gt; AA27, AC46 &lt; AA28), (AA39 * AC46^3 + AB39 * AC46^2 + AC39 * AC46 + AD39), IF(AND(AC46 &gt; AA28, AC46 &lt; AA29), (AA40 * AC46^3 + AB40 * AC46^2 + AC40 * AC46 + AD40))))))))</x:f>
      </x:c>
    </x:row>
    <x:row r="47" spans="1:35" x14ac:dyDescent="0.25">
      <x:c r="R47" s="86" t="n">
        <x:v>2</x:v>
      </x:c>
      <x:c r="S47" s="97">
        <x:f>IF(R47 = P26, Q26, IF(R47 = P27, Q27, IF(R47 = P28, Q28, IF(R47 = P29, Q29, IF(AND(R47 &gt; P26, R47 &lt; P27), (P38 * R47^3 + Q38 * R47^2 + R38 * R47 + S38), IF(AND(R47 &gt; P27, R47 &lt; P28), (P39 * R47^3 + Q39 * R47^2 + R39 * R47 + S39), IF(AND(R47 &gt; P28, R47 &lt; P29), (P40 * R47^3 + Q40 * R47^2 + R40 * R47 + S40))))))))</x:f>
      </x:c>
      <x:c r="AC47" s="86" t="s"/>
      <x:c r="AD47" s="97">
        <x:f>IF(AC47 = AA26, AB26, IF(AC47 = AA27, AB27, IF(AC47 = AA28, AB28, IF(AC47 = AA29, AB29, IF(AND(AC47 &gt; AA26, AC47 &lt; AA27), (AA38 * AC47^3 + AB38 * AC47^2 + AC38 * AC47 + AD38), IF(AND(AC47 &gt; AA27, AC47 &lt; AA28), (AA39 * AC47^3 + AB39 * AC47^2 + AC39 * AC47 + AD39), IF(AND(AC47 &gt; AA28, AC47 &lt; AA29), (AA40 * AC47^3 + AB40 * AC47^2 + AC40 * AC47 + AD40))))))))</x:f>
      </x:c>
    </x:row>
    <x:row r="48" spans="1:35" x14ac:dyDescent="0.25">
      <x:c r="R48" s="86" t="n">
        <x:v>2.5</x:v>
      </x:c>
      <x:c r="S48" s="97">
        <x:f>IF(R48 = P26, Q26, IF(R48 = P27, Q27, IF(R48 = P28, Q28, IF(R48 = P29, Q29, IF(AND(R48 &gt; P26, R48 &lt; P27), (P38 * R48^3 + Q38 * R48^2 + R38 * R48 + S38), IF(AND(R48 &gt; P27, R48 &lt; P28), (P39 * R48^3 + Q39 * R48^2 + R39 * R48 + S39), IF(AND(R48 &gt; P28, R48 &lt; P29), (P40 * R48^3 + Q40 * R48^2 + R40 * R48 + S40))))))))</x:f>
      </x:c>
      <x:c r="AC48" s="86" t="s"/>
      <x:c r="AD48" s="97">
        <x:f>IF(AC48 = AA26, AB26, IF(AC48 = AA27, AB27, IF(AC48 = AA28, AB28, IF(AC48 = AA29, AB29, IF(AND(AC48 &gt; AA26, AC48 &lt; AA27), (AA38 * AC48^3 + AB38 * AC48^2 + AC38 * AC48 + AD38), IF(AND(AC48 &gt; AA27, AC48 &lt; AA28), (AA39 * AC48^3 + AB39 * AC48^2 + AC39 * AC48 + AD39), IF(AND(AC48 &gt; AA28, AC48 &lt; AA29), (AA40 * AC48^3 + AB40 * AC48^2 + AC40 * AC48 + AD40))))))))</x:f>
      </x:c>
    </x:row>
    <x:row r="49" spans="1:35" x14ac:dyDescent="0.25">
      <x:c r="R49" s="86" t="n">
        <x:v>3</x:v>
      </x:c>
      <x:c r="S49" s="97">
        <x:f>IF(R49 = P26, Q26, IF(R49 = P27, Q27, IF(R49 = P28, Q28, IF(R49 = P29, Q29, IF(AND(R49 &gt; P26, R49 &lt; P27), (P38 * R49^3 + Q38 * R49^2 + R38 * R49 + S38), IF(AND(R49 &gt; P27, R49 &lt; P28), (P39 * R49^3 + Q39 * R49^2 + R39 * R49 + S39), IF(AND(R49 &gt; P28, R49 &lt; P29), (P40 * R49^3 + Q40 * R49^2 + R40 * R49 + S40))))))))</x:f>
      </x:c>
      <x:c r="AC49" s="86" t="s"/>
      <x:c r="AD49" s="97">
        <x:f>IF(AC49 = AA26, AB26, IF(AC49 = AA27, AB27, IF(AC49 = AA28, AB28, IF(AC49 = AA29, AB29, IF(AND(AC49 &gt; AA26, AC49 &lt; AA27), (AA38 * AC49^3 + AB38 * AC49^2 + AC38 * AC49 + AD38), IF(AND(AC49 &gt; AA27, AC49 &lt; AA28), (AA39 * AC49^3 + AB39 * AC49^2 + AC39 * AC49 + AD39), IF(AND(AC49 &gt; AA28, AC49 &lt; AA29), (AA40 * AC49^3 + AB40 * AC49^2 + AC40 * AC49 + AD40))))))))</x:f>
      </x:c>
    </x:row>
    <x:row r="51" spans="1:35" x14ac:dyDescent="0.25">
      <x:c r="O51" s="84" t="s"/>
      <x:c r="P51" s="84" t="s"/>
      <x:c r="Q51" s="84" t="s"/>
      <x:c r="R51" s="84" t="s"/>
      <x:c r="S51" s="84" t="s"/>
      <x:c r="T51" s="84" t="s"/>
      <x:c r="U51" s="84" t="s"/>
      <x:c r="V51" s="84" t="s"/>
      <x:c r="W51" s="84" t="s"/>
      <x:c r="X51" s="84" t="s"/>
      <x:c r="Z51" s="84" t="s"/>
      <x:c r="AA51" s="84" t="s"/>
      <x:c r="AB51" s="84" t="s"/>
      <x:c r="AC51" s="84" t="s"/>
      <x:c r="AD51" s="84" t="s"/>
      <x:c r="AE51" s="84" t="s"/>
      <x:c r="AF51" s="84" t="s"/>
      <x:c r="AG51" s="84" t="s"/>
      <x:c r="AH51" s="84" t="s"/>
      <x:c r="AI51" s="84" t="s"/>
    </x:row>
    <x:row r="53" spans="1:35" x14ac:dyDescent="0.25">
      <x:c r="O53" s="16" t="s">
        <x:v>510</x:v>
      </x:c>
    </x:row>
    <x:row r="54" spans="1:35" x14ac:dyDescent="0.25">
      <x:c r="O54" s="16" t="s">
        <x:v>108</x:v>
      </x:c>
    </x:row>
    <x:row r="55" spans="1:35" x14ac:dyDescent="0.25">
      <x:c r="O55" s="17" t="s">
        <x:v>110</x:v>
      </x:c>
      <x:c r="P55" s="95" t="s">
        <x:v>8</x:v>
      </x:c>
      <x:c r="Q55" s="95" t="s">
        <x:v>9</x:v>
      </x:c>
      <x:c r="S55" s="17" t="s">
        <x:v>110</x:v>
      </x:c>
      <x:c r="T55" s="17" t="s">
        <x:v>111</x:v>
      </x:c>
      <x:c r="U55" s="17" t="s">
        <x:v>112</x:v>
      </x:c>
      <x:c r="V55" s="17" t="s">
        <x:v>113</x:v>
      </x:c>
      <x:c r="W55" s="17" t="s">
        <x:v>114</x:v>
      </x:c>
    </x:row>
    <x:row r="56" spans="1:35" x14ac:dyDescent="0.25">
      <x:c r="O56" s="18" t="n">
        <x:v>0</x:v>
      </x:c>
      <x:c r="P56" s="86" t="n">
        <x:v>2</x:v>
      </x:c>
      <x:c r="Q56" s="86" t="n">
        <x:v>1.098612</x:v>
      </x:c>
      <x:c r="S56" s="18" t="n">
        <x:v>0</x:v>
      </x:c>
      <x:c r="T56" s="18">
        <x:f>P57 - P56</x:f>
      </x:c>
      <x:c r="U56" s="18">
        <x:f>T56 + T57</x:f>
      </x:c>
      <x:c r="V56" s="18">
        <x:f>Q57 - Q56</x:f>
      </x:c>
      <x:c r="W56" s="18">
        <x:f>V56 / T56</x:f>
      </x:c>
    </x:row>
    <x:row r="57" spans="1:35" x14ac:dyDescent="0.25">
      <x:c r="O57" s="18" t="n">
        <x:v>1</x:v>
      </x:c>
      <x:c r="P57" s="86" t="n">
        <x:v>5</x:v>
      </x:c>
      <x:c r="Q57" s="86" t="n">
        <x:v>1.791759</x:v>
      </x:c>
      <x:c r="S57" s="18" t="n">
        <x:v>1</x:v>
      </x:c>
      <x:c r="T57" s="18">
        <x:f>P58 - P57</x:f>
      </x:c>
      <x:c r="U57" s="18">
        <x:f>T57 + T58</x:f>
      </x:c>
      <x:c r="V57" s="18">
        <x:f>Q58 - Q57</x:f>
      </x:c>
      <x:c r="W57" s="18">
        <x:f>V57 / T57</x:f>
      </x:c>
    </x:row>
    <x:row r="58" spans="1:35" x14ac:dyDescent="0.25">
      <x:c r="O58" s="18" t="n">
        <x:v>2</x:v>
      </x:c>
      <x:c r="P58" s="86" t="n">
        <x:v>13</x:v>
      </x:c>
      <x:c r="Q58" s="86" t="n">
        <x:v>2.639057</x:v>
      </x:c>
      <x:c r="S58" s="18" t="n">
        <x:v>2</x:v>
      </x:c>
      <x:c r="T58" s="18">
        <x:f>P59 - P58</x:f>
      </x:c>
      <x:c r="U58" s="18" t="s"/>
      <x:c r="V58" s="18">
        <x:f>Q59 - Q58</x:f>
      </x:c>
      <x:c r="W58" s="18">
        <x:f>V58 / T58</x:f>
      </x:c>
    </x:row>
    <x:row r="59" spans="1:35" x14ac:dyDescent="0.25">
      <x:c r="O59" s="18" t="n">
        <x:v>3</x:v>
      </x:c>
      <x:c r="P59" s="86" t="n">
        <x:v>15</x:v>
      </x:c>
      <x:c r="Q59" s="86" t="n">
        <x:v>2.772589</x:v>
      </x:c>
    </x:row>
    <x:row r="61" spans="1:35" x14ac:dyDescent="0.25">
      <x:c r="P61" s="5" t="s">
        <x:v>124</x:v>
      </x:c>
      <x:c r="Q61" s="4" t="s"/>
      <x:c r="R61" s="4" t="s"/>
      <x:c r="S61" s="3" t="s"/>
      <x:c r="U61" s="17" t="s">
        <x:v>125</x:v>
      </x:c>
      <x:c r="W61" s="17" t="s">
        <x:v>126</x:v>
      </x:c>
    </x:row>
    <x:row r="62" spans="1:35" x14ac:dyDescent="0.25">
      <x:c r="P62" s="18" t="n">
        <x:v>2</x:v>
      </x:c>
      <x:c r="Q62" s="18" t="n">
        <x:v>0</x:v>
      </x:c>
      <x:c r="R62" s="18" t="n">
        <x:v>0</x:v>
      </x:c>
      <x:c r="S62" s="18" t="n">
        <x:v>0</x:v>
      </x:c>
      <x:c r="U62" s="18" t="n">
        <x:v>0</x:v>
      </x:c>
      <x:c r="W62" s="18">
        <x:f t="array" ref="W62:W65">MMULT( MINVERSE(P62:S65), U62:U65 )</x:f>
      </x:c>
    </x:row>
    <x:row r="63" spans="1:35" x14ac:dyDescent="0.25">
      <x:c r="P63" s="18">
        <x:f>T56 / U56</x:f>
      </x:c>
      <x:c r="Q63" s="18" t="n">
        <x:v>2</x:v>
      </x:c>
      <x:c r="R63" s="18">
        <x:f>1 - P63</x:f>
      </x:c>
      <x:c r="S63" s="18" t="n">
        <x:v>0</x:v>
      </x:c>
      <x:c r="U63" s="18">
        <x:f>3 * (W57 - W56) / U56</x:f>
      </x:c>
      <x:c r="W63" s="18">
        <x:f t="array"/>
      </x:c>
    </x:row>
    <x:row r="64" spans="1:35" x14ac:dyDescent="0.25">
      <x:c r="P64" s="18" t="n">
        <x:v>0</x:v>
      </x:c>
      <x:c r="Q64" s="18">
        <x:f>T57 / U57</x:f>
      </x:c>
      <x:c r="R64" s="18" t="n">
        <x:v>2</x:v>
      </x:c>
      <x:c r="S64" s="18">
        <x:f>1 - Q64</x:f>
      </x:c>
      <x:c r="U64" s="18">
        <x:f>3 * (W58 - W57) / U57</x:f>
      </x:c>
      <x:c r="W64" s="18">
        <x:f t="array"/>
      </x:c>
    </x:row>
    <x:row r="65" spans="1:35" x14ac:dyDescent="0.25">
      <x:c r="P65" s="18" t="n">
        <x:v>0</x:v>
      </x:c>
      <x:c r="Q65" s="18" t="n">
        <x:v>0</x:v>
      </x:c>
      <x:c r="R65" s="18" t="n">
        <x:v>0</x:v>
      </x:c>
      <x:c r="S65" s="18" t="n">
        <x:v>2</x:v>
      </x:c>
      <x:c r="U65" s="18" t="n">
        <x:v>0</x:v>
      </x:c>
      <x:c r="W65" s="18">
        <x:f t="array"/>
      </x:c>
    </x:row>
    <x:row r="67" spans="1:35" x14ac:dyDescent="0.25">
      <x:c r="O67" s="17" t="s">
        <x:v>110</x:v>
      </x:c>
      <x:c r="P67" s="17" t="s">
        <x:v>133</x:v>
      </x:c>
      <x:c r="Q67" s="17" t="s">
        <x:v>134</x:v>
      </x:c>
      <x:c r="R67" s="17" t="s">
        <x:v>135</x:v>
      </x:c>
      <x:c r="S67" s="17" t="s">
        <x:v>136</x:v>
      </x:c>
      <x:c r="T67" s="17" t="s">
        <x:v>511</x:v>
      </x:c>
      <x:c r="U67" s="17" t="s">
        <x:v>512</x:v>
      </x:c>
      <x:c r="V67" s="17" t="s">
        <x:v>513</x:v>
      </x:c>
      <x:c r="W67" s="17" t="s">
        <x:v>514</x:v>
      </x:c>
      <x:c r="X67" s="22" t="s">
        <x:v>515</x:v>
      </x:c>
    </x:row>
    <x:row r="68" spans="1:35" x14ac:dyDescent="0.25">
      <x:c r="O68" s="18" t="n">
        <x:v>0</x:v>
      </x:c>
      <x:c r="P68" s="18">
        <x:f>(W63 - W62) / (3 * T56)</x:f>
      </x:c>
      <x:c r="Q68" s="18">
        <x:f>W62</x:f>
      </x:c>
      <x:c r="R68" s="18">
        <x:f>W56 - T56 * (W63 + 2 * W62) / 3</x:f>
      </x:c>
      <x:c r="S68" s="18">
        <x:f>Q56</x:f>
      </x:c>
      <x:c r="T68" s="18">
        <x:f>Q68^2 - 3 * P68 * R68</x:f>
      </x:c>
      <x:c r="U68" s="18">
        <x:f>2 * Q68^3 - 9 * P68 * Q68 * R68+ 27 * P68^2 * S68</x:f>
      </x:c>
      <x:c r="V68" s="18">
        <x:f>( 1/2 * (U68 + SQRT(U68^2 - 4*T68^3)) )^(1/3)</x:f>
      </x:c>
      <x:c r="W68" s="21">
        <x:f>- (Q68 + V68 - T68 / V68) / (3 * P68)</x:f>
      </x:c>
      <x:c r="X68" s="23">
        <x:f>P68 * P56^3 + Q68 *P56^2 + R68 * P56 + S68</x:f>
      </x:c>
    </x:row>
    <x:row r="69" spans="1:35" x14ac:dyDescent="0.25">
      <x:c r="O69" s="18" t="n">
        <x:v>1</x:v>
      </x:c>
      <x:c r="P69" s="18">
        <x:f>(W64 - W63) / (3 * T57)</x:f>
      </x:c>
      <x:c r="Q69" s="18">
        <x:f>W63</x:f>
      </x:c>
      <x:c r="R69" s="18">
        <x:f>W57 - T57 * (W64 + 2 * W63) / 3</x:f>
      </x:c>
      <x:c r="S69" s="18">
        <x:f>Q57</x:f>
      </x:c>
      <x:c r="T69" s="18">
        <x:f>Q69^2 - 3 * P69 * R69</x:f>
      </x:c>
      <x:c r="U69" s="18">
        <x:f>2 * Q69^3 - 9 * P69 * Q69 * R69+ 27 * P69^2 * S69</x:f>
      </x:c>
      <x:c r="V69" s="18">
        <x:f>( 1/2 * (U69 + SQRT(U69^2 - 4*T69^3)) )^(1/3)</x:f>
      </x:c>
      <x:c r="W69" s="21">
        <x:f>- (Q69 + V69 - T69 / V69) / (3 * P69)</x:f>
      </x:c>
      <x:c r="X69" s="23">
        <x:f>P69 * W69^3 + Q69 * W69^2 + R69 * W69 + S69</x:f>
      </x:c>
    </x:row>
    <x:row r="70" spans="1:35" x14ac:dyDescent="0.25">
      <x:c r="O70" s="18" t="n">
        <x:v>2</x:v>
      </x:c>
      <x:c r="P70" s="18">
        <x:f>(W65 - W64) / (3 * T58)</x:f>
      </x:c>
      <x:c r="Q70" s="18">
        <x:f>W64</x:f>
      </x:c>
      <x:c r="R70" s="18">
        <x:f>W58 - T58 * (W65 + 2 * W64) / 3</x:f>
      </x:c>
      <x:c r="S70" s="18">
        <x:f>Q58</x:f>
      </x:c>
      <x:c r="T70" s="18">
        <x:f>Q70^2 - 3 * P70 * R70</x:f>
      </x:c>
      <x:c r="U70" s="18">
        <x:f>2 * Q70^3 - 9 * P70 * Q70 * R70+ 27 * P70^2 * S70</x:f>
      </x:c>
      <x:c r="V70" s="18">
        <x:f>( 1/2 * (U70 + SQRT(U70^2 - 4*T70^3)) )^(1/3)</x:f>
      </x:c>
      <x:c r="W70" s="21">
        <x:f>- (Q70 + V70 - T70 / V70) / (3 * P70)</x:f>
      </x:c>
      <x:c r="X70" s="23">
        <x:f>P70 * W70^3 + Q70 * W70^2 + R70 * W70 + S70</x:f>
      </x:c>
    </x:row>
    <x:row r="72" spans="1:35" x14ac:dyDescent="0.25">
      <x:c r="O72" s="17" t="s">
        <x:v>507</x:v>
      </x:c>
      <x:c r="P72" s="17" t="s">
        <x:v>508</x:v>
      </x:c>
      <x:c r="R72" s="98" t="s">
        <x:v>516</x:v>
      </x:c>
      <x:c r="S72" s="99" t="s">
        <x:v>9</x:v>
      </x:c>
    </x:row>
    <x:row r="73" spans="1:35" x14ac:dyDescent="0.25">
      <x:c r="O73" s="18" t="n">
        <x:v>0</x:v>
      </x:c>
      <x:c r="P73" s="19" t="str">
        <x:f>"0:1"</x:f>
      </x:c>
      <x:c r="R73" s="100" t="s"/>
      <x:c r="S73" s="101" t="n">
        <x:v>1.098612</x:v>
      </x:c>
    </x:row>
    <x:row r="74" spans="1:35" x14ac:dyDescent="0.25">
      <x:c r="O74" s="18" t="n">
        <x:v>1</x:v>
      </x:c>
      <x:c r="P74" s="18" t="str">
        <x:f>"1:2"</x:f>
      </x:c>
      <x:c r="R74" s="100" t="s"/>
      <x:c r="S74" s="101" t="n">
        <x:v>1.791759</x:v>
      </x:c>
    </x:row>
    <x:row r="75" spans="1:35" x14ac:dyDescent="0.25">
      <x:c r="O75" s="18" t="n">
        <x:v>2</x:v>
      </x:c>
      <x:c r="P75" s="18" t="str">
        <x:f>"2:3"</x:f>
      </x:c>
      <x:c r="R75" s="100" t="s"/>
      <x:c r="S75" s="101" t="n">
        <x:v>2.639057</x:v>
      </x:c>
    </x:row>
    <x:row r="76" spans="1:35" x14ac:dyDescent="0.25">
      <x:c r="R76" s="100" t="s"/>
      <x:c r="S76" s="101" t="n">
        <x:v>2.772589</x:v>
      </x:c>
    </x:row>
    <x:row r="79" spans="1:35" x14ac:dyDescent="0.25">
      <x:c r="Q79" s="16" t="s">
        <x:v>517</x:v>
      </x:c>
      <x:c r="R79" s="15" t="s">
        <x:v>8</x:v>
      </x:c>
      <x:c r="S79" s="20" t="s">
        <x:v>518</x:v>
      </x:c>
    </x:row>
    <x:row r="80" spans="1:35" x14ac:dyDescent="0.25">
      <x:c r="R80" s="15" t="s">
        <x:v>511</x:v>
      </x:c>
      <x:c r="S80" s="16" t="s">
        <x:v>519</x:v>
      </x:c>
    </x:row>
    <x:row r="81" spans="1:35" x14ac:dyDescent="0.25">
      <x:c r="R81" s="15" t="s">
        <x:v>512</x:v>
      </x:c>
      <x:c r="S81" s="16" t="s">
        <x:v>520</x:v>
      </x:c>
    </x:row>
    <x:row r="82" spans="1:35" x14ac:dyDescent="0.25">
      <x:c r="R82" s="15" t="s">
        <x:v>513</x:v>
      </x:c>
      <x:c r="S82" s="16" t="s">
        <x:v>521</x:v>
      </x:c>
    </x:row>
    <x:row r="84" spans="1:35" x14ac:dyDescent="0.25">
      <x:c r="R84" s="15" t="s">
        <x:v>8</x:v>
      </x:c>
      <x:c r="S84" s="1" t="s">
        <x:v>522</x:v>
      </x:c>
      <x:c r="T84" s="1" t="s"/>
      <x:c r="U84" s="1" t="s"/>
      <x:c r="V84" s="1" t="s"/>
      <x:c r="W84" s="1" t="s"/>
    </x:row>
    <x:row r="85" spans="1:35" x14ac:dyDescent="0.25">
      <x:c r="S85" s="1" t="s"/>
      <x:c r="T85" s="1" t="s"/>
      <x:c r="U85" s="1" t="s"/>
      <x:c r="V85" s="1" t="s"/>
      <x:c r="W85" s="1" t="s"/>
    </x:row>
    <x:row r="86" spans="1:35" x14ac:dyDescent="0.25">
      <x:c r="S86" s="1" t="s"/>
      <x:c r="T86" s="1" t="s"/>
      <x:c r="U86" s="1" t="s"/>
      <x:c r="V86" s="1" t="s"/>
      <x:c r="W86" s="1" t="s"/>
    </x:row>
    <x:row r="87" spans="1:35" x14ac:dyDescent="0.25">
      <x:c r="S87" s="1" t="s"/>
      <x:c r="T87" s="1" t="s"/>
      <x:c r="U87" s="1" t="s"/>
      <x:c r="V87" s="1" t="s"/>
      <x:c r="W87" s="1" t="s"/>
    </x:row>
    <x:row r="88" spans="1:35" x14ac:dyDescent="0.25">
      <x:c r="S88" s="1" t="s"/>
      <x:c r="T88" s="1" t="s"/>
      <x:c r="U88" s="1" t="s"/>
      <x:c r="V88" s="1" t="s"/>
      <x:c r="W88" s="1" t="s"/>
    </x:row>
    <x:row r="89" spans="1:35" x14ac:dyDescent="0.25">
      <x:c r="S89" s="1" t="s"/>
      <x:c r="T89" s="1" t="s"/>
      <x:c r="U89" s="1" t="s"/>
      <x:c r="V89" s="1" t="s"/>
      <x:c r="W89" s="1" t="s"/>
    </x:row>
    <x:row r="91" spans="1:35" x14ac:dyDescent="0.25">
      <x:c r="O91" s="2" t="s">
        <x:v>523</x:v>
      </x:c>
      <x:c r="P91" s="2" t="s"/>
      <x:c r="Q91" s="2" t="s"/>
      <x:c r="R91" s="2" t="s"/>
      <x:c r="S91" s="2" t="s"/>
      <x:c r="T91" s="2" t="s"/>
      <x:c r="U91" s="2" t="s"/>
      <x:c r="V91" s="2" t="s"/>
      <x:c r="W91" s="2" t="s"/>
    </x:row>
    <x:row r="92" spans="1:35" x14ac:dyDescent="0.25"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</x:row>
    <x:row r="93" spans="1:35" x14ac:dyDescent="0.25"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</x:row>
    <x:row r="95" spans="1:35" s="0" customFormat="1" x14ac:dyDescent="0.25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  <x:c r="K95" s="0" t="s"/>
      <x:c r="L95" s="0" t="s"/>
      <x:c r="M95" s="0" t="s"/>
      <x:c r="N95" s="0" t="s"/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89" t="s"/>
      <x:c r="Z95" s="0" t="s"/>
    </x:row>
    <x:row r="140" spans="1:35" x14ac:dyDescent="0.25">
      <x:c r="B140" s="16" t="s">
        <x:v>524</x:v>
      </x:c>
    </x:row>
    <x:row r="162" spans="1:35" x14ac:dyDescent="0.25">
      <x:c r="B162" s="16" t="s">
        <x:v>525</x:v>
      </x:c>
    </x:row>
  </x:sheetData>
  <x:mergeCells count="6">
    <x:mergeCell ref="O91:W93"/>
    <x:mergeCell ref="P10:S10"/>
    <x:mergeCell ref="P31:S31"/>
    <x:mergeCell ref="P61:S61"/>
    <x:mergeCell ref="AA31:AD31"/>
    <x:mergeCell ref="S84:W8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Order</vt:lpstr>
      <vt:lpstr>F(x)</vt:lpstr>
      <vt:lpstr>InverseF(y)</vt:lpstr>
      <vt:lpstr>F(x) - No Interpolation</vt:lpstr>
      <vt:lpstr>F(x) - Piecewise</vt:lpstr>
      <vt:lpstr>F(x) - Linear</vt:lpstr>
      <vt:lpstr>F(x) - Cubic Spline</vt:lpstr>
      <vt:lpstr>InverseF(y) - No Interpolation</vt:lpstr>
      <vt:lpstr>InverseF(y) - Piecewise</vt:lpstr>
      <vt:lpstr>InverseF(y) - Linear</vt:lpstr>
      <vt:lpstr>InverseF(y) - Cubic Spline</vt:lpstr>
      <vt:lpstr>Cubic Spline - Aborted Sheet</vt:lpstr>
      <vt:lpstr>Order!Print_Area</vt:lpstr>
      <vt:lpstr>Order!Print_Titles</vt:lpstr>
      <vt:lpstr>F(x)!Print_Area</vt:lpstr>
      <vt:lpstr>F(x)!Print_Titles</vt:lpstr>
      <vt:lpstr>InverseF(y)!Print_Area</vt:lpstr>
      <vt:lpstr>InverseF(y)!Print_Titles</vt:lpstr>
      <vt:lpstr>F(x) - No Interpolation!Print_Area</vt:lpstr>
      <vt:lpstr>F(x) - No Interpolation!Print_Titles</vt:lpstr>
      <vt:lpstr>F(x) - Piecewise!Print_Area</vt:lpstr>
      <vt:lpstr>F(x) - Piecewise!Print_Titles</vt:lpstr>
      <vt:lpstr>F(x) - Linear!Print_Area</vt:lpstr>
      <vt:lpstr>F(x) - Linear!Print_Titles</vt:lpstr>
      <vt:lpstr>F(x) - Cubic Spline!Print_Area</vt:lpstr>
      <vt:lpstr>F(x) - Cubic Spline!Print_Titles</vt:lpstr>
      <vt:lpstr>InverseF(y) - No Interpolation!Print_Area</vt:lpstr>
      <vt:lpstr>InverseF(y) - No Interpolation!Print_Titles</vt:lpstr>
      <vt:lpstr>InverseF(y) - Piecewise!Print_Area</vt:lpstr>
      <vt:lpstr>InverseF(y) - Piecewise!Print_Titles</vt:lpstr>
      <vt:lpstr>InverseF(y) - Linear!Print_Area</vt:lpstr>
      <vt:lpstr>InverseF(y) - Linear!Print_Titles</vt:lpstr>
      <vt:lpstr>InverseF(y) - Cubic Spline!Print_Area</vt:lpstr>
      <vt:lpstr>InverseF(y) - Cubic Spline!Print_Titles</vt:lpstr>
      <vt:lpstr>Cubic Spline - Aborted Sheet!Print_Area</vt:lpstr>
      <vt:lpstr>Cubic Spline - Aborted Sheet!Print_Titles</vt:lpstr>
    </vt:vector>
  </ap:TitlesOfParts>
  <ap:Company>United States Army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Kucharski, John R CIV USARMY CEIWR-HEC (US)</dc:creator>
  <lastModifiedBy>Cody McCoy</lastModifiedBy>
  <dcterms:created xsi:type="dcterms:W3CDTF">2020-03-27T23:28:51.0000000Z</dcterms:created>
  <dcterms:modified xsi:type="dcterms:W3CDTF">2020-05-05T14:49:47.4860630Z</dcterms:modified>
</coreProperties>
</file>