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ModelTests\ExcelTesting\ExcelData\"/>
    </mc:Choice>
  </mc:AlternateContent>
  <xr:revisionPtr revIDLastSave="0" documentId="13_ncr:1_{A5C23551-FCC1-49AB-8D48-F49A3F66E975}" xr6:coauthVersionLast="45" xr6:coauthVersionMax="45" xr10:uidLastSave="{00000000-0000-0000-0000-000000000000}"/>
  <bookViews>
    <workbookView xWindow="-120" yWindow="-120" windowWidth="29040" windowHeight="15840" xr2:uid="{5CD4448E-2A7E-4AF0-9B84-F068DF56FF19}"/>
  </bookViews>
  <sheets>
    <sheet name="ComputeTestData - For Testing" sheetId="4" r:id="rId1"/>
    <sheet name="ComputeTestData - Reference" sheetId="1" r:id="rId2"/>
    <sheet name="Template" sheetId="2" r:id="rId3"/>
    <sheet name="Reference - NaturalCubicSplin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7" i="1" l="1"/>
  <c r="B107" i="1"/>
  <c r="H108" i="1"/>
  <c r="N108" i="1"/>
  <c r="E109" i="1"/>
  <c r="B110" i="1"/>
  <c r="B111" i="1"/>
  <c r="E111" i="1"/>
  <c r="B139" i="1"/>
  <c r="E139" i="1"/>
  <c r="H139" i="1"/>
  <c r="L139" i="1"/>
  <c r="O139" i="1"/>
  <c r="B140" i="1"/>
  <c r="O141" i="1"/>
  <c r="B142" i="1"/>
  <c r="E142" i="1"/>
  <c r="H142" i="1"/>
  <c r="E143" i="1"/>
  <c r="H143" i="1"/>
  <c r="K143" i="1"/>
  <c r="K141" i="1" s="1"/>
  <c r="N143" i="1"/>
  <c r="L169" i="1"/>
  <c r="O170" i="1"/>
  <c r="B171" i="1"/>
  <c r="H171" i="1"/>
  <c r="K171" i="1"/>
  <c r="N173" i="1"/>
  <c r="B174" i="1"/>
  <c r="K174" i="1"/>
  <c r="H175" i="1"/>
  <c r="O176" i="1"/>
  <c r="B177" i="1"/>
  <c r="B187" i="1"/>
  <c r="B189" i="1"/>
  <c r="H191" i="1"/>
  <c r="H192" i="1"/>
  <c r="O192" i="1"/>
  <c r="N194" i="1"/>
  <c r="E195" i="1"/>
  <c r="E196" i="1"/>
  <c r="B207" i="1"/>
  <c r="O208" i="1"/>
  <c r="B209" i="1"/>
  <c r="B210" i="1"/>
  <c r="H210" i="1"/>
  <c r="N210" i="1"/>
  <c r="E211" i="1"/>
  <c r="K211" i="1"/>
  <c r="E212" i="1"/>
  <c r="O213" i="1"/>
  <c r="H214" i="1"/>
  <c r="E215" i="1"/>
  <c r="B225" i="1"/>
  <c r="N226" i="1"/>
  <c r="H227" i="1"/>
  <c r="K227" i="1"/>
  <c r="E228" i="1"/>
  <c r="E229" i="1"/>
  <c r="B230" i="1"/>
  <c r="B231" i="1"/>
  <c r="O231" i="1"/>
  <c r="H233" i="1"/>
  <c r="E234" i="1"/>
  <c r="B272" i="1"/>
  <c r="B273" i="1"/>
  <c r="K274" i="1"/>
  <c r="H275" i="1"/>
  <c r="E277" i="1"/>
  <c r="H277" i="1"/>
  <c r="E280" i="1"/>
  <c r="O289" i="1"/>
  <c r="B290" i="1"/>
  <c r="L290" i="1"/>
  <c r="O292" i="1"/>
  <c r="K293" i="1"/>
  <c r="H294" i="1"/>
  <c r="N294" i="1"/>
  <c r="B295" i="1"/>
  <c r="K295" i="1"/>
  <c r="H296" i="1"/>
  <c r="B298" i="1"/>
  <c r="E309" i="1"/>
  <c r="N310" i="1"/>
  <c r="K311" i="1"/>
  <c r="O313" i="1"/>
  <c r="B314" i="1"/>
  <c r="E315" i="1"/>
  <c r="K329" i="1"/>
  <c r="B332" i="1"/>
  <c r="N361" i="1"/>
  <c r="B12" i="2"/>
  <c r="E12" i="2"/>
  <c r="H12" i="2"/>
  <c r="K12" i="2"/>
  <c r="N12" i="2"/>
  <c r="B13" i="2"/>
  <c r="E13" i="2"/>
  <c r="H13" i="2"/>
  <c r="K13" i="2"/>
  <c r="N13" i="2"/>
  <c r="B14" i="2"/>
  <c r="E14" i="2"/>
  <c r="H14" i="2"/>
  <c r="K14" i="2"/>
  <c r="N14" i="2"/>
  <c r="B15" i="2"/>
  <c r="E15" i="2"/>
  <c r="H15" i="2"/>
  <c r="K15" i="2"/>
  <c r="N15" i="2"/>
  <c r="B16" i="2"/>
  <c r="E16" i="2"/>
  <c r="H16" i="2"/>
  <c r="K16" i="2"/>
  <c r="N16" i="2"/>
  <c r="B17" i="2"/>
  <c r="E17" i="2"/>
  <c r="H17" i="2"/>
  <c r="K17" i="2"/>
  <c r="N17" i="2"/>
  <c r="B18" i="2"/>
  <c r="E18" i="2"/>
  <c r="H18" i="2"/>
  <c r="K18" i="2"/>
  <c r="N18" i="2"/>
  <c r="B19" i="2"/>
  <c r="E19" i="2"/>
  <c r="H19" i="2"/>
  <c r="K19" i="2"/>
  <c r="N19" i="2"/>
  <c r="A43" i="2"/>
  <c r="F43" i="2"/>
  <c r="M6" i="3"/>
  <c r="N6" i="3"/>
  <c r="E8" i="3" s="1"/>
  <c r="Q6" i="3"/>
  <c r="S6" i="3"/>
  <c r="T6" i="3" s="1"/>
  <c r="AP6" i="3"/>
  <c r="AQ6" i="3" s="1"/>
  <c r="AR6" i="3"/>
  <c r="M7" i="3"/>
  <c r="N7" i="3"/>
  <c r="S7" i="3"/>
  <c r="AP7" i="3"/>
  <c r="AR7" i="3"/>
  <c r="AS7" i="3"/>
  <c r="D8" i="3"/>
  <c r="M8" i="3"/>
  <c r="N8" i="3"/>
  <c r="S8" i="3"/>
  <c r="AP8" i="3"/>
  <c r="AQ7" i="3" s="1"/>
  <c r="AM14" i="3" s="1"/>
  <c r="AO14" i="3" s="1"/>
  <c r="AR8" i="3"/>
  <c r="M9" i="3"/>
  <c r="N9" i="3"/>
  <c r="D10" i="3"/>
  <c r="D12" i="3"/>
  <c r="D9" i="3" s="1"/>
  <c r="E12" i="3"/>
  <c r="T12" i="3" a="1"/>
  <c r="AS12" i="3" a="1"/>
  <c r="E16" i="3"/>
  <c r="AO18" i="3"/>
  <c r="P19" i="3"/>
  <c r="AO19" i="3"/>
  <c r="E20" i="3"/>
  <c r="P20" i="3"/>
  <c r="AO20" i="3"/>
  <c r="D25" i="3"/>
  <c r="D26" i="3" s="1"/>
  <c r="M25" i="3"/>
  <c r="N25" i="3"/>
  <c r="E25" i="3" s="1"/>
  <c r="Q25" i="3"/>
  <c r="R25" i="3"/>
  <c r="S25" i="3"/>
  <c r="T25" i="3" s="1"/>
  <c r="AP25" i="3"/>
  <c r="AR25" i="3"/>
  <c r="AS25" i="3" s="1"/>
  <c r="M26" i="3"/>
  <c r="N26" i="3"/>
  <c r="Q26" i="3"/>
  <c r="S26" i="3"/>
  <c r="T26" i="3"/>
  <c r="AP26" i="3"/>
  <c r="AQ26" i="3" s="1"/>
  <c r="AR26" i="3"/>
  <c r="D27" i="3"/>
  <c r="M27" i="3"/>
  <c r="N27" i="3"/>
  <c r="S27" i="3"/>
  <c r="AP27" i="3"/>
  <c r="AR27" i="3"/>
  <c r="AS27" i="3"/>
  <c r="D28" i="3"/>
  <c r="M28" i="3"/>
  <c r="Q27" i="3" s="1"/>
  <c r="T27" i="3" s="1"/>
  <c r="N28" i="3"/>
  <c r="D29" i="3"/>
  <c r="E29" i="3"/>
  <c r="T31" i="3" a="1"/>
  <c r="AS31" i="3" a="1"/>
  <c r="M32" i="3"/>
  <c r="O32" i="3" s="1"/>
  <c r="D33" i="3"/>
  <c r="E33" i="3"/>
  <c r="D37" i="3"/>
  <c r="E37" i="3"/>
  <c r="AO37" i="3"/>
  <c r="P38" i="3"/>
  <c r="AO38" i="3"/>
  <c r="P39" i="3"/>
  <c r="AO39" i="3"/>
  <c r="D44" i="3"/>
  <c r="D46" i="3" s="1"/>
  <c r="E44" i="3"/>
  <c r="M44" i="3"/>
  <c r="N44" i="3"/>
  <c r="S44" i="3"/>
  <c r="T44" i="3" s="1"/>
  <c r="D45" i="3"/>
  <c r="M45" i="3"/>
  <c r="Q44" i="3" s="1"/>
  <c r="N45" i="3"/>
  <c r="E48" i="3" s="1"/>
  <c r="M46" i="3"/>
  <c r="D52" i="3" s="1"/>
  <c r="N46" i="3"/>
  <c r="S46" i="3" s="1"/>
  <c r="D47" i="3"/>
  <c r="M47" i="3"/>
  <c r="D56" i="3" s="1"/>
  <c r="N47" i="3"/>
  <c r="D48" i="3"/>
  <c r="D51" i="3" s="1"/>
  <c r="T50" i="3" a="1"/>
  <c r="E56" i="3"/>
  <c r="P56" i="3"/>
  <c r="P57" i="3"/>
  <c r="P58" i="3"/>
  <c r="D63" i="3"/>
  <c r="M63" i="3"/>
  <c r="D62" i="3" s="1"/>
  <c r="D65" i="3" s="1"/>
  <c r="N63" i="3"/>
  <c r="E62" i="3" s="1"/>
  <c r="Q63" i="3"/>
  <c r="M64" i="3"/>
  <c r="D66" i="3" s="1"/>
  <c r="D68" i="3" s="1"/>
  <c r="N64" i="3"/>
  <c r="Q64" i="3"/>
  <c r="T64" i="3" s="1"/>
  <c r="R64" i="3"/>
  <c r="N71" i="3" s="1"/>
  <c r="P71" i="3" s="1"/>
  <c r="S64" i="3"/>
  <c r="M65" i="3"/>
  <c r="D70" i="3" s="1"/>
  <c r="N65" i="3"/>
  <c r="E70" i="3" s="1"/>
  <c r="E66" i="3"/>
  <c r="M66" i="3"/>
  <c r="Q65" i="3" s="1"/>
  <c r="N66" i="3"/>
  <c r="S65" i="3" s="1"/>
  <c r="T65" i="3" s="1"/>
  <c r="D67" i="3"/>
  <c r="T69" i="3" a="1"/>
  <c r="P76" i="3"/>
  <c r="P77" i="3"/>
  <c r="D82" i="3"/>
  <c r="E82" i="3"/>
  <c r="D83" i="3"/>
  <c r="M83" i="3"/>
  <c r="N83" i="3"/>
  <c r="S83" i="3"/>
  <c r="M84" i="3"/>
  <c r="Q83" i="3" s="1"/>
  <c r="N84" i="3"/>
  <c r="S84" i="3"/>
  <c r="M85" i="3"/>
  <c r="N85" i="3"/>
  <c r="Q85" i="3"/>
  <c r="S85" i="3"/>
  <c r="T85" i="3" s="1"/>
  <c r="D86" i="3"/>
  <c r="D89" i="3" s="1"/>
  <c r="E86" i="3"/>
  <c r="M86" i="3"/>
  <c r="N86" i="3"/>
  <c r="D87" i="3"/>
  <c r="T89" i="3" a="1"/>
  <c r="D90" i="3"/>
  <c r="D92" i="3" s="1"/>
  <c r="E90" i="3"/>
  <c r="D94" i="3"/>
  <c r="E94" i="3"/>
  <c r="P95" i="3"/>
  <c r="P96" i="3"/>
  <c r="P97" i="3"/>
  <c r="E102" i="3"/>
  <c r="M103" i="3"/>
  <c r="D102" i="3" s="1"/>
  <c r="N103" i="3"/>
  <c r="S103" i="3"/>
  <c r="M104" i="3"/>
  <c r="D106" i="3" s="1"/>
  <c r="N104" i="3"/>
  <c r="E106" i="3" s="1"/>
  <c r="S104" i="3"/>
  <c r="M105" i="3"/>
  <c r="N105" i="3"/>
  <c r="E110" i="3" s="1"/>
  <c r="Q105" i="3"/>
  <c r="M106" i="3"/>
  <c r="D114" i="3" s="1"/>
  <c r="N106" i="3"/>
  <c r="S105" i="3" s="1"/>
  <c r="T109" i="3" a="1"/>
  <c r="D110" i="3"/>
  <c r="E114" i="3"/>
  <c r="P115" i="3"/>
  <c r="P116" i="3"/>
  <c r="P117" i="3"/>
  <c r="D122" i="3"/>
  <c r="D124" i="3" s="1"/>
  <c r="D123" i="3"/>
  <c r="M123" i="3"/>
  <c r="N123" i="3"/>
  <c r="E122" i="3" s="1"/>
  <c r="Q123" i="3"/>
  <c r="R123" i="3" s="1"/>
  <c r="M130" i="3" s="1"/>
  <c r="O130" i="3" s="1"/>
  <c r="S123" i="3"/>
  <c r="T123" i="3" s="1"/>
  <c r="M124" i="3"/>
  <c r="D126" i="3" s="1"/>
  <c r="D128" i="3" s="1"/>
  <c r="N124" i="3"/>
  <c r="M125" i="3"/>
  <c r="Q124" i="3" s="1"/>
  <c r="N125" i="3"/>
  <c r="E130" i="3" s="1"/>
  <c r="E126" i="3"/>
  <c r="M126" i="3"/>
  <c r="N126" i="3"/>
  <c r="D127" i="3"/>
  <c r="T129" i="3" a="1"/>
  <c r="D130" i="3"/>
  <c r="D133" i="3" s="1"/>
  <c r="D134" i="3"/>
  <c r="E134" i="3"/>
  <c r="P135" i="3"/>
  <c r="P136" i="3"/>
  <c r="D142" i="3"/>
  <c r="D144" i="3" s="1"/>
  <c r="E142" i="3"/>
  <c r="M143" i="3"/>
  <c r="N143" i="3"/>
  <c r="P155" i="3" s="1"/>
  <c r="M144" i="3"/>
  <c r="Q143" i="3" s="1"/>
  <c r="N144" i="3"/>
  <c r="S143" i="3" s="1"/>
  <c r="S144" i="3"/>
  <c r="M145" i="3"/>
  <c r="N145" i="3"/>
  <c r="D146" i="3"/>
  <c r="E146" i="3"/>
  <c r="M146" i="3"/>
  <c r="Q145" i="3" s="1"/>
  <c r="N146" i="3"/>
  <c r="S145" i="3" s="1"/>
  <c r="T149" i="3" a="1"/>
  <c r="E150" i="3"/>
  <c r="P156" i="3"/>
  <c r="P157" i="3"/>
  <c r="D162" i="3"/>
  <c r="D164" i="3" s="1"/>
  <c r="E162" i="3"/>
  <c r="M163" i="3"/>
  <c r="N163" i="3"/>
  <c r="M164" i="3"/>
  <c r="Q163" i="3" s="1"/>
  <c r="N164" i="3"/>
  <c r="S163" i="3" s="1"/>
  <c r="T163" i="3" s="1"/>
  <c r="M165" i="3"/>
  <c r="N165" i="3"/>
  <c r="D166" i="3"/>
  <c r="E166" i="3"/>
  <c r="M166" i="3"/>
  <c r="N166" i="3"/>
  <c r="S165" i="3" s="1"/>
  <c r="T169" i="3" a="1"/>
  <c r="E170" i="3"/>
  <c r="P175" i="3"/>
  <c r="P176" i="3"/>
  <c r="P177" i="3"/>
  <c r="M183" i="3"/>
  <c r="D182" i="3" s="1"/>
  <c r="N183" i="3"/>
  <c r="E182" i="3" s="1"/>
  <c r="S183" i="3"/>
  <c r="M184" i="3"/>
  <c r="D186" i="3" s="1"/>
  <c r="N184" i="3"/>
  <c r="S184" i="3"/>
  <c r="M185" i="3"/>
  <c r="N185" i="3"/>
  <c r="E190" i="3" s="1"/>
  <c r="E186" i="3"/>
  <c r="M186" i="3"/>
  <c r="Q185" i="3" s="1"/>
  <c r="N186" i="3"/>
  <c r="S185" i="3" s="1"/>
  <c r="T185" i="3" s="1"/>
  <c r="T189" i="3" a="1"/>
  <c r="P195" i="3"/>
  <c r="P196" i="3"/>
  <c r="E202" i="3"/>
  <c r="M203" i="3"/>
  <c r="D202" i="3" s="1"/>
  <c r="N203" i="3"/>
  <c r="S203" i="3"/>
  <c r="M204" i="3"/>
  <c r="N204" i="3"/>
  <c r="Q204" i="3"/>
  <c r="R204" i="3" s="1"/>
  <c r="S204" i="3"/>
  <c r="T204" i="3"/>
  <c r="M205" i="3"/>
  <c r="D210" i="3" s="1"/>
  <c r="N205" i="3"/>
  <c r="D206" i="3"/>
  <c r="E206" i="3"/>
  <c r="M206" i="3"/>
  <c r="Q205" i="3" s="1"/>
  <c r="N206" i="3"/>
  <c r="S205" i="3" s="1"/>
  <c r="T205" i="3" s="1"/>
  <c r="T209" i="3" a="1"/>
  <c r="E210" i="3"/>
  <c r="P215" i="3"/>
  <c r="P216" i="3"/>
  <c r="P217" i="3"/>
  <c r="E222" i="3"/>
  <c r="M223" i="3"/>
  <c r="D222" i="3" s="1"/>
  <c r="N223" i="3"/>
  <c r="S223" i="3"/>
  <c r="M224" i="3"/>
  <c r="D226" i="3" s="1"/>
  <c r="N224" i="3"/>
  <c r="E226" i="3" s="1"/>
  <c r="Q224" i="3"/>
  <c r="R224" i="3" s="1"/>
  <c r="N231" i="3" s="1"/>
  <c r="P231" i="3" s="1"/>
  <c r="S224" i="3"/>
  <c r="T224" i="3" s="1"/>
  <c r="M225" i="3"/>
  <c r="D230" i="3" s="1"/>
  <c r="N225" i="3"/>
  <c r="M226" i="3"/>
  <c r="Q225" i="3" s="1"/>
  <c r="N226" i="3"/>
  <c r="S225" i="3" s="1"/>
  <c r="T225" i="3" s="1"/>
  <c r="T229" i="3" a="1"/>
  <c r="P235" i="3"/>
  <c r="M243" i="3"/>
  <c r="D242" i="3" s="1"/>
  <c r="N243" i="3"/>
  <c r="M244" i="3"/>
  <c r="D246" i="3" s="1"/>
  <c r="N244" i="3"/>
  <c r="Q244" i="3"/>
  <c r="M245" i="3"/>
  <c r="D250" i="3" s="1"/>
  <c r="N245" i="3"/>
  <c r="E246" i="3"/>
  <c r="M246" i="3"/>
  <c r="Q245" i="3" s="1"/>
  <c r="N246" i="3"/>
  <c r="T249" i="3" a="1"/>
  <c r="P256" i="3"/>
  <c r="M263" i="3"/>
  <c r="D262" i="3" s="1"/>
  <c r="D263" i="3" s="1"/>
  <c r="N263" i="3"/>
  <c r="D264" i="3"/>
  <c r="M264" i="3"/>
  <c r="D266" i="3" s="1"/>
  <c r="N264" i="3"/>
  <c r="S264" i="3"/>
  <c r="M265" i="3"/>
  <c r="D270" i="3" s="1"/>
  <c r="N265" i="3"/>
  <c r="Q265" i="3"/>
  <c r="E266" i="3"/>
  <c r="M266" i="3"/>
  <c r="D274" i="3" s="1"/>
  <c r="D273" i="3" s="1"/>
  <c r="N266" i="3"/>
  <c r="D267" i="3"/>
  <c r="T269" i="3" a="1"/>
  <c r="E270" i="3"/>
  <c r="P275" i="3"/>
  <c r="P276" i="3"/>
  <c r="P277" i="3"/>
  <c r="E282" i="3"/>
  <c r="M283" i="3"/>
  <c r="N283" i="3"/>
  <c r="S283" i="3"/>
  <c r="M284" i="3"/>
  <c r="N284" i="3"/>
  <c r="E286" i="3" s="1"/>
  <c r="Q284" i="3"/>
  <c r="S284" i="3"/>
  <c r="T284" i="3" s="1"/>
  <c r="M285" i="3"/>
  <c r="D290" i="3" s="1"/>
  <c r="D293" i="3" s="1"/>
  <c r="N285" i="3"/>
  <c r="E290" i="3" s="1"/>
  <c r="D286" i="3"/>
  <c r="M286" i="3"/>
  <c r="D294" i="3" s="1"/>
  <c r="N286" i="3"/>
  <c r="D288" i="3"/>
  <c r="T289" i="3" a="1"/>
  <c r="P295" i="3"/>
  <c r="P296" i="3"/>
  <c r="M303" i="3"/>
  <c r="D302" i="3" s="1"/>
  <c r="D303" i="3" s="1"/>
  <c r="N303" i="3"/>
  <c r="Q303" i="3"/>
  <c r="M304" i="3"/>
  <c r="D306" i="3" s="1"/>
  <c r="N304" i="3"/>
  <c r="S304" i="3"/>
  <c r="M305" i="3"/>
  <c r="D310" i="3" s="1"/>
  <c r="N305" i="3"/>
  <c r="E310" i="3" s="1"/>
  <c r="Q305" i="3"/>
  <c r="E306" i="3"/>
  <c r="M306" i="3"/>
  <c r="D314" i="3" s="1"/>
  <c r="D313" i="3" s="1"/>
  <c r="N306" i="3"/>
  <c r="T309" i="3" a="1"/>
  <c r="P315" i="3"/>
  <c r="P316" i="3"/>
  <c r="M323" i="3"/>
  <c r="D322" i="3" s="1"/>
  <c r="N323" i="3"/>
  <c r="P335" i="3" s="1"/>
  <c r="Q323" i="3"/>
  <c r="M324" i="3"/>
  <c r="D326" i="3" s="1"/>
  <c r="D329" i="3" s="1"/>
  <c r="N324" i="3"/>
  <c r="E326" i="3" s="1"/>
  <c r="S324" i="3"/>
  <c r="T324" i="3" s="1"/>
  <c r="M325" i="3"/>
  <c r="Q324" i="3" s="1"/>
  <c r="R324" i="3" s="1"/>
  <c r="N325" i="3"/>
  <c r="Q325" i="3"/>
  <c r="M326" i="3"/>
  <c r="D334" i="3" s="1"/>
  <c r="D331" i="3" s="1"/>
  <c r="N326" i="3"/>
  <c r="E334" i="3" s="1"/>
  <c r="D327" i="3"/>
  <c r="D328" i="3"/>
  <c r="T329" i="3" a="1"/>
  <c r="D330" i="3"/>
  <c r="E330" i="3"/>
  <c r="N331" i="3"/>
  <c r="P331" i="3"/>
  <c r="D333" i="3"/>
  <c r="P336" i="3"/>
  <c r="P337" i="3"/>
  <c r="E342" i="3"/>
  <c r="M343" i="3"/>
  <c r="D342" i="3" s="1"/>
  <c r="D343" i="3" s="1"/>
  <c r="N343" i="3"/>
  <c r="Q343" i="3"/>
  <c r="S343" i="3"/>
  <c r="T343" i="3"/>
  <c r="M344" i="3"/>
  <c r="N344" i="3"/>
  <c r="Q344" i="3"/>
  <c r="S344" i="3"/>
  <c r="T344" i="3" s="1"/>
  <c r="M345" i="3"/>
  <c r="N345" i="3"/>
  <c r="E350" i="3" s="1"/>
  <c r="Q345" i="3"/>
  <c r="R344" i="3" s="1"/>
  <c r="N351" i="3" s="1"/>
  <c r="P351" i="3" s="1"/>
  <c r="S345" i="3"/>
  <c r="T345" i="3" s="1"/>
  <c r="D346" i="3"/>
  <c r="E346" i="3"/>
  <c r="M346" i="3"/>
  <c r="D354" i="3" s="1"/>
  <c r="N346" i="3"/>
  <c r="E354" i="3" s="1"/>
  <c r="T349" i="3" a="1"/>
  <c r="D350" i="3"/>
  <c r="P355" i="3"/>
  <c r="P356" i="3"/>
  <c r="R351" i="3" l="1"/>
  <c r="D168" i="3"/>
  <c r="N33" i="3"/>
  <c r="P33" i="3" s="1"/>
  <c r="E302" i="3"/>
  <c r="S303" i="3"/>
  <c r="T303" i="3" s="1"/>
  <c r="D269" i="3"/>
  <c r="D268" i="3"/>
  <c r="S245" i="3"/>
  <c r="T245" i="3" s="1"/>
  <c r="D184" i="3"/>
  <c r="D183" i="3"/>
  <c r="D185" i="3"/>
  <c r="M350" i="3"/>
  <c r="O350" i="3" s="1"/>
  <c r="R343" i="3"/>
  <c r="S265" i="3"/>
  <c r="T265" i="3" s="1"/>
  <c r="E274" i="3"/>
  <c r="E262" i="3"/>
  <c r="S263" i="3"/>
  <c r="T263" i="3" s="1"/>
  <c r="D309" i="3"/>
  <c r="D312" i="3"/>
  <c r="E250" i="3"/>
  <c r="P257" i="3"/>
  <c r="S244" i="3"/>
  <c r="T244" i="3" s="1"/>
  <c r="D227" i="3"/>
  <c r="D228" i="3"/>
  <c r="D229" i="3"/>
  <c r="T145" i="3"/>
  <c r="D34" i="3"/>
  <c r="D30" i="3"/>
  <c r="D31" i="3"/>
  <c r="D32" i="3"/>
  <c r="D35" i="3"/>
  <c r="AL32" i="3"/>
  <c r="AN32" i="3" s="1"/>
  <c r="D170" i="3"/>
  <c r="Q164" i="3"/>
  <c r="D305" i="3"/>
  <c r="AS8" i="3"/>
  <c r="T349" i="3"/>
  <c r="D345" i="3"/>
  <c r="S285" i="3"/>
  <c r="E294" i="3"/>
  <c r="D207" i="3"/>
  <c r="D107" i="3"/>
  <c r="D108" i="3"/>
  <c r="D109" i="3"/>
  <c r="R63" i="3"/>
  <c r="M70" i="3" s="1"/>
  <c r="D233" i="3"/>
  <c r="R244" i="3"/>
  <c r="N251" i="3" s="1"/>
  <c r="P251" i="3" s="1"/>
  <c r="D224" i="3"/>
  <c r="D223" i="3"/>
  <c r="D225" i="3"/>
  <c r="R211" i="3"/>
  <c r="D190" i="3"/>
  <c r="Q184" i="3"/>
  <c r="R71" i="3"/>
  <c r="S325" i="3"/>
  <c r="T325" i="3" s="1"/>
  <c r="D247" i="3"/>
  <c r="D248" i="3"/>
  <c r="D249" i="3"/>
  <c r="R350" i="3"/>
  <c r="D308" i="3"/>
  <c r="D272" i="3"/>
  <c r="D204" i="3"/>
  <c r="D203" i="3"/>
  <c r="D205" i="3"/>
  <c r="E322" i="3"/>
  <c r="S323" i="3"/>
  <c r="T323" i="3" s="1"/>
  <c r="D323" i="3"/>
  <c r="D324" i="3"/>
  <c r="Q285" i="3"/>
  <c r="R284" i="3" s="1"/>
  <c r="N291" i="3" s="1"/>
  <c r="P291" i="3" s="1"/>
  <c r="D282" i="3"/>
  <c r="Q283" i="3"/>
  <c r="D265" i="3"/>
  <c r="R231" i="3"/>
  <c r="D150" i="3"/>
  <c r="D147" i="3" s="1"/>
  <c r="Q144" i="3"/>
  <c r="R143" i="3" s="1"/>
  <c r="M150" i="3" s="1"/>
  <c r="D111" i="3"/>
  <c r="D113" i="3"/>
  <c r="D103" i="3"/>
  <c r="D104" i="3"/>
  <c r="D105" i="3"/>
  <c r="D53" i="3"/>
  <c r="D50" i="3"/>
  <c r="D54" i="3"/>
  <c r="D244" i="3"/>
  <c r="D243" i="3"/>
  <c r="D245" i="3"/>
  <c r="D351" i="3"/>
  <c r="D349" i="3"/>
  <c r="D352" i="3"/>
  <c r="R323" i="3"/>
  <c r="M330" i="3" s="1"/>
  <c r="D311" i="3"/>
  <c r="D353" i="3"/>
  <c r="D332" i="3"/>
  <c r="D325" i="3"/>
  <c r="D307" i="3"/>
  <c r="D271" i="3"/>
  <c r="D208" i="3"/>
  <c r="D188" i="3"/>
  <c r="Q165" i="3"/>
  <c r="T165" i="3" s="1"/>
  <c r="T144" i="3"/>
  <c r="D348" i="3"/>
  <c r="D344" i="3"/>
  <c r="S305" i="3"/>
  <c r="T305" i="3" s="1"/>
  <c r="E314" i="3"/>
  <c r="D304" i="3"/>
  <c r="D291" i="3"/>
  <c r="D289" i="3"/>
  <c r="D292" i="3"/>
  <c r="E242" i="3"/>
  <c r="P255" i="3"/>
  <c r="S243" i="3"/>
  <c r="T243" i="3" s="1"/>
  <c r="E230" i="3"/>
  <c r="P237" i="3"/>
  <c r="T183" i="3"/>
  <c r="T143" i="3"/>
  <c r="T105" i="3"/>
  <c r="R33" i="3"/>
  <c r="P236" i="3"/>
  <c r="E74" i="3"/>
  <c r="D69" i="3"/>
  <c r="AQ25" i="3"/>
  <c r="AS12" i="3"/>
  <c r="Q223" i="3"/>
  <c r="Q203" i="3"/>
  <c r="T203" i="3" s="1"/>
  <c r="Q183" i="3"/>
  <c r="D165" i="3"/>
  <c r="D145" i="3"/>
  <c r="D131" i="3"/>
  <c r="Q125" i="3"/>
  <c r="R124" i="3" s="1"/>
  <c r="N131" i="3" s="1"/>
  <c r="Q104" i="3"/>
  <c r="Q103" i="3"/>
  <c r="T103" i="3" s="1"/>
  <c r="D91" i="3"/>
  <c r="Q84" i="3"/>
  <c r="D85" i="3"/>
  <c r="D74" i="3"/>
  <c r="D71" i="3" s="1"/>
  <c r="D64" i="3"/>
  <c r="AS26" i="3"/>
  <c r="D15" i="3"/>
  <c r="AS6" i="3"/>
  <c r="Q263" i="3"/>
  <c r="Q243" i="3"/>
  <c r="N211" i="3"/>
  <c r="P211" i="3" s="1"/>
  <c r="S164" i="3"/>
  <c r="T164" i="3" s="1"/>
  <c r="Q46" i="3"/>
  <c r="T46" i="3" s="1"/>
  <c r="E52" i="3"/>
  <c r="S45" i="3"/>
  <c r="AM33" i="3"/>
  <c r="AO33" i="3" s="1"/>
  <c r="Q7" i="3"/>
  <c r="R6" i="3" s="1"/>
  <c r="M13" i="3" s="1"/>
  <c r="D16" i="3"/>
  <c r="AL13" i="3"/>
  <c r="AN13" i="3" s="1"/>
  <c r="D163" i="3"/>
  <c r="D143" i="3"/>
  <c r="S125" i="3"/>
  <c r="T125" i="3" s="1"/>
  <c r="T104" i="3"/>
  <c r="R32" i="3"/>
  <c r="D11" i="3"/>
  <c r="D84" i="3"/>
  <c r="AQ13" i="3"/>
  <c r="E174" i="3"/>
  <c r="D167" i="3"/>
  <c r="E154" i="3"/>
  <c r="D149" i="3"/>
  <c r="T83" i="3"/>
  <c r="R26" i="3"/>
  <c r="Q8" i="3"/>
  <c r="T8" i="3" s="1"/>
  <c r="D209" i="3"/>
  <c r="D174" i="3"/>
  <c r="D154" i="3"/>
  <c r="P137" i="3"/>
  <c r="D129" i="3"/>
  <c r="D49" i="3"/>
  <c r="Q45" i="3"/>
  <c r="Q264" i="3"/>
  <c r="T264" i="3" s="1"/>
  <c r="E234" i="3"/>
  <c r="E214" i="3"/>
  <c r="E194" i="3"/>
  <c r="D287" i="3"/>
  <c r="E254" i="3"/>
  <c r="D234" i="3"/>
  <c r="D231" i="3" s="1"/>
  <c r="D214" i="3"/>
  <c r="D213" i="3" s="1"/>
  <c r="P197" i="3"/>
  <c r="D194" i="3"/>
  <c r="D125" i="3"/>
  <c r="P75" i="3"/>
  <c r="Q304" i="3"/>
  <c r="R303" i="3" s="1"/>
  <c r="M310" i="3" s="1"/>
  <c r="D347" i="3"/>
  <c r="P297" i="3"/>
  <c r="D254" i="3"/>
  <c r="D253" i="3" s="1"/>
  <c r="S63" i="3"/>
  <c r="T63" i="3" s="1"/>
  <c r="R44" i="3"/>
  <c r="M51" i="3" s="1"/>
  <c r="O51" i="3" s="1"/>
  <c r="P37" i="3"/>
  <c r="P357" i="3"/>
  <c r="P317" i="3"/>
  <c r="S124" i="3"/>
  <c r="T124" i="3" s="1"/>
  <c r="D88" i="3"/>
  <c r="D73" i="3"/>
  <c r="P18" i="3"/>
  <c r="D20" i="3"/>
  <c r="P131" i="3" l="1"/>
  <c r="O330" i="3"/>
  <c r="T329" i="3"/>
  <c r="O13" i="3"/>
  <c r="R210" i="3"/>
  <c r="O150" i="3"/>
  <c r="O70" i="3"/>
  <c r="O310" i="3"/>
  <c r="T309" i="3"/>
  <c r="R84" i="3"/>
  <c r="N91" i="3" s="1"/>
  <c r="P91" i="3" s="1"/>
  <c r="AS13" i="3"/>
  <c r="AM18" i="3"/>
  <c r="R83" i="3"/>
  <c r="M90" i="3" s="1"/>
  <c r="R131" i="3"/>
  <c r="R263" i="3"/>
  <c r="R270" i="3" s="1"/>
  <c r="N111" i="3"/>
  <c r="P111" i="3" s="1"/>
  <c r="R104" i="3"/>
  <c r="R144" i="3"/>
  <c r="N151" i="3"/>
  <c r="P151" i="3" s="1"/>
  <c r="D252" i="3"/>
  <c r="AQ14" i="3"/>
  <c r="D153" i="3"/>
  <c r="D152" i="3"/>
  <c r="T7" i="3"/>
  <c r="R184" i="3"/>
  <c r="N191" i="3"/>
  <c r="P191" i="3" s="1"/>
  <c r="D212" i="3"/>
  <c r="M250" i="3"/>
  <c r="R243" i="3"/>
  <c r="R130" i="3"/>
  <c r="T129" i="3" s="1"/>
  <c r="D19" i="3"/>
  <c r="D13" i="3"/>
  <c r="D17" i="3"/>
  <c r="AN18" i="3"/>
  <c r="D148" i="3"/>
  <c r="D191" i="3"/>
  <c r="D187" i="3"/>
  <c r="D189" i="3"/>
  <c r="D192" i="3"/>
  <c r="R151" i="3"/>
  <c r="D211" i="3"/>
  <c r="AS31" i="3"/>
  <c r="R7" i="3"/>
  <c r="N14" i="3" s="1"/>
  <c r="P14" i="3" s="1"/>
  <c r="T84" i="3"/>
  <c r="M230" i="3"/>
  <c r="R223" i="3"/>
  <c r="T285" i="3"/>
  <c r="R150" i="3"/>
  <c r="M110" i="3"/>
  <c r="R103" i="3"/>
  <c r="R110" i="3" s="1"/>
  <c r="D251" i="3"/>
  <c r="T223" i="3"/>
  <c r="R251" i="3"/>
  <c r="R264" i="3"/>
  <c r="R271" i="3" s="1"/>
  <c r="T45" i="3"/>
  <c r="R52" i="3" s="1"/>
  <c r="AQ32" i="3"/>
  <c r="R183" i="3"/>
  <c r="M190" i="3" s="1"/>
  <c r="R111" i="3"/>
  <c r="T184" i="3"/>
  <c r="R70" i="3"/>
  <c r="T69" i="3" s="1"/>
  <c r="R45" i="3"/>
  <c r="N52" i="3" s="1"/>
  <c r="R203" i="3"/>
  <c r="M210" i="3" s="1"/>
  <c r="M290" i="3"/>
  <c r="R283" i="3"/>
  <c r="T283" i="3"/>
  <c r="R331" i="3"/>
  <c r="R164" i="3"/>
  <c r="R171" i="3" s="1"/>
  <c r="N171" i="3"/>
  <c r="P171" i="3" s="1"/>
  <c r="R163" i="3"/>
  <c r="M170" i="3" s="1"/>
  <c r="T350" i="3"/>
  <c r="N355" i="3"/>
  <c r="R304" i="3"/>
  <c r="N311" i="3"/>
  <c r="P311" i="3" s="1"/>
  <c r="T304" i="3"/>
  <c r="D14" i="3"/>
  <c r="T31" i="3"/>
  <c r="AQ33" i="3"/>
  <c r="D284" i="3"/>
  <c r="D283" i="3"/>
  <c r="D285" i="3"/>
  <c r="D173" i="3"/>
  <c r="D172" i="3"/>
  <c r="D169" i="3"/>
  <c r="R250" i="3"/>
  <c r="R330" i="3"/>
  <c r="T70" i="3" l="1"/>
  <c r="N75" i="3"/>
  <c r="O190" i="3"/>
  <c r="T12" i="3"/>
  <c r="O210" i="3"/>
  <c r="T209" i="3"/>
  <c r="T130" i="3"/>
  <c r="N135" i="3"/>
  <c r="P52" i="3"/>
  <c r="T50" i="3"/>
  <c r="R230" i="3"/>
  <c r="R290" i="3"/>
  <c r="M270" i="3"/>
  <c r="R170" i="3"/>
  <c r="T169" i="3" s="1"/>
  <c r="R310" i="3"/>
  <c r="R13" i="3"/>
  <c r="O110" i="3"/>
  <c r="T109" i="3"/>
  <c r="AS32" i="3"/>
  <c r="AM37" i="3"/>
  <c r="T310" i="3"/>
  <c r="N315" i="3"/>
  <c r="R51" i="3"/>
  <c r="O290" i="3"/>
  <c r="T289" i="3"/>
  <c r="R14" i="3"/>
  <c r="O90" i="3"/>
  <c r="T89" i="3"/>
  <c r="T330" i="3"/>
  <c r="N335" i="3"/>
  <c r="R291" i="3"/>
  <c r="O250" i="3"/>
  <c r="T249" i="3"/>
  <c r="T351" i="3"/>
  <c r="M355" i="3"/>
  <c r="N356" i="3"/>
  <c r="O355" i="3"/>
  <c r="N271" i="3"/>
  <c r="P271" i="3" s="1"/>
  <c r="T32" i="3"/>
  <c r="N37" i="3"/>
  <c r="R311" i="3"/>
  <c r="O230" i="3"/>
  <c r="T229" i="3"/>
  <c r="T149" i="3"/>
  <c r="R190" i="3"/>
  <c r="T189" i="3" s="1"/>
  <c r="R191" i="3"/>
  <c r="R90" i="3"/>
  <c r="R91" i="3"/>
  <c r="AS14" i="3"/>
  <c r="AM19" i="3"/>
  <c r="AL18" i="3"/>
  <c r="O170" i="3"/>
  <c r="T170" i="3" l="1"/>
  <c r="N175" i="3"/>
  <c r="T190" i="3"/>
  <c r="N195" i="3"/>
  <c r="T90" i="3"/>
  <c r="N95" i="3"/>
  <c r="T33" i="3"/>
  <c r="N38" i="3"/>
  <c r="M37" i="3"/>
  <c r="O37" i="3"/>
  <c r="T131" i="3"/>
  <c r="M135" i="3"/>
  <c r="N136" i="3"/>
  <c r="O135" i="3"/>
  <c r="AS15" i="3"/>
  <c r="AL19" i="3"/>
  <c r="AM20" i="3"/>
  <c r="AN19" i="3"/>
  <c r="T210" i="3"/>
  <c r="N215" i="3"/>
  <c r="T290" i="3"/>
  <c r="N295" i="3"/>
  <c r="E344" i="3"/>
  <c r="E343" i="3"/>
  <c r="E345" i="3"/>
  <c r="T13" i="3"/>
  <c r="N18" i="3"/>
  <c r="AS33" i="3"/>
  <c r="AL37" i="3"/>
  <c r="AM38" i="3"/>
  <c r="AN37" i="3"/>
  <c r="T250" i="3"/>
  <c r="N255" i="3"/>
  <c r="O270" i="3"/>
  <c r="T269" i="3"/>
  <c r="T110" i="3"/>
  <c r="N115" i="3"/>
  <c r="T150" i="3"/>
  <c r="N155" i="3"/>
  <c r="T331" i="3"/>
  <c r="N336" i="3"/>
  <c r="M335" i="3"/>
  <c r="O335" i="3"/>
  <c r="T352" i="3"/>
  <c r="M356" i="3"/>
  <c r="O356" i="3"/>
  <c r="N357" i="3"/>
  <c r="T230" i="3"/>
  <c r="N235" i="3"/>
  <c r="T311" i="3"/>
  <c r="M315" i="3"/>
  <c r="N316" i="3"/>
  <c r="O315" i="3"/>
  <c r="T51" i="3"/>
  <c r="N56" i="3"/>
  <c r="T71" i="3"/>
  <c r="N76" i="3"/>
  <c r="M75" i="3"/>
  <c r="O75" i="3"/>
  <c r="E123" i="3" l="1"/>
  <c r="E125" i="3"/>
  <c r="E124" i="3"/>
  <c r="E64" i="3"/>
  <c r="E63" i="3"/>
  <c r="E65" i="3"/>
  <c r="E349" i="3"/>
  <c r="E348" i="3"/>
  <c r="E347" i="3"/>
  <c r="T291" i="3"/>
  <c r="M295" i="3"/>
  <c r="N296" i="3"/>
  <c r="O295" i="3"/>
  <c r="E26" i="3"/>
  <c r="E27" i="3"/>
  <c r="E28" i="3"/>
  <c r="T251" i="3"/>
  <c r="M255" i="3"/>
  <c r="N256" i="3"/>
  <c r="O255" i="3"/>
  <c r="T34" i="3"/>
  <c r="N39" i="3"/>
  <c r="M38" i="3"/>
  <c r="O38" i="3"/>
  <c r="T72" i="3"/>
  <c r="N77" i="3"/>
  <c r="M76" i="3"/>
  <c r="O76" i="3"/>
  <c r="T52" i="3"/>
  <c r="M56" i="3"/>
  <c r="N57" i="3"/>
  <c r="O56" i="3"/>
  <c r="E323" i="3"/>
  <c r="E325" i="3"/>
  <c r="E324" i="3"/>
  <c r="T111" i="3"/>
  <c r="M115" i="3"/>
  <c r="N116" i="3"/>
  <c r="O115" i="3"/>
  <c r="M357" i="3"/>
  <c r="O357" i="3"/>
  <c r="T91" i="3"/>
  <c r="N96" i="3"/>
  <c r="M95" i="3"/>
  <c r="O95" i="3"/>
  <c r="T211" i="3"/>
  <c r="N216" i="3"/>
  <c r="M215" i="3"/>
  <c r="O215" i="3"/>
  <c r="T332" i="3"/>
  <c r="M336" i="3"/>
  <c r="N337" i="3"/>
  <c r="O336" i="3"/>
  <c r="AS34" i="3"/>
  <c r="AM39" i="3"/>
  <c r="AL38" i="3"/>
  <c r="AN38" i="3"/>
  <c r="T132" i="3"/>
  <c r="N137" i="3"/>
  <c r="M136" i="3"/>
  <c r="O136" i="3"/>
  <c r="E304" i="3"/>
  <c r="E305" i="3"/>
  <c r="E303" i="3"/>
  <c r="AL20" i="3"/>
  <c r="AN20" i="3"/>
  <c r="T191" i="3"/>
  <c r="M195" i="3"/>
  <c r="N196" i="3"/>
  <c r="O195" i="3"/>
  <c r="T231" i="3"/>
  <c r="M235" i="3"/>
  <c r="N236" i="3"/>
  <c r="O235" i="3"/>
  <c r="T270" i="3"/>
  <c r="N275" i="3"/>
  <c r="T151" i="3"/>
  <c r="N156" i="3"/>
  <c r="M155" i="3"/>
  <c r="O155" i="3"/>
  <c r="T14" i="3"/>
  <c r="M18" i="3"/>
  <c r="N19" i="3"/>
  <c r="O18" i="3"/>
  <c r="T312" i="3"/>
  <c r="N317" i="3"/>
  <c r="M316" i="3"/>
  <c r="O316" i="3"/>
  <c r="T171" i="3"/>
  <c r="M175" i="3"/>
  <c r="N176" i="3"/>
  <c r="O175" i="3"/>
  <c r="T212" i="3" l="1"/>
  <c r="N217" i="3"/>
  <c r="M216" i="3"/>
  <c r="O216" i="3"/>
  <c r="T292" i="3"/>
  <c r="M296" i="3"/>
  <c r="N297" i="3"/>
  <c r="O296" i="3"/>
  <c r="T112" i="3"/>
  <c r="M116" i="3"/>
  <c r="N117" i="3"/>
  <c r="O116" i="3"/>
  <c r="E32" i="3"/>
  <c r="E30" i="3"/>
  <c r="E31" i="3"/>
  <c r="M39" i="3"/>
  <c r="O39" i="3"/>
  <c r="M137" i="3"/>
  <c r="O137" i="3"/>
  <c r="E184" i="3"/>
  <c r="E183" i="3"/>
  <c r="E185" i="3"/>
  <c r="E83" i="3"/>
  <c r="E85" i="3"/>
  <c r="E84" i="3"/>
  <c r="T232" i="3"/>
  <c r="N237" i="3"/>
  <c r="M236" i="3"/>
  <c r="O236" i="3"/>
  <c r="T192" i="3"/>
  <c r="N197" i="3"/>
  <c r="M196" i="3"/>
  <c r="O196" i="3"/>
  <c r="T15" i="3"/>
  <c r="N20" i="3"/>
  <c r="M19" i="3"/>
  <c r="O19" i="3"/>
  <c r="AL39" i="3"/>
  <c r="AN39" i="3"/>
  <c r="T92" i="3"/>
  <c r="N97" i="3"/>
  <c r="M96" i="3"/>
  <c r="O96" i="3"/>
  <c r="E46" i="3"/>
  <c r="E45" i="3"/>
  <c r="E47" i="3"/>
  <c r="E244" i="3"/>
  <c r="E243" i="3"/>
  <c r="E245" i="3"/>
  <c r="E204" i="3"/>
  <c r="E203" i="3"/>
  <c r="E205" i="3"/>
  <c r="E10" i="3"/>
  <c r="E11" i="3"/>
  <c r="E9" i="3"/>
  <c r="E164" i="3"/>
  <c r="E163" i="3"/>
  <c r="E165" i="3"/>
  <c r="T53" i="3"/>
  <c r="M57" i="3"/>
  <c r="N58" i="3"/>
  <c r="O57" i="3"/>
  <c r="T252" i="3"/>
  <c r="N257" i="3"/>
  <c r="M256" i="3"/>
  <c r="O256" i="3"/>
  <c r="E224" i="3"/>
  <c r="E223" i="3"/>
  <c r="E225" i="3"/>
  <c r="E284" i="3"/>
  <c r="E285" i="3"/>
  <c r="E283" i="3"/>
  <c r="E144" i="3"/>
  <c r="E143" i="3"/>
  <c r="E145" i="3"/>
  <c r="E352" i="3"/>
  <c r="E353" i="3"/>
  <c r="E351" i="3"/>
  <c r="T271" i="3"/>
  <c r="N276" i="3"/>
  <c r="M275" i="3"/>
  <c r="O275" i="3"/>
  <c r="E328" i="3"/>
  <c r="E329" i="3"/>
  <c r="E327" i="3"/>
  <c r="E69" i="3"/>
  <c r="E67" i="3"/>
  <c r="E68" i="3"/>
  <c r="T152" i="3"/>
  <c r="N157" i="3"/>
  <c r="M156" i="3"/>
  <c r="O156" i="3"/>
  <c r="E308" i="3"/>
  <c r="E309" i="3"/>
  <c r="E307" i="3"/>
  <c r="M337" i="3"/>
  <c r="O337" i="3"/>
  <c r="E129" i="3"/>
  <c r="E127" i="3"/>
  <c r="E128" i="3"/>
  <c r="T172" i="3"/>
  <c r="N177" i="3"/>
  <c r="M176" i="3"/>
  <c r="O176" i="3"/>
  <c r="M317" i="3"/>
  <c r="O317" i="3"/>
  <c r="E104" i="3"/>
  <c r="E103" i="3"/>
  <c r="E105" i="3"/>
  <c r="M77" i="3"/>
  <c r="O77" i="3"/>
  <c r="E15" i="3" l="1"/>
  <c r="E13" i="3"/>
  <c r="E14" i="3"/>
  <c r="M20" i="3"/>
  <c r="O20" i="3"/>
  <c r="E107" i="3"/>
  <c r="E108" i="3"/>
  <c r="E109" i="3"/>
  <c r="M117" i="3"/>
  <c r="O117" i="3"/>
  <c r="E189" i="3"/>
  <c r="E187" i="3"/>
  <c r="E188" i="3"/>
  <c r="E149" i="3"/>
  <c r="E147" i="3"/>
  <c r="E148" i="3"/>
  <c r="T272" i="3"/>
  <c r="N277" i="3"/>
  <c r="M276" i="3"/>
  <c r="O276" i="3"/>
  <c r="E49" i="3"/>
  <c r="E50" i="3"/>
  <c r="E51" i="3"/>
  <c r="E264" i="3"/>
  <c r="E263" i="3"/>
  <c r="E265" i="3"/>
  <c r="E169" i="3"/>
  <c r="E167" i="3"/>
  <c r="E168" i="3"/>
  <c r="E87" i="3"/>
  <c r="E88" i="3"/>
  <c r="E89" i="3"/>
  <c r="M197" i="3"/>
  <c r="O197" i="3"/>
  <c r="E133" i="3"/>
  <c r="E132" i="3"/>
  <c r="F132" i="3" s="1"/>
  <c r="E131" i="3"/>
  <c r="E288" i="3"/>
  <c r="E289" i="3"/>
  <c r="E287" i="3"/>
  <c r="E332" i="3"/>
  <c r="E331" i="3"/>
  <c r="E333" i="3"/>
  <c r="M157" i="3"/>
  <c r="O157" i="3"/>
  <c r="E248" i="3"/>
  <c r="E249" i="3"/>
  <c r="E247" i="3"/>
  <c r="M297" i="3"/>
  <c r="O297" i="3"/>
  <c r="M177" i="3"/>
  <c r="O177" i="3"/>
  <c r="M97" i="3"/>
  <c r="O97" i="3"/>
  <c r="E228" i="3"/>
  <c r="E227" i="3"/>
  <c r="E229" i="3"/>
  <c r="E34" i="3"/>
  <c r="E35" i="3"/>
  <c r="E36" i="3"/>
  <c r="M257" i="3"/>
  <c r="O257" i="3"/>
  <c r="E207" i="3"/>
  <c r="E208" i="3"/>
  <c r="E209" i="3"/>
  <c r="M58" i="3"/>
  <c r="O58" i="3"/>
  <c r="E73" i="3"/>
  <c r="E72" i="3"/>
  <c r="G72" i="3" s="1"/>
  <c r="E71" i="3"/>
  <c r="M237" i="3"/>
  <c r="O237" i="3"/>
  <c r="E313" i="3"/>
  <c r="E312" i="3"/>
  <c r="E311" i="3"/>
  <c r="M217" i="3"/>
  <c r="O217" i="3"/>
  <c r="E192" i="3" l="1"/>
  <c r="E193" i="3"/>
  <c r="G193" i="3" s="1"/>
  <c r="E191" i="3"/>
  <c r="E111" i="3"/>
  <c r="E112" i="3"/>
  <c r="F112" i="3" s="1"/>
  <c r="E113" i="3"/>
  <c r="E268" i="3"/>
  <c r="E269" i="3"/>
  <c r="E267" i="3"/>
  <c r="E53" i="3"/>
  <c r="E54" i="3"/>
  <c r="E55" i="3"/>
  <c r="G55" i="3" s="1"/>
  <c r="E91" i="3"/>
  <c r="E92" i="3"/>
  <c r="E93" i="3"/>
  <c r="G93" i="3" s="1"/>
  <c r="M277" i="3"/>
  <c r="O277" i="3"/>
  <c r="E233" i="3"/>
  <c r="E231" i="3"/>
  <c r="E232" i="3"/>
  <c r="F232" i="3" s="1"/>
  <c r="E213" i="3"/>
  <c r="E211" i="3"/>
  <c r="E212" i="3"/>
  <c r="E17" i="3"/>
  <c r="E18" i="3"/>
  <c r="F18" i="3" s="1"/>
  <c r="E19" i="3"/>
  <c r="E171" i="3"/>
  <c r="G171" i="3" s="1"/>
  <c r="E172" i="3"/>
  <c r="E173" i="3"/>
  <c r="E152" i="3"/>
  <c r="E153" i="3"/>
  <c r="E151" i="3"/>
  <c r="G151" i="3" s="1"/>
  <c r="E253" i="3"/>
  <c r="E251" i="3"/>
  <c r="E252" i="3"/>
  <c r="E293" i="3"/>
  <c r="E292" i="3"/>
  <c r="E291" i="3"/>
  <c r="E273" i="3" l="1"/>
  <c r="E272" i="3"/>
  <c r="E271" i="3"/>
</calcChain>
</file>

<file path=xl/sharedStrings.xml><?xml version="1.0" encoding="utf-8"?>
<sst xmlns="http://schemas.openxmlformats.org/spreadsheetml/2006/main" count="3196" uniqueCount="231">
  <si>
    <t>Compute Testing</t>
  </si>
  <si>
    <t>Threshold Type:</t>
  </si>
  <si>
    <t>ExteriorStage, InteriorStage, Damages, ExpectedAnnualDamage</t>
  </si>
  <si>
    <t xml:space="preserve">Interpolators: </t>
  </si>
  <si>
    <t>None, Linear, Piecewise, NaturalCubicSpline</t>
  </si>
  <si>
    <t xml:space="preserve">Functions: </t>
  </si>
  <si>
    <t>Inflow - Frequency = 1, Inflow - Outflow = 2, Rating = 3, Exterior - Interior = 4, Interior Stage - Damage = 5</t>
  </si>
  <si>
    <t>Notes:</t>
  </si>
  <si>
    <r>
      <rPr>
        <sz val="12"/>
        <color rgb="FF000000"/>
        <rFont val="Times New Roman"/>
        <family val="1"/>
      </rPr>
      <t xml:space="preserve">Black Text = Known Data, </t>
    </r>
    <r>
      <rPr>
        <sz val="12"/>
        <color rgb="FFFF0000"/>
        <rFont val="Times New Roman"/>
        <family val="1"/>
      </rPr>
      <t>Red Text</t>
    </r>
    <r>
      <rPr>
        <sz val="12"/>
        <color rgb="FF000000"/>
        <rFont val="Times New Roman"/>
        <family val="1"/>
      </rPr>
      <t xml:space="preserve"> = Interpolated Data</t>
    </r>
  </si>
  <si>
    <t xml:space="preserve">Test 1: Functions: 1,3,5 </t>
  </si>
  <si>
    <t>Flow - Frequency Function</t>
  </si>
  <si>
    <t>Inflow - Outflow Function</t>
  </si>
  <si>
    <t>Rating Function</t>
  </si>
  <si>
    <t>Exterior - Interior Stage Function</t>
  </si>
  <si>
    <t>Interior Stage - Damage Function</t>
  </si>
  <si>
    <t>Threshold Type</t>
  </si>
  <si>
    <t>Threshold Value</t>
  </si>
  <si>
    <t>Expected AEP</t>
  </si>
  <si>
    <t>Actual</t>
  </si>
  <si>
    <t>Pass/Fail</t>
  </si>
  <si>
    <t>Date of Run</t>
  </si>
  <si>
    <t>Frequency</t>
  </si>
  <si>
    <t>Inflow</t>
  </si>
  <si>
    <t>Interpolator</t>
  </si>
  <si>
    <t xml:space="preserve">Inflow  </t>
  </si>
  <si>
    <t>Outflow</t>
  </si>
  <si>
    <t>ExteriorStage</t>
  </si>
  <si>
    <t>Exterior Stage</t>
  </si>
  <si>
    <t>Interior Stage</t>
  </si>
  <si>
    <t>Damages ($)</t>
  </si>
  <si>
    <t>x</t>
  </si>
  <si>
    <t>y</t>
  </si>
  <si>
    <t>Passed</t>
  </si>
  <si>
    <t>Linear</t>
  </si>
  <si>
    <t>Damages</t>
  </si>
  <si>
    <t>Damages = 0.6</t>
  </si>
  <si>
    <t>InteriorStage = 0.3</t>
  </si>
  <si>
    <t>ExteriorStage = 0.8</t>
  </si>
  <si>
    <t>Test 2: Functions: 1,3,5</t>
  </si>
  <si>
    <t>Failed</t>
  </si>
  <si>
    <t>Metric: Damages was not in the condition's results</t>
  </si>
  <si>
    <t>Metric: InteriorStage was not in the condition's results</t>
  </si>
  <si>
    <t>ExteriorStage = 0.5</t>
  </si>
  <si>
    <t>Test 3: Functions: 1,3,5</t>
  </si>
  <si>
    <t>Test 4: Functions: 1,3,5</t>
  </si>
  <si>
    <t>ExteriorStage = 1</t>
  </si>
  <si>
    <t>Test 5: Functions: 1,2,3,4,5</t>
  </si>
  <si>
    <t>Damages = 0.5</t>
  </si>
  <si>
    <t>InteriorStage = 0.7</t>
  </si>
  <si>
    <t>ExteriorStage = 0.6</t>
  </si>
  <si>
    <t>Test 6: Functions: 1,3,4, 5</t>
  </si>
  <si>
    <t>Damages = 0.9</t>
  </si>
  <si>
    <t>ExteriorStage = 0.9</t>
  </si>
  <si>
    <t>Test 7: Functions: 1,2,3,4,5</t>
  </si>
  <si>
    <t>Damages = 0.875</t>
  </si>
  <si>
    <t>InteriorStage = 0.6499999999999999</t>
  </si>
  <si>
    <t>ExteriorStage = 0.8187500000000001</t>
  </si>
  <si>
    <t>Test 8: Functions: 1,2,3,4,5</t>
  </si>
  <si>
    <t>CubicSpline</t>
  </si>
  <si>
    <t>Test 9: Functions: 1,2,3,4,5</t>
  </si>
  <si>
    <t>Damages = 0.8755353993449232</t>
  </si>
  <si>
    <t>InteriorStage = 0.493431855500821</t>
  </si>
  <si>
    <t>ExteriorStage = 0.20312997347480105</t>
  </si>
  <si>
    <t>Test 10: Functions: 1,2,3,4,5</t>
  </si>
  <si>
    <t>Piecewise</t>
  </si>
  <si>
    <t>Test 11: Functions: 1,3,4,5</t>
  </si>
  <si>
    <t>Damages = 0.5166666666666666</t>
  </si>
  <si>
    <t>InteriorStage = 0.7333333333333333</t>
  </si>
  <si>
    <t>ExteriorStage = 0.3666666666666667</t>
  </si>
  <si>
    <t>Test 12: Functions: 1,2,3,5</t>
  </si>
  <si>
    <t>Test 13: Functions: 1,2,3,4,5</t>
  </si>
  <si>
    <t>Test 14: Functions: 1,2,3,4,5</t>
  </si>
  <si>
    <t>Test 15: Functions: 1,2,3,4,5 - Alternating Piecewise/Linear</t>
  </si>
  <si>
    <t>Test 16: Functions: 1,3,5 - Out of Order</t>
  </si>
  <si>
    <t>ExteriorStage = 0.4</t>
  </si>
  <si>
    <t>Test 17: Functions: 1,2,3,4,5 - Test Negative Stage Values for Errors</t>
  </si>
  <si>
    <t>Test 18: Functions: 1,3,4,5 - Test Frequency Values &gt; 1.0</t>
  </si>
  <si>
    <t>Damages = 1.8472</t>
  </si>
  <si>
    <t>InteriorStage = 1.6444444444444444</t>
  </si>
  <si>
    <t>ExteriorStage = 1.25</t>
  </si>
  <si>
    <t>Test 19: Functions: 1,2,3,4,5 - One Piecewise, rest Linear</t>
  </si>
  <si>
    <t>Test 20: Functions: 1,2,3,4,5 - Mixed Interpolation</t>
  </si>
  <si>
    <t>Test 21: Functions: 1,2,3,4,5 - Alternating Piecewise/NaturalCubicSpline</t>
  </si>
  <si>
    <t>Test 22: Functions: 1,2,3,4,5 - Error due to lack of known info; limits of interpolation</t>
  </si>
  <si>
    <r>
      <rPr>
        <sz val="12"/>
        <color rgb="FF000000"/>
        <rFont val="Times New Roman"/>
        <family val="1"/>
      </rPr>
      <t xml:space="preserve">Black Text = Known Data, </t>
    </r>
    <r>
      <rPr>
        <sz val="12"/>
        <color rgb="FFFF0000"/>
        <rFont val="Times New Roman"/>
        <family val="1"/>
      </rPr>
      <t>Red Text</t>
    </r>
    <r>
      <rPr>
        <sz val="12"/>
        <color rgb="FF000000"/>
        <rFont val="Times New Roman"/>
        <family val="1"/>
      </rPr>
      <t xml:space="preserve"> = Interpolated Data</t>
    </r>
  </si>
  <si>
    <t>InteriorStage = 0.4</t>
  </si>
  <si>
    <t>ExteriorStage = 0.005</t>
  </si>
  <si>
    <t>InteriorStage = 0.65</t>
  </si>
  <si>
    <t>ExteriorStage = 0.81875</t>
  </si>
  <si>
    <t>Damages = 0.87584</t>
  </si>
  <si>
    <t>InteriorStage = 0.6398</t>
  </si>
  <si>
    <t>ExteriorStage = 0.82389</t>
  </si>
  <si>
    <t>Damages = 0.87554</t>
  </si>
  <si>
    <t>InteriorStage = 0.47426</t>
  </si>
  <si>
    <t>ExteriorStage = 0.20313</t>
  </si>
  <si>
    <t>Damages = 0.1</t>
  </si>
  <si>
    <t>InteriorStage = 0.1</t>
  </si>
  <si>
    <t>Damages = 0.51818</t>
  </si>
  <si>
    <t>InteriorStage = 0.73333</t>
  </si>
  <si>
    <t>ExteriorStage = 0.36667</t>
  </si>
  <si>
    <t>Damages = 0.14444</t>
  </si>
  <si>
    <t>InteriorStage = 0.26667</t>
  </si>
  <si>
    <t>Damages = 0.575</t>
  </si>
  <si>
    <t>InteriorStage = 0.5875</t>
  </si>
  <si>
    <t>ExteriorStage = 0.425</t>
  </si>
  <si>
    <t>Damages = 0.78125</t>
  </si>
  <si>
    <t>InteriorStage = 0.3625</t>
  </si>
  <si>
    <t>ExteriorStage = 0.75</t>
  </si>
  <si>
    <t>InteriorStage = 0.5</t>
  </si>
  <si>
    <t>InteriorStage = 0.8</t>
  </si>
  <si>
    <t>Damages = 1</t>
  </si>
  <si>
    <t>InteriorStage = 0.23214</t>
  </si>
  <si>
    <t>ExteriorStage = 0.12333</t>
  </si>
  <si>
    <t>InteriorStage = 1.64444</t>
  </si>
  <si>
    <t>Damages = 0.4</t>
  </si>
  <si>
    <t>InteriorStage = 0.825</t>
  </si>
  <si>
    <t>ExteriorStage = 0.3</t>
  </si>
  <si>
    <t>InteriorStage = 0.82796</t>
  </si>
  <si>
    <t>InteriorStage = 0.9</t>
  </si>
  <si>
    <t>ExteriorStage = 0.2</t>
  </si>
  <si>
    <t>Damages = [Error]</t>
  </si>
  <si>
    <t>InteriorStage = [Error]</t>
  </si>
  <si>
    <t>????</t>
  </si>
  <si>
    <t>ExteriorStage = [Error]</t>
  </si>
  <si>
    <t>Test 23: Functions: 1,2,3,4,5</t>
  </si>
  <si>
    <t xml:space="preserve">Damages = </t>
  </si>
  <si>
    <t xml:space="preserve">InteriorStage = </t>
  </si>
  <si>
    <t xml:space="preserve">ExteriorStage = </t>
  </si>
  <si>
    <t>Test 24: Functions: 1,2,3,4,5</t>
  </si>
  <si>
    <t>Test 25: Functions: 1,2,3,4,5</t>
  </si>
  <si>
    <t xml:space="preserve">Test [Template]: Functions: 1,3,5 (2, 4) | ThresholdType: </t>
  </si>
  <si>
    <t>Damage ($)</t>
  </si>
  <si>
    <t>Damages =</t>
  </si>
  <si>
    <t>InteriorStage</t>
  </si>
  <si>
    <t>InteriorStage =</t>
  </si>
  <si>
    <t xml:space="preserve">Outflow = </t>
  </si>
  <si>
    <t xml:space="preserve">Inflow = </t>
  </si>
  <si>
    <t xml:space="preserve">Frequency = </t>
  </si>
  <si>
    <t>&lt;--- x from "y to test"</t>
  </si>
  <si>
    <t>y from "x to test" ---&gt;</t>
  </si>
  <si>
    <t>x1</t>
  </si>
  <si>
    <t>y1</t>
  </si>
  <si>
    <t>&lt;--- Known</t>
  </si>
  <si>
    <t>y to test</t>
  </si>
  <si>
    <t>x to test</t>
  </si>
  <si>
    <t>x2</t>
  </si>
  <si>
    <t>y2</t>
  </si>
  <si>
    <t>&lt;-- Known</t>
  </si>
  <si>
    <t>Compose testing. Function1's y axis is the same type as Function2's x axis. The interpolation method for these tests is linear interpolation.</t>
  </si>
  <si>
    <t>Use -9999 in the first row of the expected columns to indicate an InvalidOperationException. This occurs when there is no overlap between the two functions.</t>
  </si>
  <si>
    <t>References:</t>
  </si>
  <si>
    <t>Example:</t>
  </si>
  <si>
    <t>Note: Expected x-axis from Function 1 x-axis, and Expected y-axis from Function2 x-axis</t>
  </si>
  <si>
    <r>
      <rPr>
        <b/>
        <sz val="11"/>
        <color theme="1"/>
        <rFont val="Times New Roman"/>
        <family val="1"/>
      </rPr>
      <t>Test 1: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</si>
  <si>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b/>
        <sz val="11"/>
        <color theme="1"/>
        <rFont val="Times New Roman"/>
        <family val="1"/>
      </rPr>
      <t>Template: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</si>
  <si>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t>The coefficients for the three cubic polynomials p0, p1 and p2 are shown</t>
  </si>
  <si>
    <t>Test 1:</t>
  </si>
  <si>
    <t>i</t>
  </si>
  <si>
    <t>h</t>
  </si>
  <si>
    <t>sum h</t>
  </si>
  <si>
    <t>k</t>
  </si>
  <si>
    <t>k/h</t>
  </si>
  <si>
    <t>Known Values</t>
  </si>
  <si>
    <t>Expected</t>
  </si>
  <si>
    <t>XValues</t>
  </si>
  <si>
    <t>YValues</t>
  </si>
  <si>
    <t>U</t>
  </si>
  <si>
    <t>V</t>
  </si>
  <si>
    <t>B</t>
  </si>
  <si>
    <t>a</t>
  </si>
  <si>
    <t>b</t>
  </si>
  <si>
    <t>c</t>
  </si>
  <si>
    <t>d</t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</si>
  <si>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</si>
  <si>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/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</si>
  <si>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</si>
  <si>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2: </t>
  </si>
  <si>
    <r>
      <rPr>
        <b/>
        <sz val="11"/>
        <color theme="1"/>
        <rFont val="Times New Roman"/>
        <family val="1"/>
      </rPr>
      <t>Test 2: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</si>
  <si>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b/>
        <sz val="11"/>
        <color theme="1"/>
        <rFont val="Times New Roman"/>
        <family val="1"/>
      </rPr>
      <t>Example 1: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</si>
  <si>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</si>
  <si>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</si>
  <si>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3: </t>
  </si>
  <si>
    <r>
      <rPr>
        <b/>
        <sz val="11"/>
        <color theme="1"/>
        <rFont val="Times New Roman"/>
        <family val="1"/>
      </rPr>
      <t>Test 3: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</si>
  <si>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</si>
  <si>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>Test 4:</t>
  </si>
  <si>
    <r>
      <rPr>
        <b/>
        <sz val="11"/>
        <color theme="1"/>
        <rFont val="Times New Roman"/>
        <family val="1"/>
      </rPr>
      <t>Test 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</si>
  <si>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</si>
  <si>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5: </t>
  </si>
  <si>
    <r>
      <rPr>
        <b/>
        <sz val="11"/>
        <color theme="1"/>
        <rFont val="Times New Roman"/>
        <family val="1"/>
      </rPr>
      <t>Test 5: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</si>
  <si>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</si>
  <si>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6: </t>
  </si>
  <si>
    <r>
      <rPr>
        <b/>
        <sz val="11"/>
        <color theme="1"/>
        <rFont val="Times New Roman"/>
        <family val="1"/>
      </rPr>
      <t>Test 6: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</si>
  <si>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</si>
  <si>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7: </t>
  </si>
  <si>
    <r>
      <rPr>
        <b/>
        <sz val="11"/>
        <color theme="1"/>
        <rFont val="Times New Roman"/>
        <family val="1"/>
      </rPr>
      <t>Test 7: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</si>
  <si>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b/>
        <u/>
        <sz val="11"/>
        <color theme="1"/>
        <rFont val="Times New Roman"/>
        <family val="1"/>
      </rPr>
      <t>Source:</t>
    </r>
    <r>
      <rPr>
        <sz val="12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https://www.real-statistics.com/other-mathematical-topics/spline-fitting-interpolation/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</si>
  <si>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</si>
  <si>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8: </t>
  </si>
  <si>
    <r>
      <rPr>
        <b/>
        <sz val="11"/>
        <color theme="1"/>
        <rFont val="Times New Roman"/>
        <family val="1"/>
      </rPr>
      <t>Test 8: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</si>
  <si>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b/>
        <u/>
        <sz val="11"/>
        <color theme="1"/>
        <rFont val="Times New Roman"/>
        <family val="1"/>
      </rPr>
      <t>Source:</t>
    </r>
    <r>
      <rPr>
        <sz val="12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https://math.stackexchange.com/questions/1483839/find-the-inverse-of-the-cubic-function/3106397</t>
    </r>
    <r>
      <rPr>
        <sz val="12"/>
        <color theme="1"/>
        <rFont val="Times New Roman"/>
        <family val="1"/>
      </rPr>
      <t xml:space="preserve">  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</si>
  <si>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</si>
  <si>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9: </t>
  </si>
  <si>
    <r>
      <rPr>
        <b/>
        <sz val="11"/>
        <color theme="1"/>
        <rFont val="Times New Roman"/>
        <family val="1"/>
      </rPr>
      <t>Test 9: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</si>
  <si>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</si>
  <si>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10: </t>
  </si>
  <si>
    <r>
      <rPr>
        <b/>
        <sz val="11"/>
        <color theme="1"/>
        <rFont val="Times New Roman"/>
        <family val="1"/>
      </rPr>
      <t>Test 10: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</si>
  <si>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</si>
  <si>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11: </t>
  </si>
  <si>
    <r>
      <rPr>
        <b/>
        <sz val="11"/>
        <color theme="1"/>
        <rFont val="Times New Roman"/>
        <family val="1"/>
      </rPr>
      <t>Test 10: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</si>
  <si>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</si>
  <si>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12: </t>
  </si>
  <si>
    <r>
      <rPr>
        <b/>
        <sz val="11"/>
        <color theme="1"/>
        <rFont val="Times New Roman"/>
        <family val="1"/>
      </rPr>
      <t>Test 10: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</si>
  <si>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</si>
  <si>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13: </t>
  </si>
  <si>
    <r>
      <rPr>
        <b/>
        <sz val="11"/>
        <color theme="1"/>
        <rFont val="Times New Roman"/>
        <family val="1"/>
      </rPr>
      <t>Test 13: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</si>
  <si>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</si>
  <si>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14: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</si>
  <si>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</si>
  <si>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</si>
  <si>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15: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</si>
  <si>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</si>
  <si>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</si>
  <si>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16: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</si>
  <si>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</si>
  <si>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</si>
  <si>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17: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</si>
  <si>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</si>
  <si>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</si>
  <si>
    <t xml:space="preserve">Test 18: </t>
  </si>
  <si>
    <r>
      <rPr>
        <b/>
        <sz val="11"/>
        <color theme="1"/>
        <rFont val="Times New Roman"/>
        <family val="1"/>
      </rPr>
      <t>Test 14:</t>
    </r>
    <r>
      <rPr>
        <sz val="12"/>
        <color theme="1"/>
        <rFont val="Times New Roman"/>
        <family val="1"/>
      </rPr>
      <t xml:space="preserve"> Create a spline curve that passes through the four points</t>
    </r>
  </si>
  <si>
    <r>
      <rPr>
        <sz val="12"/>
        <color theme="1"/>
        <rFont val="Times New Roman"/>
        <family val="1"/>
      </rPr>
      <t>--&gt; y = a(</t>
    </r>
    <r>
      <rPr>
        <sz val="11"/>
        <color theme="1"/>
        <rFont val="Times New Roman"/>
        <family val="1"/>
      </rPr>
      <t>Δ</t>
    </r>
    <r>
      <rPr>
        <sz val="12"/>
        <color theme="1"/>
        <rFont val="Times New Roman"/>
        <family val="1"/>
      </rPr>
      <t>x)</t>
    </r>
    <r>
      <rPr>
        <sz val="11"/>
        <color theme="1"/>
        <rFont val="Times New Roman"/>
        <family val="1"/>
      </rPr>
      <t>³</t>
    </r>
    <r>
      <rPr>
        <sz val="12"/>
        <color theme="1"/>
        <rFont val="Times New Roman"/>
        <family val="1"/>
      </rPr>
      <t xml:space="preserve"> + b(Δx)</t>
    </r>
    <r>
      <rPr>
        <sz val="11"/>
        <color theme="1"/>
        <rFont val="Times New Roman"/>
        <family val="1"/>
      </rPr>
      <t>²</t>
    </r>
    <r>
      <rPr>
        <sz val="12"/>
        <color theme="1"/>
        <rFont val="Times New Roman"/>
        <family val="1"/>
      </rPr>
      <t xml:space="preserve"> + c(Δx) +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</si>
</sst>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2"/>
      <color theme="1"/>
      <name val="Times New Roman"/>
      <family val="2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 val="double"/>
      <sz val="12"/>
      <name val="Times New Roman"/>
      <family val="1"/>
    </font>
    <font>
      <b/>
      <u/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b/>
      <sz val="11"/>
      <color theme="0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00"/>
      </patternFill>
    </fill>
    <fill>
      <patternFill patternType="solid">
        <fgColor rgb="FF008000"/>
      </patternFill>
    </fill>
    <fill>
      <patternFill patternType="solid">
        <fgColor rgb="FFFFEB9C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8" fillId="15" borderId="0" applyNumberFormat="0" applyBorder="0" applyAlignment="0" applyProtection="0"/>
    <xf numFmtId="0" fontId="17" fillId="2" borderId="0" applyNumberFormat="0" applyBorder="0" applyAlignment="0" applyProtection="0"/>
  </cellStyleXfs>
  <cellXfs count="123">
    <xf numFmtId="0" fontId="0" fillId="0" borderId="0" xfId="0"/>
    <xf numFmtId="0" fontId="18" fillId="15" borderId="11" xfId="1" applyBorder="1" applyAlignment="1">
      <alignment horizontal="center" vertical="center"/>
    </xf>
    <xf numFmtId="0" fontId="18" fillId="15" borderId="7" xfId="1" applyBorder="1" applyAlignment="1">
      <alignment horizontal="center" vertical="center"/>
    </xf>
    <xf numFmtId="0" fontId="17" fillId="2" borderId="26" xfId="2" applyBorder="1" applyAlignment="1">
      <alignment horizontal="center" vertical="center"/>
    </xf>
    <xf numFmtId="0" fontId="17" fillId="2" borderId="27" xfId="2" applyBorder="1" applyAlignment="1">
      <alignment horizontal="center" vertical="center"/>
    </xf>
    <xf numFmtId="0" fontId="17" fillId="2" borderId="11" xfId="2" applyBorder="1" applyAlignment="1">
      <alignment horizontal="center" vertical="center"/>
    </xf>
    <xf numFmtId="0" fontId="17" fillId="2" borderId="7" xfId="2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25" xfId="0" applyFont="1" applyBorder="1" applyAlignment="1">
      <alignment horizontal="right"/>
    </xf>
    <xf numFmtId="0" fontId="0" fillId="0" borderId="0" xfId="0"/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9" xfId="0" applyNumberFormat="1" applyFont="1" applyFill="1" applyBorder="1" applyAlignment="1" applyProtection="1">
      <alignment horizontal="center" vertical="center"/>
    </xf>
    <xf numFmtId="0" fontId="7" fillId="3" borderId="8" xfId="0" applyNumberFormat="1" applyFont="1" applyFill="1" applyBorder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NumberFormat="1" applyFont="1" applyFill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0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22" fontId="12" fillId="0" borderId="0" xfId="0" applyNumberFormat="1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2" xfId="0" quotePrefix="1" applyFont="1" applyBorder="1" applyAlignment="1">
      <alignment vertical="center"/>
    </xf>
    <xf numFmtId="0" fontId="12" fillId="0" borderId="0" xfId="0" quotePrefix="1" applyFont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3" xfId="0" quotePrefix="1" applyFont="1" applyBorder="1" applyAlignment="1">
      <alignment vertical="center"/>
    </xf>
    <xf numFmtId="0" fontId="12" fillId="0" borderId="5" xfId="0" quotePrefix="1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 applyProtection="1">
      <alignment horizontal="center" vertical="center"/>
    </xf>
    <xf numFmtId="22" fontId="8" fillId="0" borderId="0" xfId="0" applyNumberFormat="1" applyFont="1" applyFill="1" applyAlignment="1" applyProtection="1">
      <alignment horizontal="center" vertical="center"/>
    </xf>
    <xf numFmtId="22" fontId="3" fillId="0" borderId="0" xfId="0" applyNumberFormat="1" applyFont="1" applyFill="1" applyAlignment="1" applyProtection="1">
      <alignment horizontal="center" vertical="center"/>
    </xf>
    <xf numFmtId="22" fontId="7" fillId="0" borderId="0" xfId="0" applyNumberFormat="1" applyFont="1" applyFill="1" applyAlignment="1" applyProtection="1">
      <alignment horizontal="center" vertical="center"/>
    </xf>
    <xf numFmtId="0" fontId="11" fillId="4" borderId="28" xfId="0" applyNumberFormat="1" applyFont="1" applyFill="1" applyBorder="1" applyAlignment="1" applyProtection="1">
      <alignment horizontal="center" vertical="center"/>
    </xf>
    <xf numFmtId="0" fontId="11" fillId="4" borderId="15" xfId="0" applyNumberFormat="1" applyFont="1" applyFill="1" applyBorder="1" applyAlignment="1" applyProtection="1">
      <alignment horizontal="center" vertical="center"/>
    </xf>
    <xf numFmtId="0" fontId="8" fillId="14" borderId="0" xfId="0" applyNumberFormat="1" applyFont="1" applyFill="1" applyAlignment="1" applyProtection="1">
      <alignment horizontal="center" vertical="center"/>
    </xf>
    <xf numFmtId="0" fontId="8" fillId="13" borderId="0" xfId="0" applyNumberFormat="1" applyFont="1" applyFill="1" applyAlignment="1" applyProtection="1">
      <alignment horizontal="center" vertical="center"/>
    </xf>
    <xf numFmtId="0" fontId="11" fillId="4" borderId="14" xfId="0" applyNumberFormat="1" applyFont="1" applyFill="1" applyBorder="1" applyAlignment="1" applyProtection="1">
      <alignment horizontal="center" vertical="center"/>
    </xf>
    <xf numFmtId="0" fontId="8" fillId="2" borderId="21" xfId="0" applyNumberFormat="1" applyFont="1" applyFill="1" applyBorder="1" applyAlignment="1" applyProtection="1">
      <alignment horizontal="center" vertical="center"/>
    </xf>
    <xf numFmtId="0" fontId="8" fillId="8" borderId="21" xfId="0" applyNumberFormat="1" applyFont="1" applyFill="1" applyBorder="1" applyAlignment="1" applyProtection="1">
      <alignment horizontal="center" vertical="center"/>
    </xf>
    <xf numFmtId="0" fontId="8" fillId="9" borderId="16" xfId="0" applyNumberFormat="1" applyFont="1" applyFill="1" applyBorder="1" applyAlignment="1" applyProtection="1">
      <alignment horizontal="center" vertical="center"/>
    </xf>
    <xf numFmtId="0" fontId="8" fillId="8" borderId="11" xfId="0" applyNumberFormat="1" applyFont="1" applyFill="1" applyBorder="1" applyAlignment="1" applyProtection="1">
      <alignment horizontal="center" vertical="center"/>
    </xf>
    <xf numFmtId="0" fontId="8" fillId="8" borderId="7" xfId="0" applyNumberFormat="1" applyFont="1" applyFill="1" applyBorder="1" applyAlignment="1" applyProtection="1">
      <alignment horizontal="center" vertical="center"/>
    </xf>
    <xf numFmtId="0" fontId="8" fillId="2" borderId="11" xfId="0" applyNumberFormat="1" applyFont="1" applyFill="1" applyBorder="1" applyAlignment="1" applyProtection="1">
      <alignment horizontal="center" vertical="center"/>
    </xf>
    <xf numFmtId="0" fontId="8" fillId="2" borderId="7" xfId="0" applyNumberFormat="1" applyFont="1" applyFill="1" applyBorder="1" applyAlignment="1" applyProtection="1">
      <alignment horizontal="center" vertical="center"/>
    </xf>
    <xf numFmtId="0" fontId="8" fillId="9" borderId="11" xfId="0" applyNumberFormat="1" applyFont="1" applyFill="1" applyBorder="1" applyAlignment="1" applyProtection="1">
      <alignment horizontal="center" vertical="center"/>
    </xf>
    <xf numFmtId="0" fontId="8" fillId="9" borderId="7" xfId="0" applyNumberFormat="1" applyFont="1" applyFill="1" applyBorder="1" applyAlignment="1" applyProtection="1">
      <alignment horizontal="center" vertical="center"/>
    </xf>
    <xf numFmtId="164" fontId="8" fillId="9" borderId="7" xfId="0" applyNumberFormat="1" applyFont="1" applyFill="1" applyBorder="1" applyAlignment="1" applyProtection="1">
      <alignment horizontal="center" vertical="center"/>
    </xf>
    <xf numFmtId="164" fontId="8" fillId="2" borderId="7" xfId="0" applyNumberFormat="1" applyFont="1" applyFill="1" applyBorder="1" applyAlignment="1" applyProtection="1">
      <alignment horizontal="center" vertical="center"/>
    </xf>
    <xf numFmtId="164" fontId="8" fillId="8" borderId="7" xfId="0" applyNumberFormat="1" applyFont="1" applyFill="1" applyBorder="1" applyAlignment="1" applyProtection="1">
      <alignment horizontal="center" vertical="center"/>
    </xf>
    <xf numFmtId="0" fontId="9" fillId="8" borderId="11" xfId="0" applyNumberFormat="1" applyFont="1" applyFill="1" applyBorder="1" applyAlignment="1" applyProtection="1">
      <alignment horizontal="center" vertical="center"/>
    </xf>
    <xf numFmtId="0" fontId="9" fillId="8" borderId="7" xfId="0" applyNumberFormat="1" applyFont="1" applyFill="1" applyBorder="1" applyAlignment="1" applyProtection="1">
      <alignment horizontal="center" vertical="center"/>
    </xf>
    <xf numFmtId="0" fontId="9" fillId="9" borderId="11" xfId="0" applyNumberFormat="1" applyFont="1" applyFill="1" applyBorder="1" applyAlignment="1" applyProtection="1">
      <alignment horizontal="center" vertical="center"/>
    </xf>
    <xf numFmtId="0" fontId="9" fillId="9" borderId="7" xfId="0" applyNumberFormat="1" applyFont="1" applyFill="1" applyBorder="1" applyAlignment="1" applyProtection="1">
      <alignment horizontal="center" vertical="center"/>
    </xf>
    <xf numFmtId="0" fontId="9" fillId="2" borderId="11" xfId="0" applyNumberFormat="1" applyFont="1" applyFill="1" applyBorder="1" applyAlignment="1" applyProtection="1">
      <alignment horizontal="center" vertical="center"/>
    </xf>
    <xf numFmtId="164" fontId="9" fillId="2" borderId="7" xfId="0" applyNumberFormat="1" applyFont="1" applyFill="1" applyBorder="1" applyAlignment="1" applyProtection="1">
      <alignment horizontal="center" vertical="center"/>
    </xf>
    <xf numFmtId="0" fontId="9" fillId="2" borderId="7" xfId="0" applyNumberFormat="1" applyFont="1" applyFill="1" applyBorder="1" applyAlignment="1" applyProtection="1">
      <alignment horizontal="center" vertical="center"/>
    </xf>
    <xf numFmtId="164" fontId="9" fillId="9" borderId="7" xfId="0" applyNumberFormat="1" applyFont="1" applyFill="1" applyBorder="1" applyAlignment="1" applyProtection="1">
      <alignment horizontal="center" vertical="center"/>
    </xf>
    <xf numFmtId="164" fontId="9" fillId="8" borderId="7" xfId="0" applyNumberFormat="1" applyFont="1" applyFill="1" applyBorder="1" applyAlignment="1" applyProtection="1">
      <alignment horizontal="center" vertical="center"/>
    </xf>
    <xf numFmtId="0" fontId="9" fillId="8" borderId="12" xfId="0" applyNumberFormat="1" applyFont="1" applyFill="1" applyBorder="1" applyAlignment="1" applyProtection="1">
      <alignment horizontal="center" vertical="center"/>
    </xf>
    <xf numFmtId="0" fontId="9" fillId="8" borderId="13" xfId="0" applyNumberFormat="1" applyFont="1" applyFill="1" applyBorder="1" applyAlignment="1" applyProtection="1">
      <alignment horizontal="center" vertical="center"/>
    </xf>
    <xf numFmtId="0" fontId="8" fillId="2" borderId="12" xfId="0" applyNumberFormat="1" applyFont="1" applyFill="1" applyBorder="1" applyAlignment="1" applyProtection="1">
      <alignment horizontal="center" vertical="center"/>
    </xf>
    <xf numFmtId="0" fontId="8" fillId="2" borderId="13" xfId="0" applyNumberFormat="1" applyFont="1" applyFill="1" applyBorder="1" applyAlignment="1" applyProtection="1">
      <alignment horizontal="center" vertical="center"/>
    </xf>
    <xf numFmtId="164" fontId="8" fillId="2" borderId="21" xfId="0" applyNumberFormat="1" applyFont="1" applyFill="1" applyBorder="1" applyAlignment="1" applyProtection="1">
      <alignment horizontal="center" vertical="center"/>
    </xf>
    <xf numFmtId="0" fontId="8" fillId="9" borderId="21" xfId="0" applyNumberFormat="1" applyFont="1" applyFill="1" applyBorder="1" applyAlignment="1" applyProtection="1">
      <alignment horizontal="center" vertical="center"/>
    </xf>
    <xf numFmtId="0" fontId="8" fillId="10" borderId="21" xfId="0" applyNumberFormat="1" applyFont="1" applyFill="1" applyBorder="1" applyAlignment="1" applyProtection="1">
      <alignment horizontal="center" vertical="center"/>
    </xf>
    <xf numFmtId="0" fontId="8" fillId="11" borderId="21" xfId="0" applyNumberFormat="1" applyFont="1" applyFill="1" applyBorder="1" applyAlignment="1" applyProtection="1">
      <alignment horizontal="center" vertical="center"/>
    </xf>
    <xf numFmtId="0" fontId="8" fillId="12" borderId="16" xfId="0" applyNumberFormat="1" applyFont="1" applyFill="1" applyBorder="1" applyAlignment="1" applyProtection="1">
      <alignment horizontal="center" vertical="center"/>
    </xf>
    <xf numFmtId="0" fontId="8" fillId="6" borderId="11" xfId="0" applyNumberFormat="1" applyFont="1" applyFill="1" applyBorder="1" applyAlignment="1" applyProtection="1">
      <alignment horizontal="center" vertical="center"/>
    </xf>
    <xf numFmtId="0" fontId="8" fillId="6" borderId="7" xfId="0" applyNumberFormat="1" applyFont="1" applyFill="1" applyBorder="1" applyAlignment="1" applyProtection="1">
      <alignment horizontal="center" vertical="center"/>
    </xf>
    <xf numFmtId="0" fontId="12" fillId="5" borderId="19" xfId="0" applyNumberFormat="1" applyFont="1" applyFill="1" applyBorder="1" applyAlignment="1" applyProtection="1">
      <alignment horizontal="center" vertical="center"/>
    </xf>
    <xf numFmtId="0" fontId="12" fillId="5" borderId="18" xfId="0" applyNumberFormat="1" applyFont="1" applyFill="1" applyBorder="1" applyAlignment="1" applyProtection="1">
      <alignment horizontal="center" vertical="center"/>
    </xf>
    <xf numFmtId="0" fontId="12" fillId="6" borderId="7" xfId="0" applyNumberFormat="1" applyFont="1" applyFill="1" applyBorder="1" applyAlignment="1" applyProtection="1">
      <alignment horizontal="center" vertical="center"/>
    </xf>
    <xf numFmtId="0" fontId="12" fillId="7" borderId="7" xfId="0" applyNumberFormat="1" applyFont="1" applyFill="1" applyBorder="1" applyAlignment="1" applyProtection="1">
      <alignment horizontal="center" vertical="center"/>
    </xf>
    <xf numFmtId="0" fontId="0" fillId="5" borderId="0" xfId="0" applyNumberFormat="1" applyFill="1" applyAlignment="1" applyProtection="1"/>
    <xf numFmtId="0" fontId="12" fillId="7" borderId="13" xfId="0" applyNumberFormat="1" applyFont="1" applyFill="1" applyBorder="1" applyAlignment="1" applyProtection="1">
      <alignment horizontal="center" vertical="center"/>
    </xf>
  </cellXfs>
  <cellStyles count="3">
    <cellStyle name="Good" xfId="2" builtinId="26"/>
    <cellStyle name="Neutral" xfId="1" builtinId="28"/>
    <cellStyle name="Normal" xfId="0" builtinId="0"/>
  </cellStyles>
  <dxfs count="26"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mruColors>
      <color rgb="FFFFCCFF"/>
      <color rgb="FFCCFFFF"/>
      <color rgb="FF99FF99"/>
      <color rgb="FFFFCCCC"/>
      <color rgb="FFFFFFC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2</xdr:row>
      <xdr:rowOff>0</xdr:rowOff>
    </xdr:from>
    <xdr:ext cx="7543800" cy="8153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543800" cy="8153400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43</xdr:row>
      <xdr:rowOff>0</xdr:rowOff>
    </xdr:from>
    <xdr:ext cx="7543800" cy="833437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7543800" cy="8334375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85</xdr:row>
      <xdr:rowOff>0</xdr:rowOff>
    </xdr:from>
    <xdr:ext cx="7553325" cy="8229600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7553325" cy="8229600"/>
        </a:xfrm>
        <a:prstGeom prst="rect">
          <a:avLst/>
        </a:prstGeom>
      </xdr:spPr>
    </xdr:pic>
    <xdr:clientData/>
  </xdr:oneCellAnchor>
  <xdr:oneCellAnchor>
    <xdr:from>
      <xdr:col>23</xdr:col>
      <xdr:colOff>0</xdr:colOff>
      <xdr:row>131</xdr:row>
      <xdr:rowOff>0</xdr:rowOff>
    </xdr:from>
    <xdr:ext cx="6505575" cy="366712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505575" cy="3667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C749-2859-4C6C-9DC9-10F5B1BCBBFE}">
  <dimension ref="A1:U429"/>
  <sheetViews>
    <sheetView tabSelected="1" topLeftCell="A94" zoomScale="85" zoomScaleNormal="85" workbookViewId="0">
      <selection activeCell="H108" sqref="H108"/>
    </sheetView>
  </sheetViews>
  <sheetFormatPr defaultColWidth="9" defaultRowHeight="15" x14ac:dyDescent="0.25"/>
  <cols>
    <col min="1" max="1" width="14.5" style="38" customWidth="1"/>
    <col min="2" max="2" width="12.625" style="38" customWidth="1"/>
    <col min="3" max="3" width="10.625" style="38" customWidth="1"/>
    <col min="4" max="5" width="12.625" style="38" customWidth="1"/>
    <col min="6" max="6" width="10.625" style="38" customWidth="1"/>
    <col min="7" max="8" width="12.625" style="38" customWidth="1"/>
    <col min="9" max="9" width="10.625" style="38" customWidth="1"/>
    <col min="10" max="11" width="12.625" style="38" customWidth="1"/>
    <col min="12" max="12" width="10.625" style="38" customWidth="1"/>
    <col min="13" max="14" width="11.5" style="38" customWidth="1"/>
    <col min="15" max="15" width="10.625" style="38" customWidth="1"/>
    <col min="16" max="16" width="13.875" style="38" customWidth="1"/>
    <col min="17" max="17" width="14" style="38" customWidth="1"/>
    <col min="18" max="18" width="11.625" style="38" customWidth="1"/>
    <col min="19" max="19" width="18.625" style="20" customWidth="1"/>
    <col min="20" max="20" width="8.75" style="38" customWidth="1"/>
    <col min="21" max="21" width="12.625" style="38" customWidth="1"/>
    <col min="22" max="22" width="9" style="38" customWidth="1"/>
    <col min="23" max="16384" width="9" style="38"/>
  </cols>
  <sheetData>
    <row r="1" spans="1:21" s="36" customFormat="1" ht="15.75" customHeight="1" x14ac:dyDescent="0.25">
      <c r="A1" s="28" t="s">
        <v>0</v>
      </c>
      <c r="R1" s="38"/>
      <c r="S1" s="23"/>
    </row>
    <row r="2" spans="1:21" s="36" customFormat="1" ht="15.75" customHeight="1" x14ac:dyDescent="0.25">
      <c r="A2" s="37" t="s">
        <v>1</v>
      </c>
      <c r="B2" s="37" t="s">
        <v>2</v>
      </c>
      <c r="R2" s="38"/>
      <c r="S2" s="23"/>
    </row>
    <row r="3" spans="1:21" s="36" customFormat="1" ht="15.75" customHeight="1" x14ac:dyDescent="0.25">
      <c r="A3" s="37" t="s">
        <v>3</v>
      </c>
      <c r="B3" s="37" t="s">
        <v>4</v>
      </c>
      <c r="R3" s="38"/>
      <c r="S3" s="23"/>
    </row>
    <row r="4" spans="1:21" s="36" customFormat="1" ht="15.75" customHeight="1" x14ac:dyDescent="0.25">
      <c r="A4" s="37" t="s">
        <v>5</v>
      </c>
      <c r="B4" s="37" t="s">
        <v>6</v>
      </c>
      <c r="R4" s="38"/>
      <c r="S4" s="23"/>
    </row>
    <row r="5" spans="1:21" customFormat="1" ht="15.75" customHeight="1" x14ac:dyDescent="0.25">
      <c r="A5" s="36" t="s">
        <v>7</v>
      </c>
      <c r="B5" s="37" t="s">
        <v>8</v>
      </c>
      <c r="S5" s="22"/>
    </row>
    <row r="6" spans="1:21" customFormat="1" ht="15.75" customHeight="1" x14ac:dyDescent="0.25">
      <c r="A6" s="36"/>
      <c r="S6" s="22"/>
    </row>
    <row r="7" spans="1:21" customFormat="1" ht="15.75" customHeight="1" thickBot="1" x14ac:dyDescent="0.3">
      <c r="A7" s="29" t="s">
        <v>9</v>
      </c>
      <c r="S7" s="22"/>
    </row>
    <row r="8" spans="1:21" customFormat="1" ht="16.5" customHeight="1" x14ac:dyDescent="0.25">
      <c r="A8" s="17" t="s">
        <v>10</v>
      </c>
      <c r="B8" s="16"/>
      <c r="C8" s="15"/>
      <c r="D8" s="17" t="s">
        <v>11</v>
      </c>
      <c r="E8" s="16"/>
      <c r="F8" s="15"/>
      <c r="G8" s="17" t="s">
        <v>12</v>
      </c>
      <c r="H8" s="16"/>
      <c r="I8" s="15"/>
      <c r="J8" s="17" t="s">
        <v>13</v>
      </c>
      <c r="K8" s="16"/>
      <c r="L8" s="14"/>
      <c r="M8" s="17" t="s">
        <v>14</v>
      </c>
      <c r="N8" s="16"/>
      <c r="O8" s="15"/>
      <c r="P8" s="80" t="s">
        <v>15</v>
      </c>
      <c r="Q8" s="81" t="s">
        <v>16</v>
      </c>
      <c r="R8" s="25" t="s">
        <v>17</v>
      </c>
      <c r="S8" s="21" t="s">
        <v>18</v>
      </c>
      <c r="T8" s="76" t="s">
        <v>19</v>
      </c>
      <c r="U8" s="76" t="s">
        <v>20</v>
      </c>
    </row>
    <row r="9" spans="1:21" customFormat="1" ht="15.75" customHeight="1" x14ac:dyDescent="0.25">
      <c r="A9" s="32" t="s">
        <v>21</v>
      </c>
      <c r="B9" s="33" t="s">
        <v>22</v>
      </c>
      <c r="C9" s="30" t="s">
        <v>23</v>
      </c>
      <c r="D9" s="32" t="s">
        <v>24</v>
      </c>
      <c r="E9" s="33" t="s">
        <v>25</v>
      </c>
      <c r="F9" s="30" t="s">
        <v>23</v>
      </c>
      <c r="G9" s="32" t="s">
        <v>25</v>
      </c>
      <c r="H9" s="33" t="s">
        <v>26</v>
      </c>
      <c r="I9" s="30" t="s">
        <v>23</v>
      </c>
      <c r="J9" s="32" t="s">
        <v>27</v>
      </c>
      <c r="K9" s="33" t="s">
        <v>28</v>
      </c>
      <c r="L9" s="76" t="s">
        <v>23</v>
      </c>
      <c r="M9" s="32" t="s">
        <v>28</v>
      </c>
      <c r="N9" s="33" t="s">
        <v>29</v>
      </c>
      <c r="O9" s="30" t="s">
        <v>23</v>
      </c>
      <c r="S9" s="22"/>
    </row>
    <row r="10" spans="1:21" x14ac:dyDescent="0.25">
      <c r="A10" s="32" t="s">
        <v>30</v>
      </c>
      <c r="B10" s="33" t="s">
        <v>31</v>
      </c>
      <c r="D10" s="32" t="s">
        <v>30</v>
      </c>
      <c r="E10" s="33" t="s">
        <v>31</v>
      </c>
      <c r="F10" s="39"/>
      <c r="G10" s="32" t="s">
        <v>30</v>
      </c>
      <c r="H10" s="33" t="s">
        <v>31</v>
      </c>
      <c r="J10" s="32" t="s">
        <v>30</v>
      </c>
      <c r="K10" s="33" t="s">
        <v>31</v>
      </c>
      <c r="M10" s="32" t="s">
        <v>30</v>
      </c>
      <c r="N10" s="33" t="s">
        <v>31</v>
      </c>
      <c r="O10" s="39"/>
      <c r="S10" s="20" t="s">
        <v>18</v>
      </c>
      <c r="T10" s="82" t="s">
        <v>32</v>
      </c>
      <c r="U10" s="77">
        <v>43956.4777777778</v>
      </c>
    </row>
    <row r="11" spans="1:21" customFormat="1" ht="45" customHeight="1" x14ac:dyDescent="0.25">
      <c r="A11" s="35">
        <v>0.1</v>
      </c>
      <c r="B11" s="34">
        <v>0</v>
      </c>
      <c r="C11" s="39" t="s">
        <v>33</v>
      </c>
      <c r="D11" s="34"/>
      <c r="E11" s="34"/>
      <c r="F11" s="39"/>
      <c r="G11" s="35">
        <v>0</v>
      </c>
      <c r="H11" s="34">
        <v>1</v>
      </c>
      <c r="I11" s="39" t="s">
        <v>33</v>
      </c>
      <c r="J11" s="35">
        <v>1</v>
      </c>
      <c r="K11" s="35">
        <v>1</v>
      </c>
      <c r="L11" t="s">
        <v>33</v>
      </c>
      <c r="M11" s="35">
        <v>1</v>
      </c>
      <c r="N11" s="34">
        <v>1000000</v>
      </c>
      <c r="O11" s="39" t="s">
        <v>33</v>
      </c>
      <c r="P11" s="75" t="s">
        <v>34</v>
      </c>
      <c r="Q11" s="6">
        <v>5000000</v>
      </c>
      <c r="R11" s="46">
        <v>0.6</v>
      </c>
      <c r="S11" s="20" t="s">
        <v>35</v>
      </c>
    </row>
    <row r="12" spans="1:21" customFormat="1" ht="45" customHeight="1" x14ac:dyDescent="0.25">
      <c r="A12" s="35">
        <v>0.2</v>
      </c>
      <c r="B12" s="34">
        <v>100</v>
      </c>
      <c r="C12" s="39"/>
      <c r="D12" s="34"/>
      <c r="E12" s="34"/>
      <c r="F12" s="39"/>
      <c r="G12" s="35">
        <v>200</v>
      </c>
      <c r="H12" s="34">
        <v>2</v>
      </c>
      <c r="I12" s="39"/>
      <c r="J12" s="35">
        <v>2</v>
      </c>
      <c r="K12" s="35">
        <v>2</v>
      </c>
      <c r="M12" s="35">
        <v>2</v>
      </c>
      <c r="N12" s="34">
        <v>2000000</v>
      </c>
      <c r="O12" s="39"/>
      <c r="P12" s="75" t="s">
        <v>28</v>
      </c>
      <c r="Q12" s="34">
        <v>2</v>
      </c>
      <c r="R12" s="46">
        <v>0.3</v>
      </c>
      <c r="S12" s="20" t="s">
        <v>36</v>
      </c>
    </row>
    <row r="13" spans="1:21" x14ac:dyDescent="0.25">
      <c r="A13" s="35">
        <v>0.3</v>
      </c>
      <c r="B13" s="34">
        <v>200</v>
      </c>
      <c r="C13" s="39"/>
      <c r="D13" s="34"/>
      <c r="E13" s="34"/>
      <c r="F13" s="39"/>
      <c r="G13" s="35">
        <v>300</v>
      </c>
      <c r="H13" s="34">
        <v>3</v>
      </c>
      <c r="I13" s="39"/>
      <c r="J13" s="35">
        <v>3</v>
      </c>
      <c r="K13" s="35">
        <v>3</v>
      </c>
      <c r="M13" s="35">
        <v>3</v>
      </c>
      <c r="N13" s="34">
        <v>3000000</v>
      </c>
      <c r="O13" s="39"/>
      <c r="P13" s="75" t="s">
        <v>27</v>
      </c>
      <c r="Q13" s="34">
        <v>7</v>
      </c>
      <c r="R13" s="46">
        <v>0.8</v>
      </c>
      <c r="S13" s="20" t="s">
        <v>37</v>
      </c>
    </row>
    <row r="14" spans="1:21" customFormat="1" ht="15.75" customHeight="1" x14ac:dyDescent="0.25">
      <c r="A14" s="35">
        <v>0.4</v>
      </c>
      <c r="B14" s="34">
        <v>300</v>
      </c>
      <c r="C14" s="39"/>
      <c r="D14" s="34"/>
      <c r="E14" s="34"/>
      <c r="F14" s="39"/>
      <c r="G14" s="35">
        <v>400</v>
      </c>
      <c r="H14" s="34">
        <v>4</v>
      </c>
      <c r="I14" s="39"/>
      <c r="J14" s="35">
        <v>4</v>
      </c>
      <c r="K14" s="35">
        <v>4</v>
      </c>
      <c r="M14" s="35">
        <v>4</v>
      </c>
      <c r="N14" s="34">
        <v>4000000</v>
      </c>
      <c r="O14" s="39"/>
      <c r="P14" s="45"/>
      <c r="Q14" s="45"/>
      <c r="R14" s="46"/>
    </row>
    <row r="15" spans="1:21" x14ac:dyDescent="0.25">
      <c r="A15" s="35">
        <v>0.5</v>
      </c>
      <c r="B15" s="34">
        <v>400</v>
      </c>
      <c r="C15" s="39"/>
      <c r="D15" s="34"/>
      <c r="E15" s="34"/>
      <c r="F15" s="39"/>
      <c r="G15" s="5">
        <v>500</v>
      </c>
      <c r="H15" s="6">
        <v>5</v>
      </c>
      <c r="I15" s="39"/>
      <c r="J15" s="5">
        <v>5</v>
      </c>
      <c r="K15" s="5">
        <v>5</v>
      </c>
      <c r="M15" s="5">
        <v>5</v>
      </c>
      <c r="N15" s="6">
        <v>5000000</v>
      </c>
      <c r="O15" s="39"/>
    </row>
    <row r="16" spans="1:21" x14ac:dyDescent="0.25">
      <c r="A16" s="5">
        <v>0.6</v>
      </c>
      <c r="B16" s="6">
        <v>500</v>
      </c>
      <c r="C16" s="39"/>
      <c r="D16" s="34"/>
      <c r="E16" s="34"/>
      <c r="F16" s="39"/>
      <c r="G16" s="35">
        <v>600</v>
      </c>
      <c r="H16" s="34">
        <v>6</v>
      </c>
      <c r="I16" s="39"/>
      <c r="J16" s="35">
        <v>6</v>
      </c>
      <c r="K16" s="35">
        <v>6</v>
      </c>
      <c r="M16" s="35">
        <v>6</v>
      </c>
      <c r="N16" s="34">
        <v>6000000</v>
      </c>
      <c r="O16" s="39"/>
    </row>
    <row r="17" spans="1:21" x14ac:dyDescent="0.25">
      <c r="A17" s="35">
        <v>0.7</v>
      </c>
      <c r="B17" s="34">
        <v>600</v>
      </c>
      <c r="C17" s="39"/>
      <c r="D17" s="34"/>
      <c r="E17" s="34"/>
      <c r="F17" s="39"/>
      <c r="G17" s="35">
        <v>700</v>
      </c>
      <c r="H17" s="34">
        <v>7</v>
      </c>
      <c r="I17" s="39"/>
      <c r="J17" s="35">
        <v>7</v>
      </c>
      <c r="K17" s="35">
        <v>7</v>
      </c>
      <c r="M17" s="35">
        <v>7</v>
      </c>
      <c r="N17" s="34">
        <v>7000000</v>
      </c>
      <c r="O17" s="39"/>
    </row>
    <row r="18" spans="1:21" x14ac:dyDescent="0.25">
      <c r="A18" s="35">
        <v>0.8</v>
      </c>
      <c r="B18" s="34">
        <v>700</v>
      </c>
      <c r="C18" s="39"/>
      <c r="D18" s="34"/>
      <c r="E18" s="34"/>
      <c r="F18" s="39"/>
      <c r="G18" s="35">
        <v>800</v>
      </c>
      <c r="H18" s="34">
        <v>8</v>
      </c>
      <c r="I18" s="39"/>
      <c r="J18" s="35">
        <v>8</v>
      </c>
      <c r="K18" s="35">
        <v>8</v>
      </c>
      <c r="M18" s="35">
        <v>8</v>
      </c>
      <c r="N18" s="34">
        <v>8000000</v>
      </c>
      <c r="O18" s="39"/>
    </row>
    <row r="19" spans="1:21" x14ac:dyDescent="0.25">
      <c r="A19" s="35">
        <v>0.9</v>
      </c>
      <c r="B19" s="34">
        <v>800</v>
      </c>
      <c r="C19" s="39"/>
      <c r="D19" s="34"/>
      <c r="E19" s="34"/>
      <c r="F19" s="39"/>
      <c r="G19" s="35"/>
      <c r="H19" s="34"/>
      <c r="I19" s="39"/>
      <c r="J19" s="35"/>
      <c r="K19" s="34"/>
      <c r="M19" s="35"/>
      <c r="N19" s="34"/>
      <c r="O19" s="39"/>
    </row>
    <row r="20" spans="1:21" customFormat="1" ht="15.75" customHeight="1" thickBot="1" x14ac:dyDescent="0.3">
      <c r="A20" s="31">
        <v>1</v>
      </c>
      <c r="B20" s="41">
        <v>900</v>
      </c>
      <c r="C20" s="42"/>
      <c r="D20" s="41"/>
      <c r="E20" s="41"/>
      <c r="F20" s="42"/>
      <c r="G20" s="31"/>
      <c r="H20" s="41"/>
      <c r="I20" s="42"/>
      <c r="J20" s="31"/>
      <c r="K20" s="41"/>
      <c r="L20" s="43"/>
      <c r="M20" s="31"/>
      <c r="N20" s="41"/>
      <c r="O20" s="42"/>
      <c r="S20" s="22"/>
    </row>
    <row r="22" spans="1:21" customFormat="1" ht="15.75" customHeight="1" thickBot="1" x14ac:dyDescent="0.3">
      <c r="A22" s="29" t="s">
        <v>38</v>
      </c>
      <c r="S22" s="22"/>
    </row>
    <row r="23" spans="1:21" customFormat="1" ht="16.5" customHeight="1" x14ac:dyDescent="0.25">
      <c r="A23" s="17" t="s">
        <v>10</v>
      </c>
      <c r="B23" s="16"/>
      <c r="C23" s="15"/>
      <c r="D23" s="17" t="s">
        <v>11</v>
      </c>
      <c r="E23" s="16"/>
      <c r="F23" s="15"/>
      <c r="G23" s="17" t="s">
        <v>12</v>
      </c>
      <c r="H23" s="16"/>
      <c r="I23" s="15"/>
      <c r="J23" s="17" t="s">
        <v>13</v>
      </c>
      <c r="K23" s="16"/>
      <c r="L23" s="15"/>
      <c r="M23" s="17" t="s">
        <v>14</v>
      </c>
      <c r="N23" s="16"/>
      <c r="O23" s="15"/>
      <c r="P23" s="80" t="s">
        <v>15</v>
      </c>
      <c r="Q23" s="81" t="s">
        <v>16</v>
      </c>
      <c r="R23" s="25" t="s">
        <v>17</v>
      </c>
      <c r="S23" s="21" t="s">
        <v>18</v>
      </c>
      <c r="T23" s="76" t="s">
        <v>19</v>
      </c>
      <c r="U23" s="76" t="s">
        <v>20</v>
      </c>
    </row>
    <row r="24" spans="1:21" customFormat="1" ht="15.75" customHeight="1" x14ac:dyDescent="0.25">
      <c r="A24" s="32" t="s">
        <v>21</v>
      </c>
      <c r="B24" s="33" t="s">
        <v>22</v>
      </c>
      <c r="C24" s="30" t="s">
        <v>23</v>
      </c>
      <c r="D24" s="32" t="s">
        <v>24</v>
      </c>
      <c r="E24" s="33" t="s">
        <v>25</v>
      </c>
      <c r="F24" s="30" t="s">
        <v>23</v>
      </c>
      <c r="G24" s="32" t="s">
        <v>25</v>
      </c>
      <c r="H24" s="33" t="s">
        <v>26</v>
      </c>
      <c r="I24" s="30" t="s">
        <v>23</v>
      </c>
      <c r="J24" s="32" t="s">
        <v>27</v>
      </c>
      <c r="K24" s="33" t="s">
        <v>28</v>
      </c>
      <c r="L24" s="30" t="s">
        <v>23</v>
      </c>
      <c r="M24" s="32" t="s">
        <v>28</v>
      </c>
      <c r="N24" s="33" t="s">
        <v>29</v>
      </c>
      <c r="O24" s="30" t="s">
        <v>23</v>
      </c>
      <c r="S24" s="22"/>
    </row>
    <row r="25" spans="1:21" x14ac:dyDescent="0.25">
      <c r="A25" s="32" t="s">
        <v>30</v>
      </c>
      <c r="B25" s="33" t="s">
        <v>31</v>
      </c>
      <c r="D25" s="32" t="s">
        <v>30</v>
      </c>
      <c r="E25" s="33" t="s">
        <v>31</v>
      </c>
      <c r="F25" s="39"/>
      <c r="G25" s="32" t="s">
        <v>30</v>
      </c>
      <c r="H25" s="33" t="s">
        <v>31</v>
      </c>
      <c r="J25" s="32" t="s">
        <v>30</v>
      </c>
      <c r="K25" s="33" t="s">
        <v>31</v>
      </c>
      <c r="L25" s="39"/>
      <c r="M25" s="32" t="s">
        <v>30</v>
      </c>
      <c r="N25" s="33" t="s">
        <v>31</v>
      </c>
      <c r="O25" s="39"/>
      <c r="S25" s="20" t="s">
        <v>18</v>
      </c>
      <c r="T25" s="83" t="s">
        <v>39</v>
      </c>
      <c r="U25" s="77">
        <v>43956.4777777778</v>
      </c>
    </row>
    <row r="26" spans="1:21" customFormat="1" ht="45" customHeight="1" x14ac:dyDescent="0.25">
      <c r="A26" s="35">
        <v>0.1</v>
      </c>
      <c r="B26" s="34">
        <v>0</v>
      </c>
      <c r="C26" s="39" t="s">
        <v>33</v>
      </c>
      <c r="D26" s="35"/>
      <c r="E26" s="34"/>
      <c r="F26" s="39"/>
      <c r="G26" s="35">
        <v>0</v>
      </c>
      <c r="H26" s="34">
        <v>1</v>
      </c>
      <c r="I26" s="39" t="s">
        <v>33</v>
      </c>
      <c r="J26" s="35"/>
      <c r="K26" s="34"/>
      <c r="L26" s="39"/>
      <c r="M26" s="35">
        <v>1</v>
      </c>
      <c r="N26" s="34">
        <v>1000000</v>
      </c>
      <c r="O26" s="39" t="s">
        <v>33</v>
      </c>
      <c r="P26" s="75" t="s">
        <v>34</v>
      </c>
      <c r="Q26" s="34">
        <v>8000000</v>
      </c>
      <c r="R26" s="46">
        <v>0.6</v>
      </c>
      <c r="S26" s="20" t="s">
        <v>40</v>
      </c>
    </row>
    <row r="27" spans="1:21" customFormat="1" ht="45" customHeight="1" x14ac:dyDescent="0.25">
      <c r="A27" s="35">
        <v>0.2</v>
      </c>
      <c r="B27" s="34">
        <v>100</v>
      </c>
      <c r="C27" s="39"/>
      <c r="D27" s="35"/>
      <c r="E27" s="34"/>
      <c r="F27" s="39"/>
      <c r="G27" s="35">
        <v>200</v>
      </c>
      <c r="H27" s="34">
        <v>2</v>
      </c>
      <c r="I27" s="39"/>
      <c r="J27" s="35"/>
      <c r="K27" s="34"/>
      <c r="L27" s="39"/>
      <c r="M27" s="35">
        <v>2</v>
      </c>
      <c r="N27" s="34">
        <v>2000000</v>
      </c>
      <c r="O27" s="39"/>
      <c r="P27" s="75" t="s">
        <v>28</v>
      </c>
      <c r="Q27" s="34">
        <v>6</v>
      </c>
      <c r="R27" s="46">
        <v>0.7</v>
      </c>
      <c r="S27" s="20" t="s">
        <v>41</v>
      </c>
    </row>
    <row r="28" spans="1:21" x14ac:dyDescent="0.25">
      <c r="A28" s="35">
        <v>0.3</v>
      </c>
      <c r="B28" s="34">
        <v>200</v>
      </c>
      <c r="C28" s="39"/>
      <c r="D28" s="35"/>
      <c r="E28" s="34"/>
      <c r="F28" s="39"/>
      <c r="G28" s="35">
        <v>300</v>
      </c>
      <c r="H28" s="34">
        <v>3</v>
      </c>
      <c r="I28" s="39"/>
      <c r="J28" s="35"/>
      <c r="K28" s="34"/>
      <c r="L28" s="39"/>
      <c r="M28" s="35">
        <v>3</v>
      </c>
      <c r="N28" s="34">
        <v>3000000</v>
      </c>
      <c r="O28" s="39"/>
      <c r="P28" s="75" t="s">
        <v>27</v>
      </c>
      <c r="Q28" s="34">
        <v>4</v>
      </c>
      <c r="R28" s="46">
        <v>0.5</v>
      </c>
      <c r="S28" s="20" t="s">
        <v>42</v>
      </c>
    </row>
    <row r="29" spans="1:21" x14ac:dyDescent="0.25">
      <c r="A29" s="35">
        <v>0.4</v>
      </c>
      <c r="B29" s="34">
        <v>300</v>
      </c>
      <c r="C29" s="39"/>
      <c r="D29" s="35"/>
      <c r="E29" s="34"/>
      <c r="F29" s="39"/>
      <c r="G29" s="35">
        <v>400</v>
      </c>
      <c r="H29" s="34">
        <v>4</v>
      </c>
      <c r="I29" s="39"/>
      <c r="J29" s="35"/>
      <c r="K29" s="34"/>
      <c r="L29" s="39"/>
      <c r="M29" s="35">
        <v>4</v>
      </c>
      <c r="N29" s="34">
        <v>4000000</v>
      </c>
      <c r="O29" s="39"/>
    </row>
    <row r="30" spans="1:21" x14ac:dyDescent="0.25">
      <c r="A30" s="35">
        <v>0.5</v>
      </c>
      <c r="B30" s="34">
        <v>400</v>
      </c>
      <c r="C30" s="39"/>
      <c r="D30" s="35"/>
      <c r="E30" s="34"/>
      <c r="F30" s="39"/>
      <c r="G30" s="35">
        <v>500</v>
      </c>
      <c r="H30" s="34">
        <v>5</v>
      </c>
      <c r="I30" s="39"/>
      <c r="J30" s="35"/>
      <c r="K30" s="34"/>
      <c r="L30" s="39"/>
      <c r="M30" s="35">
        <v>5</v>
      </c>
      <c r="N30" s="34">
        <v>5000000</v>
      </c>
      <c r="O30" s="39"/>
    </row>
    <row r="31" spans="1:21" x14ac:dyDescent="0.25">
      <c r="A31" s="35">
        <v>0.6</v>
      </c>
      <c r="B31" s="34">
        <v>500</v>
      </c>
      <c r="C31" s="39"/>
      <c r="D31" s="35"/>
      <c r="E31" s="34"/>
      <c r="F31" s="39"/>
      <c r="G31" s="35">
        <v>600</v>
      </c>
      <c r="H31" s="34">
        <v>6</v>
      </c>
      <c r="I31" s="39"/>
      <c r="J31" s="35"/>
      <c r="K31" s="34"/>
      <c r="L31" s="39"/>
      <c r="M31" s="35">
        <v>6</v>
      </c>
      <c r="N31" s="34">
        <v>6000000</v>
      </c>
      <c r="O31" s="39"/>
    </row>
    <row r="32" spans="1:21" x14ac:dyDescent="0.25">
      <c r="A32" s="35">
        <v>0.7</v>
      </c>
      <c r="B32" s="34">
        <v>600</v>
      </c>
      <c r="C32" s="39"/>
      <c r="D32" s="35"/>
      <c r="E32" s="34"/>
      <c r="F32" s="39"/>
      <c r="G32" s="35">
        <v>700</v>
      </c>
      <c r="H32" s="34">
        <v>7</v>
      </c>
      <c r="I32" s="39"/>
      <c r="J32" s="35"/>
      <c r="K32" s="34"/>
      <c r="L32" s="39"/>
      <c r="M32" s="35">
        <v>7</v>
      </c>
      <c r="N32" s="34">
        <v>7000000</v>
      </c>
      <c r="O32" s="39"/>
    </row>
    <row r="33" spans="1:21" x14ac:dyDescent="0.25">
      <c r="A33" s="35">
        <v>0.8</v>
      </c>
      <c r="B33" s="34">
        <v>700</v>
      </c>
      <c r="C33" s="39"/>
      <c r="D33" s="35"/>
      <c r="E33" s="34"/>
      <c r="F33" s="39"/>
      <c r="G33" s="35">
        <v>800</v>
      </c>
      <c r="H33" s="34">
        <v>8</v>
      </c>
      <c r="I33" s="39"/>
      <c r="J33" s="35"/>
      <c r="K33" s="34"/>
      <c r="L33" s="39"/>
      <c r="M33" s="35">
        <v>8</v>
      </c>
      <c r="N33" s="34">
        <v>8000000</v>
      </c>
      <c r="O33" s="39"/>
    </row>
    <row r="34" spans="1:21" x14ac:dyDescent="0.25">
      <c r="A34" s="35">
        <v>0.9</v>
      </c>
      <c r="B34" s="34">
        <v>800</v>
      </c>
      <c r="C34" s="39"/>
      <c r="D34" s="35"/>
      <c r="E34" s="34"/>
      <c r="F34" s="39"/>
      <c r="G34" s="35"/>
      <c r="H34" s="34"/>
      <c r="I34" s="39"/>
      <c r="J34" s="35"/>
      <c r="K34" s="34"/>
      <c r="L34" s="39"/>
      <c r="M34" s="35"/>
      <c r="N34" s="34"/>
      <c r="O34" s="39"/>
    </row>
    <row r="35" spans="1:21" customFormat="1" ht="15.75" customHeight="1" thickBot="1" x14ac:dyDescent="0.3">
      <c r="A35" s="31">
        <v>1</v>
      </c>
      <c r="B35" s="41">
        <v>900</v>
      </c>
      <c r="C35" s="42"/>
      <c r="D35" s="31"/>
      <c r="E35" s="41"/>
      <c r="F35" s="42"/>
      <c r="G35" s="31"/>
      <c r="H35" s="41"/>
      <c r="I35" s="42"/>
      <c r="J35" s="31"/>
      <c r="K35" s="41"/>
      <c r="L35" s="42"/>
      <c r="M35" s="31"/>
      <c r="N35" s="41"/>
      <c r="O35" s="42"/>
      <c r="S35" s="22"/>
    </row>
    <row r="37" spans="1:21" customFormat="1" ht="15.75" customHeight="1" thickBot="1" x14ac:dyDescent="0.3">
      <c r="A37" s="29" t="s">
        <v>43</v>
      </c>
      <c r="S37" s="22"/>
    </row>
    <row r="38" spans="1:21" customFormat="1" ht="16.5" customHeight="1" x14ac:dyDescent="0.25">
      <c r="A38" s="17" t="s">
        <v>10</v>
      </c>
      <c r="B38" s="16"/>
      <c r="C38" s="15"/>
      <c r="D38" s="17" t="s">
        <v>11</v>
      </c>
      <c r="E38" s="16"/>
      <c r="F38" s="15"/>
      <c r="G38" s="17" t="s">
        <v>12</v>
      </c>
      <c r="H38" s="16"/>
      <c r="I38" s="15"/>
      <c r="J38" s="17" t="s">
        <v>13</v>
      </c>
      <c r="K38" s="16"/>
      <c r="L38" s="15"/>
      <c r="M38" s="17" t="s">
        <v>14</v>
      </c>
      <c r="N38" s="16"/>
      <c r="O38" s="15"/>
      <c r="P38" s="80" t="s">
        <v>15</v>
      </c>
      <c r="Q38" s="81" t="s">
        <v>16</v>
      </c>
      <c r="R38" s="25" t="s">
        <v>17</v>
      </c>
      <c r="S38" s="21" t="s">
        <v>18</v>
      </c>
      <c r="T38" s="76" t="s">
        <v>19</v>
      </c>
      <c r="U38" s="76" t="s">
        <v>20</v>
      </c>
    </row>
    <row r="39" spans="1:21" customFormat="1" ht="15.75" customHeight="1" x14ac:dyDescent="0.25">
      <c r="A39" s="32" t="s">
        <v>21</v>
      </c>
      <c r="B39" s="33" t="s">
        <v>22</v>
      </c>
      <c r="C39" s="30" t="s">
        <v>23</v>
      </c>
      <c r="D39" s="32" t="s">
        <v>24</v>
      </c>
      <c r="E39" s="33" t="s">
        <v>25</v>
      </c>
      <c r="F39" s="30" t="s">
        <v>23</v>
      </c>
      <c r="G39" s="32" t="s">
        <v>25</v>
      </c>
      <c r="H39" s="33" t="s">
        <v>26</v>
      </c>
      <c r="I39" s="30" t="s">
        <v>23</v>
      </c>
      <c r="J39" s="32" t="s">
        <v>27</v>
      </c>
      <c r="K39" s="33" t="s">
        <v>28</v>
      </c>
      <c r="L39" s="30" t="s">
        <v>23</v>
      </c>
      <c r="M39" s="32" t="s">
        <v>28</v>
      </c>
      <c r="N39" s="33" t="s">
        <v>29</v>
      </c>
      <c r="O39" s="30" t="s">
        <v>23</v>
      </c>
      <c r="S39" s="22"/>
    </row>
    <row r="40" spans="1:21" x14ac:dyDescent="0.25">
      <c r="A40" s="32" t="s">
        <v>30</v>
      </c>
      <c r="B40" s="33" t="s">
        <v>31</v>
      </c>
      <c r="D40" s="32" t="s">
        <v>30</v>
      </c>
      <c r="E40" s="33" t="s">
        <v>31</v>
      </c>
      <c r="F40" s="39"/>
      <c r="G40" s="32" t="s">
        <v>30</v>
      </c>
      <c r="H40" s="33" t="s">
        <v>31</v>
      </c>
      <c r="J40" s="32" t="s">
        <v>30</v>
      </c>
      <c r="K40" s="33" t="s">
        <v>31</v>
      </c>
      <c r="L40" s="39"/>
      <c r="M40" s="32" t="s">
        <v>30</v>
      </c>
      <c r="N40" s="33" t="s">
        <v>31</v>
      </c>
      <c r="O40" s="39"/>
      <c r="S40" s="20" t="s">
        <v>18</v>
      </c>
      <c r="T40" s="83" t="s">
        <v>39</v>
      </c>
      <c r="U40" s="77">
        <v>43956.4777777778</v>
      </c>
    </row>
    <row r="41" spans="1:21" customFormat="1" ht="45" customHeight="1" x14ac:dyDescent="0.25">
      <c r="A41" s="35">
        <v>0.1</v>
      </c>
      <c r="B41" s="34">
        <v>0</v>
      </c>
      <c r="C41" s="39" t="s">
        <v>33</v>
      </c>
      <c r="D41" s="35"/>
      <c r="E41" s="34"/>
      <c r="F41" s="39"/>
      <c r="G41" s="35">
        <v>0</v>
      </c>
      <c r="H41" s="34">
        <v>1</v>
      </c>
      <c r="I41" s="39" t="s">
        <v>33</v>
      </c>
      <c r="J41" s="35"/>
      <c r="K41" s="34"/>
      <c r="L41" s="39"/>
      <c r="M41" s="35">
        <v>1</v>
      </c>
      <c r="N41" s="34">
        <v>1000000</v>
      </c>
      <c r="O41" s="39" t="s">
        <v>33</v>
      </c>
      <c r="P41" s="75" t="s">
        <v>34</v>
      </c>
      <c r="Q41" s="34">
        <v>5000000</v>
      </c>
      <c r="R41" s="46">
        <v>0.6</v>
      </c>
      <c r="S41" s="20" t="s">
        <v>40</v>
      </c>
    </row>
    <row r="42" spans="1:21" customFormat="1" ht="45" customHeight="1" x14ac:dyDescent="0.25">
      <c r="A42" s="35">
        <v>0.2</v>
      </c>
      <c r="B42" s="34">
        <v>100</v>
      </c>
      <c r="C42" s="39"/>
      <c r="D42" s="35"/>
      <c r="E42" s="34"/>
      <c r="F42" s="39"/>
      <c r="G42" s="35">
        <v>200</v>
      </c>
      <c r="H42" s="34">
        <v>2</v>
      </c>
      <c r="I42" s="39"/>
      <c r="J42" s="35"/>
      <c r="K42" s="34"/>
      <c r="L42" s="39"/>
      <c r="M42" s="35">
        <v>2</v>
      </c>
      <c r="N42" s="34">
        <v>2000000</v>
      </c>
      <c r="O42" s="39"/>
      <c r="P42" s="75" t="s">
        <v>28</v>
      </c>
      <c r="Q42" s="34">
        <v>3</v>
      </c>
      <c r="R42" s="46">
        <v>0.4</v>
      </c>
      <c r="S42" s="20" t="s">
        <v>41</v>
      </c>
    </row>
    <row r="43" spans="1:21" x14ac:dyDescent="0.25">
      <c r="A43" s="35">
        <v>0.3</v>
      </c>
      <c r="B43" s="34">
        <v>200</v>
      </c>
      <c r="C43" s="39"/>
      <c r="D43" s="35"/>
      <c r="E43" s="34"/>
      <c r="F43" s="39"/>
      <c r="G43" s="35">
        <v>300</v>
      </c>
      <c r="H43" s="34">
        <v>3</v>
      </c>
      <c r="I43" s="39"/>
      <c r="J43" s="35"/>
      <c r="K43" s="34"/>
      <c r="L43" s="39"/>
      <c r="M43" s="35">
        <v>3</v>
      </c>
      <c r="N43" s="34">
        <v>3000000</v>
      </c>
      <c r="O43" s="39"/>
      <c r="P43" s="75" t="s">
        <v>27</v>
      </c>
      <c r="Q43" s="34">
        <v>7</v>
      </c>
      <c r="R43" s="46">
        <v>0.8</v>
      </c>
      <c r="S43" s="20" t="s">
        <v>37</v>
      </c>
    </row>
    <row r="44" spans="1:21" x14ac:dyDescent="0.25">
      <c r="A44" s="35">
        <v>0.4</v>
      </c>
      <c r="B44" s="34">
        <v>300</v>
      </c>
      <c r="C44" s="39"/>
      <c r="D44" s="35"/>
      <c r="E44" s="34"/>
      <c r="F44" s="39"/>
      <c r="G44" s="35">
        <v>400</v>
      </c>
      <c r="H44" s="34">
        <v>4</v>
      </c>
      <c r="I44" s="39"/>
      <c r="J44" s="35"/>
      <c r="K44" s="34"/>
      <c r="L44" s="39"/>
      <c r="M44" s="35">
        <v>4</v>
      </c>
      <c r="N44" s="34">
        <v>4000000</v>
      </c>
      <c r="O44" s="39"/>
    </row>
    <row r="45" spans="1:21" x14ac:dyDescent="0.25">
      <c r="A45" s="35">
        <v>0.5</v>
      </c>
      <c r="B45" s="34">
        <v>400</v>
      </c>
      <c r="C45" s="39"/>
      <c r="D45" s="35"/>
      <c r="E45" s="34"/>
      <c r="F45" s="39"/>
      <c r="G45" s="35">
        <v>500</v>
      </c>
      <c r="H45" s="34">
        <v>5</v>
      </c>
      <c r="I45" s="39"/>
      <c r="J45" s="35"/>
      <c r="K45" s="34"/>
      <c r="L45" s="39"/>
      <c r="M45" s="35">
        <v>5</v>
      </c>
      <c r="N45" s="34">
        <v>5000000</v>
      </c>
      <c r="O45" s="39"/>
    </row>
    <row r="46" spans="1:21" x14ac:dyDescent="0.25">
      <c r="A46" s="35">
        <v>0.6</v>
      </c>
      <c r="B46" s="34">
        <v>500</v>
      </c>
      <c r="C46" s="39"/>
      <c r="D46" s="35"/>
      <c r="E46" s="34"/>
      <c r="F46" s="39"/>
      <c r="G46" s="35">
        <v>600</v>
      </c>
      <c r="H46" s="34">
        <v>6</v>
      </c>
      <c r="I46" s="39"/>
      <c r="J46" s="35"/>
      <c r="K46" s="34"/>
      <c r="L46" s="39"/>
      <c r="M46" s="35">
        <v>6</v>
      </c>
      <c r="N46" s="34">
        <v>6000000</v>
      </c>
      <c r="O46" s="39"/>
    </row>
    <row r="47" spans="1:21" x14ac:dyDescent="0.25">
      <c r="A47" s="35">
        <v>0.7</v>
      </c>
      <c r="B47" s="34">
        <v>600</v>
      </c>
      <c r="C47" s="39"/>
      <c r="D47" s="35"/>
      <c r="E47" s="34"/>
      <c r="F47" s="39"/>
      <c r="G47" s="35">
        <v>700</v>
      </c>
      <c r="H47" s="34">
        <v>7</v>
      </c>
      <c r="I47" s="39"/>
      <c r="J47" s="35"/>
      <c r="K47" s="34"/>
      <c r="L47" s="39"/>
      <c r="M47" s="35">
        <v>7</v>
      </c>
      <c r="N47" s="34">
        <v>7000000</v>
      </c>
      <c r="O47" s="39"/>
    </row>
    <row r="48" spans="1:21" x14ac:dyDescent="0.25">
      <c r="A48" s="35">
        <v>0.8</v>
      </c>
      <c r="B48" s="34">
        <v>700</v>
      </c>
      <c r="C48" s="39"/>
      <c r="D48" s="35"/>
      <c r="E48" s="34"/>
      <c r="F48" s="39"/>
      <c r="G48" s="35">
        <v>800</v>
      </c>
      <c r="H48" s="34">
        <v>8</v>
      </c>
      <c r="I48" s="39"/>
      <c r="J48" s="35"/>
      <c r="K48" s="34"/>
      <c r="L48" s="39"/>
      <c r="M48" s="35">
        <v>8</v>
      </c>
      <c r="N48" s="34">
        <v>8000000</v>
      </c>
      <c r="O48" s="39"/>
    </row>
    <row r="49" spans="1:21" x14ac:dyDescent="0.25">
      <c r="A49" s="35">
        <v>0.9</v>
      </c>
      <c r="B49" s="34">
        <v>800</v>
      </c>
      <c r="C49" s="39"/>
      <c r="D49" s="35"/>
      <c r="E49" s="34"/>
      <c r="F49" s="39"/>
      <c r="G49" s="35"/>
      <c r="H49" s="34"/>
      <c r="I49" s="39"/>
      <c r="J49" s="35"/>
      <c r="K49" s="34"/>
      <c r="L49" s="39"/>
      <c r="M49" s="35"/>
      <c r="N49" s="34"/>
      <c r="O49" s="39"/>
    </row>
    <row r="50" spans="1:21" customFormat="1" ht="15.75" customHeight="1" thickBot="1" x14ac:dyDescent="0.3">
      <c r="A50" s="31">
        <v>1</v>
      </c>
      <c r="B50" s="41">
        <v>900</v>
      </c>
      <c r="C50" s="42"/>
      <c r="D50" s="31"/>
      <c r="E50" s="41"/>
      <c r="F50" s="42"/>
      <c r="G50" s="31"/>
      <c r="H50" s="41"/>
      <c r="I50" s="42"/>
      <c r="J50" s="31"/>
      <c r="K50" s="41"/>
      <c r="L50" s="42"/>
      <c r="M50" s="31"/>
      <c r="N50" s="41"/>
      <c r="O50" s="42"/>
      <c r="S50" s="22"/>
    </row>
    <row r="52" spans="1:21" customFormat="1" ht="15.75" customHeight="1" thickBot="1" x14ac:dyDescent="0.3">
      <c r="A52" s="29" t="s">
        <v>44</v>
      </c>
      <c r="S52" s="22"/>
    </row>
    <row r="53" spans="1:21" customFormat="1" ht="16.5" customHeight="1" x14ac:dyDescent="0.25">
      <c r="A53" s="17" t="s">
        <v>10</v>
      </c>
      <c r="B53" s="16"/>
      <c r="C53" s="15"/>
      <c r="D53" s="17" t="s">
        <v>11</v>
      </c>
      <c r="E53" s="16"/>
      <c r="F53" s="15"/>
      <c r="G53" s="17" t="s">
        <v>12</v>
      </c>
      <c r="H53" s="16"/>
      <c r="I53" s="15"/>
      <c r="J53" s="17" t="s">
        <v>13</v>
      </c>
      <c r="K53" s="16"/>
      <c r="L53" s="15"/>
      <c r="M53" s="17" t="s">
        <v>14</v>
      </c>
      <c r="N53" s="16"/>
      <c r="O53" s="15"/>
      <c r="P53" s="80" t="s">
        <v>15</v>
      </c>
      <c r="Q53" s="81" t="s">
        <v>16</v>
      </c>
      <c r="R53" s="25" t="s">
        <v>17</v>
      </c>
      <c r="S53" s="21" t="s">
        <v>18</v>
      </c>
      <c r="T53" s="76" t="s">
        <v>19</v>
      </c>
      <c r="U53" s="76" t="s">
        <v>20</v>
      </c>
    </row>
    <row r="54" spans="1:21" customFormat="1" ht="15.75" customHeight="1" x14ac:dyDescent="0.25">
      <c r="A54" s="32" t="s">
        <v>21</v>
      </c>
      <c r="B54" s="33" t="s">
        <v>22</v>
      </c>
      <c r="C54" s="30" t="s">
        <v>23</v>
      </c>
      <c r="D54" s="32" t="s">
        <v>24</v>
      </c>
      <c r="E54" s="33" t="s">
        <v>25</v>
      </c>
      <c r="F54" s="30" t="s">
        <v>23</v>
      </c>
      <c r="G54" s="32" t="s">
        <v>25</v>
      </c>
      <c r="H54" s="33" t="s">
        <v>26</v>
      </c>
      <c r="I54" s="30" t="s">
        <v>23</v>
      </c>
      <c r="J54" s="32" t="s">
        <v>27</v>
      </c>
      <c r="K54" s="33" t="s">
        <v>28</v>
      </c>
      <c r="L54" s="30" t="s">
        <v>23</v>
      </c>
      <c r="M54" s="32" t="s">
        <v>28</v>
      </c>
      <c r="N54" s="33" t="s">
        <v>29</v>
      </c>
      <c r="O54" s="30" t="s">
        <v>23</v>
      </c>
      <c r="S54" s="22"/>
    </row>
    <row r="55" spans="1:21" x14ac:dyDescent="0.25">
      <c r="A55" s="32" t="s">
        <v>30</v>
      </c>
      <c r="B55" s="33" t="s">
        <v>31</v>
      </c>
      <c r="D55" s="32" t="s">
        <v>30</v>
      </c>
      <c r="E55" s="33" t="s">
        <v>31</v>
      </c>
      <c r="F55" s="39"/>
      <c r="G55" s="32" t="s">
        <v>30</v>
      </c>
      <c r="H55" s="33" t="s">
        <v>31</v>
      </c>
      <c r="J55" s="32" t="s">
        <v>30</v>
      </c>
      <c r="K55" s="33" t="s">
        <v>31</v>
      </c>
      <c r="L55" s="39"/>
      <c r="M55" s="32" t="s">
        <v>30</v>
      </c>
      <c r="N55" s="33" t="s">
        <v>31</v>
      </c>
      <c r="O55" s="39"/>
      <c r="S55" s="20" t="s">
        <v>18</v>
      </c>
      <c r="T55" s="83" t="s">
        <v>39</v>
      </c>
      <c r="U55" s="77">
        <v>43956.4777777778</v>
      </c>
    </row>
    <row r="56" spans="1:21" customFormat="1" ht="45" customHeight="1" x14ac:dyDescent="0.25">
      <c r="A56" s="35">
        <v>0</v>
      </c>
      <c r="B56" s="34">
        <v>0</v>
      </c>
      <c r="C56" s="39" t="s">
        <v>33</v>
      </c>
      <c r="D56" s="35"/>
      <c r="E56" s="34"/>
      <c r="F56" s="39"/>
      <c r="G56" s="35">
        <v>0</v>
      </c>
      <c r="H56" s="34">
        <v>0</v>
      </c>
      <c r="I56" s="39" t="s">
        <v>33</v>
      </c>
      <c r="J56" s="35"/>
      <c r="K56" s="34"/>
      <c r="L56" s="39"/>
      <c r="M56" s="35">
        <v>0</v>
      </c>
      <c r="N56" s="34">
        <v>0</v>
      </c>
      <c r="O56" s="39" t="s">
        <v>33</v>
      </c>
      <c r="P56" s="75" t="s">
        <v>34</v>
      </c>
      <c r="Q56" s="34">
        <v>200000000</v>
      </c>
      <c r="R56" s="46">
        <v>0.5</v>
      </c>
      <c r="S56" s="20" t="s">
        <v>40</v>
      </c>
    </row>
    <row r="57" spans="1:21" customFormat="1" ht="45" customHeight="1" x14ac:dyDescent="0.25">
      <c r="A57" s="35">
        <v>0.5</v>
      </c>
      <c r="B57" s="34">
        <v>10000</v>
      </c>
      <c r="C57" s="39"/>
      <c r="D57" s="35"/>
      <c r="E57" s="34"/>
      <c r="F57" s="39"/>
      <c r="G57" s="35">
        <v>100</v>
      </c>
      <c r="H57" s="34">
        <v>1</v>
      </c>
      <c r="I57" s="39"/>
      <c r="J57" s="35"/>
      <c r="K57" s="34"/>
      <c r="L57" s="39"/>
      <c r="M57" s="35">
        <v>1</v>
      </c>
      <c r="N57" s="34">
        <v>2000000</v>
      </c>
      <c r="O57" s="39"/>
      <c r="P57" s="75" t="s">
        <v>28</v>
      </c>
      <c r="Q57" s="34">
        <v>1</v>
      </c>
      <c r="R57" s="46">
        <v>5.0000000000000001E-3</v>
      </c>
      <c r="S57" s="20" t="s">
        <v>41</v>
      </c>
    </row>
    <row r="58" spans="1:21" x14ac:dyDescent="0.25">
      <c r="A58" s="35">
        <v>1</v>
      </c>
      <c r="B58" s="34">
        <v>100000</v>
      </c>
      <c r="C58" s="39"/>
      <c r="D58" s="35"/>
      <c r="E58" s="34"/>
      <c r="F58" s="39"/>
      <c r="G58" s="35">
        <v>10000</v>
      </c>
      <c r="H58" s="34">
        <v>10</v>
      </c>
      <c r="I58" s="39"/>
      <c r="J58" s="35"/>
      <c r="K58" s="34"/>
      <c r="L58" s="39"/>
      <c r="M58" s="35">
        <v>10</v>
      </c>
      <c r="N58" s="34">
        <v>200000000</v>
      </c>
      <c r="O58" s="39"/>
      <c r="P58" s="75" t="s">
        <v>27</v>
      </c>
      <c r="Q58" s="34">
        <v>100</v>
      </c>
      <c r="R58" s="46">
        <v>1</v>
      </c>
      <c r="S58" s="20" t="s">
        <v>45</v>
      </c>
    </row>
    <row r="59" spans="1:21" x14ac:dyDescent="0.25">
      <c r="A59" s="35"/>
      <c r="B59" s="34"/>
      <c r="C59" s="39"/>
      <c r="D59" s="35"/>
      <c r="E59" s="34"/>
      <c r="F59" s="39"/>
      <c r="G59" s="35">
        <v>100000</v>
      </c>
      <c r="H59" s="34">
        <v>100</v>
      </c>
      <c r="I59" s="39"/>
      <c r="J59" s="35"/>
      <c r="K59" s="34"/>
      <c r="L59" s="39"/>
      <c r="M59" s="35">
        <v>100</v>
      </c>
      <c r="N59" s="34">
        <v>2000000000</v>
      </c>
      <c r="O59" s="39"/>
    </row>
    <row r="60" spans="1:21" x14ac:dyDescent="0.25">
      <c r="A60" s="35"/>
      <c r="B60" s="34"/>
      <c r="C60" s="39"/>
      <c r="D60" s="35"/>
      <c r="E60" s="34"/>
      <c r="F60" s="39"/>
      <c r="G60" s="35"/>
      <c r="H60" s="34"/>
      <c r="I60" s="39"/>
      <c r="J60" s="35"/>
      <c r="K60" s="34"/>
      <c r="L60" s="39"/>
      <c r="M60" s="35"/>
      <c r="N60" s="34"/>
      <c r="O60" s="39"/>
    </row>
    <row r="61" spans="1:21" x14ac:dyDescent="0.25">
      <c r="A61" s="35"/>
      <c r="B61" s="34"/>
      <c r="C61" s="39"/>
      <c r="D61" s="35"/>
      <c r="E61" s="34"/>
      <c r="F61" s="39"/>
      <c r="G61" s="35"/>
      <c r="H61" s="34"/>
      <c r="I61" s="39"/>
      <c r="J61" s="35"/>
      <c r="K61" s="34"/>
      <c r="L61" s="39"/>
      <c r="M61" s="35"/>
      <c r="N61" s="34"/>
      <c r="O61" s="39"/>
    </row>
    <row r="62" spans="1:21" x14ac:dyDescent="0.25">
      <c r="A62" s="35"/>
      <c r="B62" s="34"/>
      <c r="C62" s="39"/>
      <c r="D62" s="35"/>
      <c r="E62" s="34"/>
      <c r="F62" s="39"/>
      <c r="G62" s="35"/>
      <c r="H62" s="34"/>
      <c r="I62" s="39"/>
      <c r="J62" s="35"/>
      <c r="K62" s="34"/>
      <c r="L62" s="39"/>
      <c r="M62" s="35"/>
      <c r="N62" s="34"/>
      <c r="O62" s="39"/>
    </row>
    <row r="63" spans="1:21" customFormat="1" ht="15.75" customHeight="1" x14ac:dyDescent="0.25">
      <c r="A63" s="35"/>
      <c r="B63" s="34"/>
      <c r="C63" s="39"/>
      <c r="D63" s="35"/>
      <c r="E63" s="34"/>
      <c r="F63" s="39"/>
      <c r="G63" s="35"/>
      <c r="H63" s="34"/>
      <c r="I63" s="39"/>
      <c r="J63" s="35"/>
      <c r="K63" s="34"/>
      <c r="L63" s="39"/>
      <c r="M63" s="35"/>
      <c r="N63" s="34"/>
      <c r="O63" s="39"/>
      <c r="S63" s="22"/>
    </row>
    <row r="64" spans="1:21" customFormat="1" ht="16.5" customHeight="1" x14ac:dyDescent="0.25">
      <c r="A64" s="35"/>
      <c r="B64" s="34"/>
      <c r="C64" s="39"/>
      <c r="D64" s="35"/>
      <c r="E64" s="34"/>
      <c r="F64" s="39"/>
      <c r="G64" s="35"/>
      <c r="H64" s="34"/>
      <c r="I64" s="39"/>
      <c r="J64" s="35"/>
      <c r="K64" s="34"/>
      <c r="L64" s="39"/>
      <c r="M64" s="35"/>
      <c r="N64" s="34"/>
      <c r="O64" s="39"/>
      <c r="S64" s="22"/>
    </row>
    <row r="65" spans="1:21" customFormat="1" ht="15.75" customHeight="1" thickBot="1" x14ac:dyDescent="0.3">
      <c r="A65" s="31"/>
      <c r="B65" s="41"/>
      <c r="C65" s="42"/>
      <c r="D65" s="31"/>
      <c r="E65" s="41"/>
      <c r="F65" s="42"/>
      <c r="G65" s="31"/>
      <c r="H65" s="41"/>
      <c r="I65" s="42"/>
      <c r="J65" s="31"/>
      <c r="K65" s="41"/>
      <c r="L65" s="42"/>
      <c r="M65" s="31"/>
      <c r="N65" s="41"/>
      <c r="O65" s="42"/>
      <c r="S65" s="22"/>
    </row>
    <row r="67" spans="1:21" customFormat="1" ht="15.75" customHeight="1" thickBot="1" x14ac:dyDescent="0.3">
      <c r="A67" s="29" t="s">
        <v>46</v>
      </c>
      <c r="S67" s="22"/>
    </row>
    <row r="68" spans="1:21" x14ac:dyDescent="0.25">
      <c r="A68" s="17" t="s">
        <v>10</v>
      </c>
      <c r="B68" s="16"/>
      <c r="C68" s="15"/>
      <c r="D68" s="17" t="s">
        <v>11</v>
      </c>
      <c r="E68" s="16"/>
      <c r="F68" s="15"/>
      <c r="G68" s="17" t="s">
        <v>12</v>
      </c>
      <c r="H68" s="16"/>
      <c r="I68" s="15"/>
      <c r="J68" s="17" t="s">
        <v>13</v>
      </c>
      <c r="K68" s="16"/>
      <c r="L68" s="15"/>
      <c r="M68" s="17" t="s">
        <v>14</v>
      </c>
      <c r="N68" s="16"/>
      <c r="O68" s="15"/>
      <c r="P68" s="80" t="s">
        <v>15</v>
      </c>
      <c r="Q68" s="81" t="s">
        <v>16</v>
      </c>
      <c r="R68" s="25" t="s">
        <v>17</v>
      </c>
      <c r="S68" s="21" t="s">
        <v>18</v>
      </c>
      <c r="T68" s="76" t="s">
        <v>19</v>
      </c>
      <c r="U68" s="76" t="s">
        <v>20</v>
      </c>
    </row>
    <row r="69" spans="1:21" x14ac:dyDescent="0.25">
      <c r="A69" s="32" t="s">
        <v>21</v>
      </c>
      <c r="B69" s="33" t="s">
        <v>22</v>
      </c>
      <c r="C69" s="30" t="s">
        <v>23</v>
      </c>
      <c r="D69" s="32" t="s">
        <v>24</v>
      </c>
      <c r="E69" s="33" t="s">
        <v>25</v>
      </c>
      <c r="F69" s="30" t="s">
        <v>23</v>
      </c>
      <c r="G69" s="32" t="s">
        <v>25</v>
      </c>
      <c r="H69" s="33" t="s">
        <v>26</v>
      </c>
      <c r="I69" s="30" t="s">
        <v>23</v>
      </c>
      <c r="J69" s="32" t="s">
        <v>27</v>
      </c>
      <c r="K69" s="33" t="s">
        <v>28</v>
      </c>
      <c r="L69" s="30" t="s">
        <v>23</v>
      </c>
      <c r="M69" s="32" t="s">
        <v>28</v>
      </c>
      <c r="N69" s="33" t="s">
        <v>29</v>
      </c>
      <c r="O69" s="30" t="s">
        <v>23</v>
      </c>
    </row>
    <row r="70" spans="1:21" x14ac:dyDescent="0.25">
      <c r="A70" s="32" t="s">
        <v>30</v>
      </c>
      <c r="B70" s="33" t="s">
        <v>31</v>
      </c>
      <c r="D70" s="32" t="s">
        <v>30</v>
      </c>
      <c r="E70" s="33" t="s">
        <v>31</v>
      </c>
      <c r="G70" s="32" t="s">
        <v>30</v>
      </c>
      <c r="H70" s="33" t="s">
        <v>31</v>
      </c>
      <c r="J70" s="32" t="s">
        <v>30</v>
      </c>
      <c r="K70" s="33" t="s">
        <v>31</v>
      </c>
      <c r="M70" s="32" t="s">
        <v>30</v>
      </c>
      <c r="N70" s="33" t="s">
        <v>31</v>
      </c>
      <c r="O70" s="39"/>
      <c r="S70" s="20" t="s">
        <v>18</v>
      </c>
      <c r="T70" s="82" t="s">
        <v>32</v>
      </c>
      <c r="U70" s="77">
        <v>43956.4777777778</v>
      </c>
    </row>
    <row r="71" spans="1:21" x14ac:dyDescent="0.25">
      <c r="A71" s="35">
        <v>0.1</v>
      </c>
      <c r="B71" s="34">
        <v>0</v>
      </c>
      <c r="C71" s="39" t="s">
        <v>33</v>
      </c>
      <c r="D71" s="35">
        <v>0</v>
      </c>
      <c r="E71" s="34">
        <v>300</v>
      </c>
      <c r="F71" s="39" t="s">
        <v>33</v>
      </c>
      <c r="G71" s="35">
        <v>0</v>
      </c>
      <c r="H71" s="34">
        <v>1</v>
      </c>
      <c r="I71" s="39" t="s">
        <v>33</v>
      </c>
      <c r="J71" s="35">
        <v>3</v>
      </c>
      <c r="K71" s="34">
        <v>1</v>
      </c>
      <c r="L71" s="39" t="s">
        <v>33</v>
      </c>
      <c r="M71" s="35">
        <v>1</v>
      </c>
      <c r="N71" s="34">
        <v>1000000</v>
      </c>
      <c r="O71" s="39" t="s">
        <v>33</v>
      </c>
      <c r="P71" s="75" t="s">
        <v>34</v>
      </c>
      <c r="Q71" s="34">
        <v>5000000</v>
      </c>
      <c r="R71" s="46">
        <v>0.5</v>
      </c>
      <c r="S71" s="20" t="s">
        <v>47</v>
      </c>
    </row>
    <row r="72" spans="1:21" x14ac:dyDescent="0.25">
      <c r="A72" s="35">
        <v>0.2</v>
      </c>
      <c r="B72" s="34">
        <v>100</v>
      </c>
      <c r="C72" s="39"/>
      <c r="D72" s="35">
        <v>100</v>
      </c>
      <c r="E72" s="34">
        <v>400</v>
      </c>
      <c r="F72" s="39"/>
      <c r="G72" s="35">
        <v>200</v>
      </c>
      <c r="H72" s="34">
        <v>2</v>
      </c>
      <c r="I72" s="39"/>
      <c r="J72" s="35">
        <v>4</v>
      </c>
      <c r="K72" s="34">
        <v>2</v>
      </c>
      <c r="L72" s="39"/>
      <c r="M72" s="35">
        <v>2</v>
      </c>
      <c r="N72" s="34">
        <v>2000000</v>
      </c>
      <c r="O72" s="39"/>
      <c r="P72" s="75" t="s">
        <v>28</v>
      </c>
      <c r="Q72" s="34">
        <v>7</v>
      </c>
      <c r="R72" s="46">
        <v>0.7</v>
      </c>
      <c r="S72" s="20" t="s">
        <v>48</v>
      </c>
    </row>
    <row r="73" spans="1:21" x14ac:dyDescent="0.25">
      <c r="A73" s="35">
        <v>0.3</v>
      </c>
      <c r="B73" s="34">
        <v>200</v>
      </c>
      <c r="C73" s="39"/>
      <c r="D73" s="35">
        <v>200</v>
      </c>
      <c r="E73" s="34">
        <v>500</v>
      </c>
      <c r="F73" s="39"/>
      <c r="G73" s="35">
        <v>300</v>
      </c>
      <c r="H73" s="34">
        <v>3</v>
      </c>
      <c r="I73" s="39"/>
      <c r="J73" s="35">
        <v>5</v>
      </c>
      <c r="K73" s="34">
        <v>3</v>
      </c>
      <c r="L73" s="39"/>
      <c r="M73" s="35">
        <v>3</v>
      </c>
      <c r="N73" s="34">
        <v>3000000</v>
      </c>
      <c r="O73" s="39"/>
      <c r="P73" s="75" t="s">
        <v>27</v>
      </c>
      <c r="Q73" s="34">
        <v>8</v>
      </c>
      <c r="R73" s="46">
        <v>0.6</v>
      </c>
      <c r="S73" s="20" t="s">
        <v>49</v>
      </c>
    </row>
    <row r="74" spans="1:21" x14ac:dyDescent="0.25">
      <c r="A74" s="35">
        <v>0.4</v>
      </c>
      <c r="B74" s="34">
        <v>300</v>
      </c>
      <c r="C74" s="39"/>
      <c r="D74" s="35">
        <v>300</v>
      </c>
      <c r="E74" s="34">
        <v>600</v>
      </c>
      <c r="F74" s="39"/>
      <c r="G74" s="35">
        <v>400</v>
      </c>
      <c r="H74" s="34">
        <v>4</v>
      </c>
      <c r="I74" s="39"/>
      <c r="J74" s="35">
        <v>6</v>
      </c>
      <c r="K74" s="34">
        <v>4</v>
      </c>
      <c r="L74" s="39"/>
      <c r="M74" s="35">
        <v>4</v>
      </c>
      <c r="N74" s="34">
        <v>4000000</v>
      </c>
      <c r="O74" s="39"/>
    </row>
    <row r="75" spans="1:21" x14ac:dyDescent="0.25">
      <c r="A75" s="35">
        <v>0.5</v>
      </c>
      <c r="B75" s="34">
        <v>400</v>
      </c>
      <c r="C75" s="39"/>
      <c r="D75" s="35">
        <v>400</v>
      </c>
      <c r="E75" s="34">
        <v>700</v>
      </c>
      <c r="F75" s="39"/>
      <c r="G75" s="35">
        <v>500</v>
      </c>
      <c r="H75" s="34">
        <v>5</v>
      </c>
      <c r="I75" s="39"/>
      <c r="J75" s="35">
        <v>7</v>
      </c>
      <c r="K75" s="34">
        <v>5</v>
      </c>
      <c r="L75" s="39"/>
      <c r="M75" s="35">
        <v>5</v>
      </c>
      <c r="N75" s="34">
        <v>5000000</v>
      </c>
      <c r="O75" s="39"/>
    </row>
    <row r="76" spans="1:21" x14ac:dyDescent="0.25">
      <c r="A76" s="35">
        <v>0.6</v>
      </c>
      <c r="B76" s="34">
        <v>500</v>
      </c>
      <c r="C76" s="39"/>
      <c r="D76" s="35">
        <v>500</v>
      </c>
      <c r="E76" s="34">
        <v>800</v>
      </c>
      <c r="F76" s="39"/>
      <c r="G76" s="35">
        <v>600</v>
      </c>
      <c r="H76" s="34">
        <v>6</v>
      </c>
      <c r="I76" s="39"/>
      <c r="J76" s="35">
        <v>8</v>
      </c>
      <c r="K76" s="34">
        <v>6</v>
      </c>
      <c r="L76" s="39"/>
      <c r="M76" s="35">
        <v>6</v>
      </c>
      <c r="N76" s="34">
        <v>6000000</v>
      </c>
      <c r="O76" s="39"/>
    </row>
    <row r="77" spans="1:21" x14ac:dyDescent="0.25">
      <c r="A77" s="35">
        <v>0.7</v>
      </c>
      <c r="B77" s="34">
        <v>600</v>
      </c>
      <c r="C77" s="39"/>
      <c r="D77" s="35">
        <v>600</v>
      </c>
      <c r="E77" s="34">
        <v>900</v>
      </c>
      <c r="F77" s="39"/>
      <c r="G77" s="35">
        <v>700</v>
      </c>
      <c r="H77" s="34">
        <v>7</v>
      </c>
      <c r="I77" s="39"/>
      <c r="J77" s="35">
        <v>9</v>
      </c>
      <c r="K77" s="34">
        <v>7</v>
      </c>
      <c r="L77" s="39"/>
      <c r="M77" s="35">
        <v>7</v>
      </c>
      <c r="N77" s="34">
        <v>7000000</v>
      </c>
      <c r="O77" s="39"/>
    </row>
    <row r="78" spans="1:21" x14ac:dyDescent="0.25">
      <c r="A78" s="35">
        <v>0.8</v>
      </c>
      <c r="B78" s="34">
        <v>700</v>
      </c>
      <c r="C78" s="39"/>
      <c r="D78" s="35">
        <v>700</v>
      </c>
      <c r="E78" s="34">
        <v>1000</v>
      </c>
      <c r="F78" s="39"/>
      <c r="G78" s="35">
        <v>800</v>
      </c>
      <c r="H78" s="34">
        <v>8</v>
      </c>
      <c r="I78" s="39"/>
      <c r="J78" s="35">
        <v>10</v>
      </c>
      <c r="K78" s="34">
        <v>8</v>
      </c>
      <c r="L78" s="39"/>
      <c r="M78" s="35">
        <v>8</v>
      </c>
      <c r="N78" s="34">
        <v>8000000</v>
      </c>
      <c r="O78" s="39"/>
    </row>
    <row r="79" spans="1:21" x14ac:dyDescent="0.25">
      <c r="A79" s="35">
        <v>0.9</v>
      </c>
      <c r="B79" s="34">
        <v>800</v>
      </c>
      <c r="C79" s="39"/>
      <c r="D79" s="35">
        <v>800</v>
      </c>
      <c r="E79" s="34">
        <v>1100</v>
      </c>
      <c r="F79" s="39"/>
      <c r="G79" s="35">
        <v>900</v>
      </c>
      <c r="H79" s="34">
        <v>9</v>
      </c>
      <c r="I79" s="39"/>
      <c r="J79" s="35"/>
      <c r="K79" s="34"/>
      <c r="L79" s="39"/>
      <c r="M79" s="35"/>
      <c r="N79" s="34"/>
      <c r="O79" s="39"/>
    </row>
    <row r="80" spans="1:21" customFormat="1" ht="15.75" customHeight="1" thickBot="1" x14ac:dyDescent="0.3">
      <c r="A80" s="31">
        <v>1</v>
      </c>
      <c r="B80" s="41">
        <v>900</v>
      </c>
      <c r="C80" s="42"/>
      <c r="D80" s="31">
        <v>900</v>
      </c>
      <c r="E80" s="41">
        <v>1200</v>
      </c>
      <c r="F80" s="42"/>
      <c r="G80" s="31"/>
      <c r="H80" s="41"/>
      <c r="I80" s="42"/>
      <c r="J80" s="31"/>
      <c r="K80" s="41"/>
      <c r="L80" s="42"/>
      <c r="M80" s="31"/>
      <c r="N80" s="41"/>
      <c r="O80" s="42"/>
      <c r="S80" s="22"/>
    </row>
    <row r="82" spans="1:21" customFormat="1" ht="15.75" customHeight="1" thickBot="1" x14ac:dyDescent="0.3">
      <c r="A82" s="29" t="s">
        <v>50</v>
      </c>
      <c r="S82" s="22"/>
    </row>
    <row r="83" spans="1:21" x14ac:dyDescent="0.25">
      <c r="A83" s="17" t="s">
        <v>10</v>
      </c>
      <c r="B83" s="16"/>
      <c r="C83" s="15"/>
      <c r="D83" s="17" t="s">
        <v>11</v>
      </c>
      <c r="E83" s="16"/>
      <c r="F83" s="15"/>
      <c r="G83" s="17" t="s">
        <v>12</v>
      </c>
      <c r="H83" s="16"/>
      <c r="I83" s="15"/>
      <c r="J83" s="17" t="s">
        <v>13</v>
      </c>
      <c r="K83" s="16"/>
      <c r="L83" s="14"/>
      <c r="M83" s="17" t="s">
        <v>14</v>
      </c>
      <c r="N83" s="16"/>
      <c r="O83" s="15"/>
      <c r="P83" s="80" t="s">
        <v>15</v>
      </c>
      <c r="Q83" s="81" t="s">
        <v>16</v>
      </c>
      <c r="R83" s="25" t="s">
        <v>17</v>
      </c>
      <c r="S83" s="21" t="s">
        <v>18</v>
      </c>
      <c r="T83" s="76" t="s">
        <v>19</v>
      </c>
      <c r="U83" s="76" t="s">
        <v>20</v>
      </c>
    </row>
    <row r="84" spans="1:21" x14ac:dyDescent="0.25">
      <c r="A84" s="32" t="s">
        <v>21</v>
      </c>
      <c r="B84" s="33" t="s">
        <v>22</v>
      </c>
      <c r="C84" s="30" t="s">
        <v>23</v>
      </c>
      <c r="D84" s="32" t="s">
        <v>24</v>
      </c>
      <c r="E84" s="33" t="s">
        <v>25</v>
      </c>
      <c r="F84" s="30" t="s">
        <v>23</v>
      </c>
      <c r="G84" s="32" t="s">
        <v>25</v>
      </c>
      <c r="H84" s="33" t="s">
        <v>26</v>
      </c>
      <c r="I84" s="30" t="s">
        <v>23</v>
      </c>
      <c r="J84" s="32" t="s">
        <v>27</v>
      </c>
      <c r="K84" s="33" t="s">
        <v>28</v>
      </c>
      <c r="L84" s="76" t="s">
        <v>23</v>
      </c>
      <c r="M84" s="32" t="s">
        <v>28</v>
      </c>
      <c r="N84" s="33" t="s">
        <v>29</v>
      </c>
      <c r="O84" s="30" t="s">
        <v>23</v>
      </c>
    </row>
    <row r="85" spans="1:21" x14ac:dyDescent="0.25">
      <c r="A85" s="32" t="s">
        <v>30</v>
      </c>
      <c r="B85" s="33" t="s">
        <v>31</v>
      </c>
      <c r="D85" s="32" t="s">
        <v>30</v>
      </c>
      <c r="E85" s="33" t="s">
        <v>31</v>
      </c>
      <c r="G85" s="32" t="s">
        <v>30</v>
      </c>
      <c r="H85" s="33" t="s">
        <v>31</v>
      </c>
      <c r="J85" s="32" t="s">
        <v>30</v>
      </c>
      <c r="K85" s="33" t="s">
        <v>31</v>
      </c>
      <c r="M85" s="32" t="s">
        <v>30</v>
      </c>
      <c r="N85" s="33" t="s">
        <v>31</v>
      </c>
      <c r="O85" s="39"/>
      <c r="S85" s="20" t="s">
        <v>18</v>
      </c>
      <c r="T85" s="82" t="s">
        <v>32</v>
      </c>
      <c r="U85" s="77">
        <v>43956.4777777778</v>
      </c>
    </row>
    <row r="86" spans="1:21" x14ac:dyDescent="0.25">
      <c r="A86" s="35">
        <v>0.1</v>
      </c>
      <c r="B86" s="34">
        <v>0</v>
      </c>
      <c r="C86" s="39" t="s">
        <v>33</v>
      </c>
      <c r="D86" s="35"/>
      <c r="E86" s="34"/>
      <c r="F86" s="39" t="s">
        <v>33</v>
      </c>
      <c r="G86" s="35">
        <v>0</v>
      </c>
      <c r="H86" s="34">
        <v>10</v>
      </c>
      <c r="I86" s="39" t="s">
        <v>33</v>
      </c>
      <c r="J86" s="35">
        <v>14</v>
      </c>
      <c r="K86" s="34">
        <v>10</v>
      </c>
      <c r="L86" s="38" t="s">
        <v>33</v>
      </c>
      <c r="M86" s="35">
        <v>10</v>
      </c>
      <c r="N86" s="34">
        <v>1000000</v>
      </c>
      <c r="O86" s="39" t="s">
        <v>33</v>
      </c>
      <c r="P86" s="75" t="s">
        <v>34</v>
      </c>
      <c r="Q86" s="34">
        <v>7000000</v>
      </c>
      <c r="R86" s="46">
        <v>0.9</v>
      </c>
      <c r="S86" s="20" t="s">
        <v>51</v>
      </c>
    </row>
    <row r="87" spans="1:21" x14ac:dyDescent="0.25">
      <c r="A87" s="35">
        <v>0.2</v>
      </c>
      <c r="B87" s="34">
        <v>200</v>
      </c>
      <c r="C87" s="39"/>
      <c r="D87" s="35"/>
      <c r="E87" s="34"/>
      <c r="F87" s="39"/>
      <c r="G87" s="35">
        <v>200</v>
      </c>
      <c r="H87" s="34">
        <v>12</v>
      </c>
      <c r="I87" s="39"/>
      <c r="J87" s="35">
        <v>16</v>
      </c>
      <c r="K87" s="34">
        <v>12</v>
      </c>
      <c r="M87" s="35">
        <v>12</v>
      </c>
      <c r="N87" s="34">
        <v>2000000</v>
      </c>
      <c r="O87" s="39"/>
      <c r="P87" s="75" t="s">
        <v>28</v>
      </c>
      <c r="Q87" s="34">
        <v>10</v>
      </c>
      <c r="R87" s="46">
        <v>0.3</v>
      </c>
      <c r="S87" s="20" t="s">
        <v>36</v>
      </c>
    </row>
    <row r="88" spans="1:21" x14ac:dyDescent="0.25">
      <c r="A88" s="35">
        <v>0.3</v>
      </c>
      <c r="B88" s="34">
        <v>400</v>
      </c>
      <c r="C88" s="39"/>
      <c r="D88" s="35"/>
      <c r="E88" s="34"/>
      <c r="F88" s="39"/>
      <c r="G88" s="35">
        <v>400</v>
      </c>
      <c r="H88" s="34">
        <v>14</v>
      </c>
      <c r="I88" s="39"/>
      <c r="J88" s="35">
        <v>18</v>
      </c>
      <c r="K88" s="34">
        <v>14</v>
      </c>
      <c r="M88" s="35">
        <v>14</v>
      </c>
      <c r="N88" s="34">
        <v>3000000</v>
      </c>
      <c r="O88" s="39"/>
      <c r="P88" s="75" t="s">
        <v>27</v>
      </c>
      <c r="Q88" s="34">
        <v>26</v>
      </c>
      <c r="R88" s="46">
        <v>0.9</v>
      </c>
      <c r="S88" s="20" t="s">
        <v>52</v>
      </c>
    </row>
    <row r="89" spans="1:21" x14ac:dyDescent="0.25">
      <c r="A89" s="35">
        <v>0.4</v>
      </c>
      <c r="B89" s="34">
        <v>600</v>
      </c>
      <c r="C89" s="39"/>
      <c r="D89" s="35"/>
      <c r="E89" s="34"/>
      <c r="F89" s="39"/>
      <c r="G89" s="35">
        <v>600</v>
      </c>
      <c r="H89" s="34">
        <v>16</v>
      </c>
      <c r="I89" s="39"/>
      <c r="J89" s="35">
        <v>20</v>
      </c>
      <c r="K89" s="34">
        <v>16</v>
      </c>
      <c r="M89" s="35">
        <v>16</v>
      </c>
      <c r="N89" s="34">
        <v>4000000</v>
      </c>
      <c r="O89" s="39"/>
    </row>
    <row r="90" spans="1:21" x14ac:dyDescent="0.25">
      <c r="A90" s="35">
        <v>0.5</v>
      </c>
      <c r="B90" s="34">
        <v>800</v>
      </c>
      <c r="C90" s="39"/>
      <c r="D90" s="35"/>
      <c r="E90" s="34"/>
      <c r="F90" s="39"/>
      <c r="G90" s="35">
        <v>800</v>
      </c>
      <c r="H90" s="34">
        <v>18</v>
      </c>
      <c r="I90" s="39"/>
      <c r="J90" s="35">
        <v>22</v>
      </c>
      <c r="K90" s="34">
        <v>18</v>
      </c>
      <c r="M90" s="35">
        <v>18</v>
      </c>
      <c r="N90" s="34">
        <v>5000000</v>
      </c>
      <c r="O90" s="39"/>
    </row>
    <row r="91" spans="1:21" x14ac:dyDescent="0.25">
      <c r="A91" s="35">
        <v>0.6</v>
      </c>
      <c r="B91" s="34">
        <v>1000</v>
      </c>
      <c r="C91" s="39"/>
      <c r="D91" s="35"/>
      <c r="E91" s="34"/>
      <c r="F91" s="39"/>
      <c r="G91" s="35">
        <v>1000</v>
      </c>
      <c r="H91" s="34">
        <v>20</v>
      </c>
      <c r="I91" s="39"/>
      <c r="J91" s="35">
        <v>24</v>
      </c>
      <c r="K91" s="34">
        <v>20</v>
      </c>
      <c r="M91" s="35">
        <v>20</v>
      </c>
      <c r="N91" s="34">
        <v>6000000</v>
      </c>
      <c r="O91" s="39"/>
    </row>
    <row r="92" spans="1:21" x14ac:dyDescent="0.25">
      <c r="A92" s="35">
        <v>0.7</v>
      </c>
      <c r="B92" s="34">
        <v>1200</v>
      </c>
      <c r="C92" s="39"/>
      <c r="D92" s="35"/>
      <c r="E92" s="34"/>
      <c r="F92" s="39"/>
      <c r="G92" s="35">
        <v>1200</v>
      </c>
      <c r="H92" s="34">
        <v>22</v>
      </c>
      <c r="I92" s="39"/>
      <c r="J92" s="35">
        <v>26</v>
      </c>
      <c r="K92" s="34">
        <v>22</v>
      </c>
      <c r="M92" s="35">
        <v>22</v>
      </c>
      <c r="N92" s="34">
        <v>7000000</v>
      </c>
      <c r="O92" s="39"/>
    </row>
    <row r="93" spans="1:21" x14ac:dyDescent="0.25">
      <c r="A93" s="35">
        <v>0.8</v>
      </c>
      <c r="B93" s="34">
        <v>1400</v>
      </c>
      <c r="C93" s="39"/>
      <c r="D93" s="35"/>
      <c r="E93" s="34"/>
      <c r="F93" s="39"/>
      <c r="G93" s="35">
        <v>1400</v>
      </c>
      <c r="H93" s="34">
        <v>24</v>
      </c>
      <c r="I93" s="39"/>
      <c r="J93" s="35">
        <v>28</v>
      </c>
      <c r="K93" s="34">
        <v>24</v>
      </c>
      <c r="M93" s="35">
        <v>24</v>
      </c>
      <c r="N93" s="34">
        <v>8000000</v>
      </c>
      <c r="O93" s="39"/>
    </row>
    <row r="94" spans="1:21" x14ac:dyDescent="0.25">
      <c r="A94" s="35">
        <v>0.9</v>
      </c>
      <c r="B94" s="34">
        <v>1600</v>
      </c>
      <c r="C94" s="39"/>
      <c r="D94" s="35"/>
      <c r="E94" s="34"/>
      <c r="F94" s="39"/>
      <c r="G94" s="35">
        <v>1600</v>
      </c>
      <c r="H94" s="34">
        <v>26</v>
      </c>
      <c r="I94" s="39"/>
      <c r="J94" s="35"/>
      <c r="K94" s="34"/>
      <c r="M94" s="35">
        <v>26</v>
      </c>
      <c r="N94" s="34">
        <v>9000000</v>
      </c>
      <c r="O94" s="39"/>
    </row>
    <row r="95" spans="1:21" customFormat="1" ht="15.75" customHeight="1" thickBot="1" x14ac:dyDescent="0.3">
      <c r="A95" s="31">
        <v>1</v>
      </c>
      <c r="B95" s="41">
        <v>1800</v>
      </c>
      <c r="C95" s="42"/>
      <c r="D95" s="31"/>
      <c r="E95" s="41"/>
      <c r="F95" s="42"/>
      <c r="G95" s="31">
        <v>1800</v>
      </c>
      <c r="H95" s="41">
        <v>28</v>
      </c>
      <c r="I95" s="42"/>
      <c r="J95" s="31"/>
      <c r="K95" s="41"/>
      <c r="L95" s="43"/>
      <c r="M95" s="31">
        <v>28</v>
      </c>
      <c r="N95" s="41">
        <v>10000000</v>
      </c>
      <c r="O95" s="42"/>
      <c r="S95" s="22"/>
    </row>
    <row r="97" spans="1:21" customFormat="1" ht="15.75" customHeight="1" thickBot="1" x14ac:dyDescent="0.3">
      <c r="A97" s="29" t="s">
        <v>53</v>
      </c>
      <c r="S97" s="22"/>
    </row>
    <row r="98" spans="1:21" x14ac:dyDescent="0.25">
      <c r="A98" s="17" t="s">
        <v>10</v>
      </c>
      <c r="B98" s="16"/>
      <c r="C98" s="14"/>
      <c r="D98" s="17" t="s">
        <v>11</v>
      </c>
      <c r="E98" s="16"/>
      <c r="F98" s="15"/>
      <c r="G98" s="17" t="s">
        <v>12</v>
      </c>
      <c r="H98" s="16"/>
      <c r="I98" s="15"/>
      <c r="J98" s="17" t="s">
        <v>13</v>
      </c>
      <c r="K98" s="16"/>
      <c r="L98" s="15"/>
      <c r="M98" s="17" t="s">
        <v>14</v>
      </c>
      <c r="N98" s="16"/>
      <c r="O98" s="15"/>
      <c r="P98" s="80" t="s">
        <v>15</v>
      </c>
      <c r="Q98" s="81" t="s">
        <v>16</v>
      </c>
      <c r="R98" s="25" t="s">
        <v>17</v>
      </c>
      <c r="S98" s="21" t="s">
        <v>18</v>
      </c>
      <c r="T98" s="76" t="s">
        <v>19</v>
      </c>
      <c r="U98" s="76" t="s">
        <v>20</v>
      </c>
    </row>
    <row r="99" spans="1:21" x14ac:dyDescent="0.25">
      <c r="A99" s="32" t="s">
        <v>21</v>
      </c>
      <c r="B99" s="33" t="s">
        <v>22</v>
      </c>
      <c r="C99" s="76" t="s">
        <v>23</v>
      </c>
      <c r="D99" s="32" t="s">
        <v>24</v>
      </c>
      <c r="E99" s="33" t="s">
        <v>25</v>
      </c>
      <c r="F99" s="30" t="s">
        <v>23</v>
      </c>
      <c r="G99" s="32" t="s">
        <v>25</v>
      </c>
      <c r="H99" s="33" t="s">
        <v>26</v>
      </c>
      <c r="I99" s="30" t="s">
        <v>23</v>
      </c>
      <c r="J99" s="32" t="s">
        <v>27</v>
      </c>
      <c r="K99" s="33" t="s">
        <v>28</v>
      </c>
      <c r="L99" s="30" t="s">
        <v>23</v>
      </c>
      <c r="M99" s="32" t="s">
        <v>28</v>
      </c>
      <c r="N99" s="33" t="s">
        <v>29</v>
      </c>
      <c r="O99" s="30" t="s">
        <v>23</v>
      </c>
    </row>
    <row r="100" spans="1:21" x14ac:dyDescent="0.25">
      <c r="A100" s="32" t="s">
        <v>30</v>
      </c>
      <c r="B100" s="33" t="s">
        <v>31</v>
      </c>
      <c r="D100" s="32" t="s">
        <v>30</v>
      </c>
      <c r="E100" s="33" t="s">
        <v>31</v>
      </c>
      <c r="G100" s="32" t="s">
        <v>30</v>
      </c>
      <c r="H100" s="33" t="s">
        <v>31</v>
      </c>
      <c r="J100" s="32" t="s">
        <v>30</v>
      </c>
      <c r="K100" s="33" t="s">
        <v>31</v>
      </c>
      <c r="M100" s="32" t="s">
        <v>30</v>
      </c>
      <c r="N100" s="33" t="s">
        <v>31</v>
      </c>
      <c r="O100" s="39"/>
      <c r="S100" s="20" t="s">
        <v>18</v>
      </c>
      <c r="T100" s="82" t="s">
        <v>32</v>
      </c>
      <c r="U100" s="77">
        <v>43956.4777777778</v>
      </c>
    </row>
    <row r="101" spans="1:21" x14ac:dyDescent="0.25">
      <c r="A101" s="35">
        <v>0.1</v>
      </c>
      <c r="B101" s="34">
        <v>100</v>
      </c>
      <c r="C101" s="38" t="s">
        <v>33</v>
      </c>
      <c r="D101" s="35">
        <v>100</v>
      </c>
      <c r="E101" s="34">
        <v>80</v>
      </c>
      <c r="F101" s="39" t="s">
        <v>33</v>
      </c>
      <c r="G101" s="35">
        <v>0</v>
      </c>
      <c r="H101" s="34">
        <v>0</v>
      </c>
      <c r="I101" s="39" t="s">
        <v>33</v>
      </c>
      <c r="J101" s="35">
        <v>1</v>
      </c>
      <c r="K101" s="34">
        <v>0</v>
      </c>
      <c r="L101" s="39" t="s">
        <v>33</v>
      </c>
      <c r="M101" s="35">
        <v>1</v>
      </c>
      <c r="N101" s="34">
        <v>1000</v>
      </c>
      <c r="O101" s="39" t="s">
        <v>33</v>
      </c>
      <c r="P101" s="75" t="s">
        <v>34</v>
      </c>
      <c r="Q101" s="6">
        <v>35000000</v>
      </c>
      <c r="R101" s="46">
        <v>0.875</v>
      </c>
      <c r="S101" s="20" t="s">
        <v>54</v>
      </c>
    </row>
    <row r="102" spans="1:21" customFormat="1" ht="30" customHeight="1" x14ac:dyDescent="0.25">
      <c r="A102" s="35">
        <v>0.2</v>
      </c>
      <c r="B102" s="34">
        <v>200</v>
      </c>
      <c r="D102" s="35">
        <v>200</v>
      </c>
      <c r="E102" s="34">
        <v>160</v>
      </c>
      <c r="F102" s="39"/>
      <c r="G102" s="35">
        <v>100</v>
      </c>
      <c r="H102" s="34">
        <v>1</v>
      </c>
      <c r="I102" s="39"/>
      <c r="J102" s="35">
        <v>2</v>
      </c>
      <c r="K102" s="34">
        <v>1</v>
      </c>
      <c r="L102" s="39"/>
      <c r="M102" s="35">
        <v>2</v>
      </c>
      <c r="N102" s="34">
        <v>50000</v>
      </c>
      <c r="O102" s="39"/>
      <c r="P102" s="75" t="s">
        <v>28</v>
      </c>
      <c r="Q102" s="2">
        <v>6</v>
      </c>
      <c r="R102" s="46">
        <v>0.65</v>
      </c>
      <c r="S102" s="20" t="s">
        <v>55</v>
      </c>
    </row>
    <row r="103" spans="1:21" customFormat="1" ht="30" customHeight="1" x14ac:dyDescent="0.25">
      <c r="A103" s="35">
        <v>0.3</v>
      </c>
      <c r="B103" s="34">
        <v>500</v>
      </c>
      <c r="D103" s="35">
        <v>400</v>
      </c>
      <c r="E103" s="34">
        <v>320</v>
      </c>
      <c r="F103" s="39"/>
      <c r="G103" s="35">
        <v>250</v>
      </c>
      <c r="H103" s="34">
        <v>2</v>
      </c>
      <c r="I103" s="39"/>
      <c r="J103" s="35">
        <v>3</v>
      </c>
      <c r="K103" s="34">
        <v>2</v>
      </c>
      <c r="L103" s="39"/>
      <c r="M103" s="35">
        <v>3</v>
      </c>
      <c r="N103" s="34">
        <v>200000</v>
      </c>
      <c r="O103" s="39"/>
      <c r="P103" s="75" t="s">
        <v>27</v>
      </c>
      <c r="Q103" s="34">
        <v>8</v>
      </c>
      <c r="R103" s="46">
        <v>0.81874999999999998</v>
      </c>
      <c r="S103" s="20" t="s">
        <v>56</v>
      </c>
    </row>
    <row r="104" spans="1:21" x14ac:dyDescent="0.25">
      <c r="A104" s="35">
        <v>0.4</v>
      </c>
      <c r="B104" s="34">
        <v>800</v>
      </c>
      <c r="D104" s="35">
        <v>600</v>
      </c>
      <c r="E104" s="34">
        <v>480</v>
      </c>
      <c r="F104" s="39"/>
      <c r="G104" s="35">
        <v>500</v>
      </c>
      <c r="H104" s="34">
        <v>3</v>
      </c>
      <c r="I104" s="39"/>
      <c r="J104" s="35">
        <v>4</v>
      </c>
      <c r="K104" s="34">
        <v>3</v>
      </c>
      <c r="L104" s="39"/>
      <c r="M104" s="35">
        <v>5</v>
      </c>
      <c r="N104" s="34">
        <v>1000000</v>
      </c>
      <c r="O104" s="39"/>
    </row>
    <row r="105" spans="1:21" x14ac:dyDescent="0.25">
      <c r="A105" s="35">
        <v>0.5</v>
      </c>
      <c r="B105" s="34">
        <v>1000</v>
      </c>
      <c r="D105" s="35">
        <v>800</v>
      </c>
      <c r="E105" s="34">
        <v>640</v>
      </c>
      <c r="F105" s="39"/>
      <c r="G105" s="35">
        <v>750</v>
      </c>
      <c r="H105" s="34">
        <v>5</v>
      </c>
      <c r="I105" s="39"/>
      <c r="J105" s="35">
        <v>5</v>
      </c>
      <c r="K105" s="34">
        <v>5</v>
      </c>
      <c r="L105" s="39"/>
      <c r="M105" s="1">
        <v>6</v>
      </c>
      <c r="N105" s="34">
        <v>5000000</v>
      </c>
      <c r="O105" s="39"/>
    </row>
    <row r="106" spans="1:21" x14ac:dyDescent="0.25">
      <c r="A106" s="1">
        <v>0.6</v>
      </c>
      <c r="B106" s="2">
        <v>1200</v>
      </c>
      <c r="D106" s="35">
        <v>1000</v>
      </c>
      <c r="E106" s="34">
        <v>800</v>
      </c>
      <c r="F106" s="39"/>
      <c r="G106" s="1">
        <v>1000</v>
      </c>
      <c r="H106" s="2">
        <v>6</v>
      </c>
      <c r="I106" s="39"/>
      <c r="J106" s="1">
        <v>6</v>
      </c>
      <c r="K106" s="2">
        <v>6</v>
      </c>
      <c r="L106" s="39"/>
      <c r="M106" s="35">
        <v>8</v>
      </c>
      <c r="N106" s="34">
        <v>15000000</v>
      </c>
      <c r="O106" s="39"/>
    </row>
    <row r="107" spans="1:21" x14ac:dyDescent="0.25">
      <c r="A107" s="35">
        <v>0.7</v>
      </c>
      <c r="B107" s="34">
        <v>1300</v>
      </c>
      <c r="D107" s="1">
        <v>1250</v>
      </c>
      <c r="E107" s="2">
        <v>1000</v>
      </c>
      <c r="F107" s="39"/>
      <c r="G107" s="35">
        <v>1250</v>
      </c>
      <c r="H107" s="34">
        <v>7</v>
      </c>
      <c r="I107" s="39"/>
      <c r="J107" s="35">
        <v>7</v>
      </c>
      <c r="K107" s="34">
        <v>7</v>
      </c>
      <c r="L107" s="39"/>
      <c r="M107" s="5">
        <v>10</v>
      </c>
      <c r="N107" s="6">
        <v>30000000</v>
      </c>
      <c r="O107" s="39"/>
    </row>
    <row r="108" spans="1:21" x14ac:dyDescent="0.25">
      <c r="A108" s="35">
        <v>0.8</v>
      </c>
      <c r="B108" s="34">
        <v>1500</v>
      </c>
      <c r="D108" s="35">
        <v>1500</v>
      </c>
      <c r="E108" s="34">
        <v>1200</v>
      </c>
      <c r="F108" s="39"/>
      <c r="G108" s="35">
        <v>1300</v>
      </c>
      <c r="H108" s="34">
        <v>9</v>
      </c>
      <c r="I108" s="39"/>
      <c r="J108" s="35">
        <v>8</v>
      </c>
      <c r="K108" s="34">
        <v>8</v>
      </c>
      <c r="L108" s="39"/>
      <c r="M108" s="35">
        <v>12</v>
      </c>
      <c r="N108" s="34">
        <v>40000000</v>
      </c>
      <c r="O108" s="39"/>
    </row>
    <row r="109" spans="1:21" x14ac:dyDescent="0.25">
      <c r="A109" s="3">
        <v>0.9</v>
      </c>
      <c r="B109" s="4">
        <v>2000</v>
      </c>
      <c r="D109" s="5">
        <v>1750</v>
      </c>
      <c r="E109" s="6">
        <v>1400</v>
      </c>
      <c r="F109" s="39"/>
      <c r="G109" s="35">
        <v>1400</v>
      </c>
      <c r="H109" s="34">
        <v>10</v>
      </c>
      <c r="I109" s="39"/>
      <c r="J109" s="35">
        <v>9</v>
      </c>
      <c r="K109" s="34">
        <v>9</v>
      </c>
      <c r="L109" s="39"/>
      <c r="M109" s="35">
        <v>18</v>
      </c>
      <c r="N109" s="34">
        <v>1000000000</v>
      </c>
      <c r="O109" s="39"/>
    </row>
    <row r="110" spans="1:21" x14ac:dyDescent="0.25">
      <c r="A110" s="72">
        <v>1</v>
      </c>
      <c r="B110" s="73">
        <v>2500</v>
      </c>
      <c r="D110" s="72">
        <v>2000</v>
      </c>
      <c r="E110" s="73">
        <v>1600</v>
      </c>
      <c r="F110" s="39"/>
      <c r="G110" s="5">
        <v>1500</v>
      </c>
      <c r="H110" s="6">
        <v>11</v>
      </c>
      <c r="I110" s="39"/>
      <c r="J110" s="5">
        <v>11</v>
      </c>
      <c r="K110" s="6">
        <v>11</v>
      </c>
      <c r="L110" s="39"/>
      <c r="M110" s="35"/>
      <c r="N110" s="34"/>
      <c r="O110" s="39"/>
    </row>
    <row r="111" spans="1:21" x14ac:dyDescent="0.25">
      <c r="A111" s="72"/>
      <c r="B111" s="73"/>
      <c r="D111" s="72"/>
      <c r="E111" s="73"/>
      <c r="F111" s="39"/>
      <c r="G111" s="35"/>
      <c r="H111" s="34"/>
      <c r="I111" s="39"/>
      <c r="J111" s="35"/>
      <c r="K111" s="34"/>
      <c r="L111" s="39"/>
      <c r="M111" s="35"/>
      <c r="N111" s="34"/>
      <c r="O111" s="39"/>
    </row>
    <row r="112" spans="1:21" x14ac:dyDescent="0.25">
      <c r="A112" s="72"/>
      <c r="B112" s="73"/>
      <c r="D112" s="72"/>
      <c r="E112" s="73"/>
      <c r="G112" s="35"/>
      <c r="H112" s="34"/>
      <c r="I112" s="39"/>
      <c r="J112" s="35"/>
      <c r="K112" s="34"/>
      <c r="L112" s="39"/>
      <c r="M112" s="35"/>
      <c r="N112" s="34"/>
      <c r="O112" s="39"/>
    </row>
    <row r="113" spans="1:21" x14ac:dyDescent="0.25">
      <c r="A113" s="72"/>
      <c r="B113" s="73"/>
      <c r="D113" s="72"/>
      <c r="E113" s="73"/>
      <c r="G113" s="35"/>
      <c r="H113" s="34"/>
      <c r="I113" s="39"/>
      <c r="J113" s="35"/>
      <c r="K113" s="34"/>
      <c r="L113" s="39"/>
      <c r="M113" s="35"/>
      <c r="N113" s="34"/>
      <c r="O113" s="39"/>
    </row>
    <row r="114" spans="1:21" customFormat="1" ht="15.75" customHeight="1" thickBot="1" x14ac:dyDescent="0.3">
      <c r="A114" s="31"/>
      <c r="B114" s="41"/>
      <c r="C114" s="43"/>
      <c r="D114" s="31"/>
      <c r="E114" s="41"/>
      <c r="F114" s="43"/>
      <c r="G114" s="31"/>
      <c r="H114" s="41"/>
      <c r="I114" s="42"/>
      <c r="J114" s="31"/>
      <c r="K114" s="41"/>
      <c r="L114" s="42"/>
      <c r="M114" s="31"/>
      <c r="N114" s="41"/>
      <c r="O114" s="42"/>
      <c r="S114" s="22"/>
    </row>
    <row r="116" spans="1:21" customFormat="1" ht="15.75" customHeight="1" thickBot="1" x14ac:dyDescent="0.3">
      <c r="A116" s="29" t="s">
        <v>57</v>
      </c>
      <c r="S116" s="22"/>
    </row>
    <row r="117" spans="1:21" x14ac:dyDescent="0.25">
      <c r="A117" s="17" t="s">
        <v>10</v>
      </c>
      <c r="B117" s="16"/>
      <c r="C117" s="15"/>
      <c r="D117" s="17" t="s">
        <v>11</v>
      </c>
      <c r="E117" s="16"/>
      <c r="F117" s="15"/>
      <c r="G117" s="17" t="s">
        <v>12</v>
      </c>
      <c r="H117" s="16"/>
      <c r="I117" s="15"/>
      <c r="J117" s="17" t="s">
        <v>13</v>
      </c>
      <c r="K117" s="16"/>
      <c r="L117" s="15"/>
      <c r="M117" s="17" t="s">
        <v>14</v>
      </c>
      <c r="N117" s="16"/>
      <c r="O117" s="15"/>
      <c r="P117" s="80" t="s">
        <v>15</v>
      </c>
      <c r="Q117" s="81" t="s">
        <v>16</v>
      </c>
      <c r="R117" s="25" t="s">
        <v>17</v>
      </c>
      <c r="S117" s="21" t="s">
        <v>18</v>
      </c>
      <c r="T117" s="76" t="s">
        <v>19</v>
      </c>
      <c r="U117" s="76" t="s">
        <v>20</v>
      </c>
    </row>
    <row r="118" spans="1:21" x14ac:dyDescent="0.25">
      <c r="A118" s="32" t="s">
        <v>21</v>
      </c>
      <c r="B118" s="33" t="s">
        <v>22</v>
      </c>
      <c r="C118" s="30" t="s">
        <v>23</v>
      </c>
      <c r="D118" s="32" t="s">
        <v>24</v>
      </c>
      <c r="E118" s="33" t="s">
        <v>25</v>
      </c>
      <c r="F118" s="30" t="s">
        <v>23</v>
      </c>
      <c r="G118" s="32" t="s">
        <v>25</v>
      </c>
      <c r="H118" s="33" t="s">
        <v>26</v>
      </c>
      <c r="I118" s="30" t="s">
        <v>23</v>
      </c>
      <c r="J118" s="32" t="s">
        <v>27</v>
      </c>
      <c r="K118" s="33" t="s">
        <v>28</v>
      </c>
      <c r="L118" s="30" t="s">
        <v>23</v>
      </c>
      <c r="M118" s="32" t="s">
        <v>28</v>
      </c>
      <c r="N118" s="33" t="s">
        <v>29</v>
      </c>
      <c r="O118" s="30" t="s">
        <v>23</v>
      </c>
    </row>
    <row r="119" spans="1:21" x14ac:dyDescent="0.25">
      <c r="A119" s="32" t="s">
        <v>30</v>
      </c>
      <c r="B119" s="33" t="s">
        <v>31</v>
      </c>
      <c r="D119" s="32" t="s">
        <v>30</v>
      </c>
      <c r="E119" s="33" t="s">
        <v>31</v>
      </c>
      <c r="G119" s="32" t="s">
        <v>30</v>
      </c>
      <c r="H119" s="33" t="s">
        <v>31</v>
      </c>
      <c r="J119" s="32" t="s">
        <v>30</v>
      </c>
      <c r="K119" s="33" t="s">
        <v>31</v>
      </c>
      <c r="M119" s="32" t="s">
        <v>30</v>
      </c>
      <c r="N119" s="33" t="s">
        <v>31</v>
      </c>
      <c r="O119" s="39"/>
    </row>
    <row r="120" spans="1:21" customFormat="1" ht="15.75" x14ac:dyDescent="0.25">
      <c r="A120" s="35">
        <v>0.1</v>
      </c>
      <c r="B120" s="34">
        <v>100</v>
      </c>
      <c r="C120" s="39" t="s">
        <v>58</v>
      </c>
      <c r="D120" s="35">
        <v>100</v>
      </c>
      <c r="E120" s="34">
        <v>80</v>
      </c>
      <c r="F120" s="39" t="s">
        <v>58</v>
      </c>
      <c r="G120" s="35">
        <v>0</v>
      </c>
      <c r="H120" s="34">
        <v>0</v>
      </c>
      <c r="I120" s="39" t="s">
        <v>58</v>
      </c>
      <c r="J120" s="35">
        <v>1</v>
      </c>
      <c r="K120" s="34">
        <v>0</v>
      </c>
      <c r="L120" s="39" t="s">
        <v>58</v>
      </c>
      <c r="M120" s="35">
        <v>1</v>
      </c>
      <c r="N120" s="34">
        <v>1000</v>
      </c>
      <c r="O120" s="39" t="s">
        <v>58</v>
      </c>
      <c r="P120" s="75" t="s">
        <v>34</v>
      </c>
      <c r="Q120" s="34">
        <v>35000000</v>
      </c>
      <c r="R120" s="46">
        <v>0.87583999999999995</v>
      </c>
    </row>
    <row r="121" spans="1:21" x14ac:dyDescent="0.25">
      <c r="A121" s="35">
        <v>0.2</v>
      </c>
      <c r="B121" s="34">
        <v>200</v>
      </c>
      <c r="C121" s="39"/>
      <c r="D121" s="35">
        <v>200</v>
      </c>
      <c r="E121" s="34">
        <v>160</v>
      </c>
      <c r="F121" s="39"/>
      <c r="G121" s="35">
        <v>100</v>
      </c>
      <c r="H121" s="34">
        <v>1</v>
      </c>
      <c r="I121" s="39"/>
      <c r="J121" s="35">
        <v>2</v>
      </c>
      <c r="K121" s="34">
        <v>1</v>
      </c>
      <c r="L121" s="39"/>
      <c r="M121" s="35">
        <v>2</v>
      </c>
      <c r="N121" s="34">
        <v>50000</v>
      </c>
      <c r="O121" s="39"/>
      <c r="P121" s="75" t="s">
        <v>28</v>
      </c>
      <c r="Q121" s="34">
        <v>6</v>
      </c>
      <c r="R121" s="46">
        <v>0.63980000000000004</v>
      </c>
    </row>
    <row r="122" spans="1:21" x14ac:dyDescent="0.25">
      <c r="A122" s="35">
        <v>0.3</v>
      </c>
      <c r="B122" s="34">
        <v>500</v>
      </c>
      <c r="C122" s="39"/>
      <c r="D122" s="35">
        <v>400</v>
      </c>
      <c r="E122" s="34">
        <v>320</v>
      </c>
      <c r="F122" s="39"/>
      <c r="G122" s="35">
        <v>250</v>
      </c>
      <c r="H122" s="34">
        <v>2</v>
      </c>
      <c r="I122" s="39"/>
      <c r="J122" s="35">
        <v>3</v>
      </c>
      <c r="K122" s="34">
        <v>2</v>
      </c>
      <c r="L122" s="39"/>
      <c r="M122" s="35">
        <v>3</v>
      </c>
      <c r="N122" s="34">
        <v>200000</v>
      </c>
      <c r="O122" s="39"/>
      <c r="P122" s="75" t="s">
        <v>27</v>
      </c>
      <c r="Q122" s="34">
        <v>8</v>
      </c>
      <c r="R122" s="46">
        <v>0.82389000000000001</v>
      </c>
    </row>
    <row r="123" spans="1:21" x14ac:dyDescent="0.25">
      <c r="A123" s="35">
        <v>0.4</v>
      </c>
      <c r="B123" s="34">
        <v>800</v>
      </c>
      <c r="C123" s="39"/>
      <c r="D123" s="35">
        <v>600</v>
      </c>
      <c r="E123" s="34">
        <v>480</v>
      </c>
      <c r="F123" s="39"/>
      <c r="G123" s="35">
        <v>500</v>
      </c>
      <c r="H123" s="34">
        <v>3</v>
      </c>
      <c r="I123" s="39"/>
      <c r="J123" s="35">
        <v>4</v>
      </c>
      <c r="K123" s="34">
        <v>3</v>
      </c>
      <c r="L123" s="39"/>
      <c r="M123" s="35">
        <v>5</v>
      </c>
      <c r="N123" s="34">
        <v>1000000</v>
      </c>
      <c r="O123" s="39"/>
    </row>
    <row r="124" spans="1:21" x14ac:dyDescent="0.25">
      <c r="A124" s="35">
        <v>0.5</v>
      </c>
      <c r="B124" s="34">
        <v>1000</v>
      </c>
      <c r="C124" s="39"/>
      <c r="D124" s="35">
        <v>800</v>
      </c>
      <c r="E124" s="34">
        <v>640</v>
      </c>
      <c r="F124" s="39"/>
      <c r="G124" s="35">
        <v>750</v>
      </c>
      <c r="H124" s="34">
        <v>5</v>
      </c>
      <c r="I124" s="39"/>
      <c r="J124" s="35">
        <v>5</v>
      </c>
      <c r="K124" s="34">
        <v>5</v>
      </c>
      <c r="L124" s="39"/>
      <c r="M124" s="35">
        <v>6</v>
      </c>
      <c r="N124" s="34">
        <v>5000000</v>
      </c>
      <c r="O124" s="39"/>
    </row>
    <row r="125" spans="1:21" x14ac:dyDescent="0.25">
      <c r="A125" s="35">
        <v>0.6</v>
      </c>
      <c r="B125" s="34">
        <v>1200</v>
      </c>
      <c r="C125" s="39"/>
      <c r="D125" s="35">
        <v>1000</v>
      </c>
      <c r="E125" s="34">
        <v>800</v>
      </c>
      <c r="F125" s="39"/>
      <c r="G125" s="35">
        <v>1000</v>
      </c>
      <c r="H125" s="34">
        <v>6</v>
      </c>
      <c r="I125" s="39"/>
      <c r="J125" s="35">
        <v>6</v>
      </c>
      <c r="K125" s="34">
        <v>6</v>
      </c>
      <c r="L125" s="39"/>
      <c r="M125" s="35">
        <v>8</v>
      </c>
      <c r="N125" s="34">
        <v>15000000</v>
      </c>
      <c r="O125" s="39"/>
    </row>
    <row r="126" spans="1:21" x14ac:dyDescent="0.25">
      <c r="A126" s="35">
        <v>0.7</v>
      </c>
      <c r="B126" s="34">
        <v>1300</v>
      </c>
      <c r="C126" s="39"/>
      <c r="D126" s="35">
        <v>1250</v>
      </c>
      <c r="E126" s="34">
        <v>1000</v>
      </c>
      <c r="F126" s="39"/>
      <c r="G126" s="35">
        <v>1250</v>
      </c>
      <c r="H126" s="34">
        <v>7</v>
      </c>
      <c r="I126" s="39"/>
      <c r="J126" s="35">
        <v>7</v>
      </c>
      <c r="K126" s="34">
        <v>7</v>
      </c>
      <c r="L126" s="39"/>
      <c r="M126" s="35">
        <v>10</v>
      </c>
      <c r="N126" s="34">
        <v>30000000</v>
      </c>
      <c r="O126" s="39"/>
    </row>
    <row r="127" spans="1:21" x14ac:dyDescent="0.25">
      <c r="A127" s="35">
        <v>0.8</v>
      </c>
      <c r="B127" s="34">
        <v>1500</v>
      </c>
      <c r="C127" s="39"/>
      <c r="D127" s="35">
        <v>1500</v>
      </c>
      <c r="E127" s="34">
        <v>1200</v>
      </c>
      <c r="F127" s="39"/>
      <c r="G127" s="35">
        <v>1300</v>
      </c>
      <c r="H127" s="34">
        <v>9</v>
      </c>
      <c r="I127" s="39"/>
      <c r="J127" s="35">
        <v>8</v>
      </c>
      <c r="K127" s="34">
        <v>8</v>
      </c>
      <c r="L127" s="39"/>
      <c r="M127" s="35">
        <v>12</v>
      </c>
      <c r="N127" s="34">
        <v>40000000</v>
      </c>
      <c r="O127" s="39"/>
    </row>
    <row r="128" spans="1:21" x14ac:dyDescent="0.25">
      <c r="A128" s="35">
        <v>0.9</v>
      </c>
      <c r="B128" s="34">
        <v>2000</v>
      </c>
      <c r="C128" s="39"/>
      <c r="D128" s="35">
        <v>1750</v>
      </c>
      <c r="E128" s="34">
        <v>1400</v>
      </c>
      <c r="F128" s="39"/>
      <c r="G128" s="35">
        <v>1400</v>
      </c>
      <c r="H128" s="34">
        <v>10</v>
      </c>
      <c r="I128" s="39"/>
      <c r="J128" s="35">
        <v>9</v>
      </c>
      <c r="K128" s="34">
        <v>9</v>
      </c>
      <c r="L128" s="39"/>
      <c r="M128" s="35">
        <v>18</v>
      </c>
      <c r="N128" s="34">
        <v>1000000000</v>
      </c>
      <c r="O128" s="39"/>
    </row>
    <row r="129" spans="1:21" x14ac:dyDescent="0.25">
      <c r="A129" s="35">
        <v>1</v>
      </c>
      <c r="B129" s="34">
        <v>2500</v>
      </c>
      <c r="C129" s="39"/>
      <c r="D129" s="35">
        <v>2000</v>
      </c>
      <c r="E129" s="34">
        <v>1600</v>
      </c>
      <c r="F129" s="39"/>
      <c r="G129" s="35">
        <v>1500</v>
      </c>
      <c r="H129" s="34">
        <v>11</v>
      </c>
      <c r="I129" s="39"/>
      <c r="J129" s="35">
        <v>11</v>
      </c>
      <c r="K129" s="34">
        <v>11</v>
      </c>
      <c r="L129" s="39"/>
      <c r="M129" s="35"/>
      <c r="N129" s="34"/>
      <c r="O129" s="39"/>
    </row>
    <row r="130" spans="1:21" x14ac:dyDescent="0.25">
      <c r="A130" s="35"/>
      <c r="B130" s="34"/>
      <c r="C130" s="39"/>
      <c r="D130" s="35"/>
      <c r="E130" s="34"/>
      <c r="F130" s="39"/>
      <c r="G130" s="35"/>
      <c r="H130" s="34"/>
      <c r="I130" s="39"/>
      <c r="J130" s="35"/>
      <c r="K130" s="34"/>
      <c r="L130" s="39"/>
      <c r="M130" s="35"/>
      <c r="N130" s="34"/>
      <c r="O130" s="39"/>
    </row>
    <row r="131" spans="1:21" x14ac:dyDescent="0.25">
      <c r="A131" s="35"/>
      <c r="B131" s="34"/>
      <c r="C131" s="39"/>
      <c r="D131" s="35"/>
      <c r="E131" s="34"/>
      <c r="F131" s="39"/>
      <c r="G131" s="35"/>
      <c r="H131" s="34"/>
      <c r="I131" s="39"/>
      <c r="J131" s="35"/>
      <c r="K131" s="34"/>
      <c r="M131" s="35"/>
      <c r="N131" s="34"/>
      <c r="O131" s="39"/>
    </row>
    <row r="132" spans="1:21" customFormat="1" ht="15.75" customHeight="1" thickBot="1" x14ac:dyDescent="0.3">
      <c r="A132" s="31"/>
      <c r="B132" s="41"/>
      <c r="C132" s="42"/>
      <c r="D132" s="31"/>
      <c r="E132" s="41"/>
      <c r="F132" s="42"/>
      <c r="G132" s="31"/>
      <c r="H132" s="41"/>
      <c r="I132" s="42"/>
      <c r="J132" s="31"/>
      <c r="K132" s="41"/>
      <c r="L132" s="42"/>
      <c r="M132" s="31"/>
      <c r="N132" s="41"/>
      <c r="O132" s="42"/>
      <c r="S132" s="22"/>
    </row>
    <row r="134" spans="1:21" customFormat="1" ht="15.75" customHeight="1" thickBot="1" x14ac:dyDescent="0.3">
      <c r="A134" s="29" t="s">
        <v>59</v>
      </c>
      <c r="F134" s="31"/>
      <c r="G134" s="41"/>
      <c r="S134" s="22"/>
    </row>
    <row r="135" spans="1:21" x14ac:dyDescent="0.25">
      <c r="A135" s="17" t="s">
        <v>10</v>
      </c>
      <c r="B135" s="16"/>
      <c r="C135" s="15"/>
      <c r="D135" s="17" t="s">
        <v>11</v>
      </c>
      <c r="E135" s="16"/>
      <c r="F135" s="15"/>
      <c r="G135" s="17" t="s">
        <v>12</v>
      </c>
      <c r="H135" s="16"/>
      <c r="I135" s="15"/>
      <c r="J135" s="17" t="s">
        <v>13</v>
      </c>
      <c r="K135" s="16"/>
      <c r="L135" s="15"/>
      <c r="M135" s="17" t="s">
        <v>14</v>
      </c>
      <c r="N135" s="16"/>
      <c r="O135" s="15"/>
      <c r="P135" s="80" t="s">
        <v>15</v>
      </c>
      <c r="Q135" s="81" t="s">
        <v>16</v>
      </c>
      <c r="R135" s="25" t="s">
        <v>17</v>
      </c>
      <c r="S135" s="21" t="s">
        <v>18</v>
      </c>
      <c r="T135" s="76" t="s">
        <v>19</v>
      </c>
      <c r="U135" s="76" t="s">
        <v>20</v>
      </c>
    </row>
    <row r="136" spans="1:21" x14ac:dyDescent="0.25">
      <c r="A136" s="32" t="s">
        <v>21</v>
      </c>
      <c r="B136" s="33" t="s">
        <v>22</v>
      </c>
      <c r="C136" s="30" t="s">
        <v>23</v>
      </c>
      <c r="D136" s="32" t="s">
        <v>24</v>
      </c>
      <c r="E136" s="33" t="s">
        <v>25</v>
      </c>
      <c r="F136" s="30" t="s">
        <v>23</v>
      </c>
      <c r="G136" s="32" t="s">
        <v>25</v>
      </c>
      <c r="H136" s="33" t="s">
        <v>26</v>
      </c>
      <c r="I136" s="30" t="s">
        <v>23</v>
      </c>
      <c r="J136" s="32" t="s">
        <v>27</v>
      </c>
      <c r="K136" s="33" t="s">
        <v>28</v>
      </c>
      <c r="L136" s="30" t="s">
        <v>23</v>
      </c>
      <c r="M136" s="32" t="s">
        <v>28</v>
      </c>
      <c r="N136" s="33" t="s">
        <v>29</v>
      </c>
      <c r="O136" s="30" t="s">
        <v>23</v>
      </c>
    </row>
    <row r="137" spans="1:21" x14ac:dyDescent="0.25">
      <c r="A137" s="32" t="s">
        <v>30</v>
      </c>
      <c r="B137" s="33" t="s">
        <v>31</v>
      </c>
      <c r="D137" s="32" t="s">
        <v>30</v>
      </c>
      <c r="E137" s="33" t="s">
        <v>31</v>
      </c>
      <c r="G137" s="32" t="s">
        <v>30</v>
      </c>
      <c r="H137" s="33" t="s">
        <v>31</v>
      </c>
      <c r="J137" s="32" t="s">
        <v>30</v>
      </c>
      <c r="K137" s="33" t="s">
        <v>31</v>
      </c>
      <c r="M137" s="32" t="s">
        <v>30</v>
      </c>
      <c r="N137" s="33" t="s">
        <v>31</v>
      </c>
      <c r="O137" s="39"/>
      <c r="S137" s="20" t="s">
        <v>18</v>
      </c>
      <c r="T137" s="83" t="s">
        <v>39</v>
      </c>
      <c r="U137" s="77">
        <v>43956.402777777803</v>
      </c>
    </row>
    <row r="138" spans="1:21" customFormat="1" ht="30" customHeight="1" x14ac:dyDescent="0.25">
      <c r="A138" s="35">
        <v>0.1</v>
      </c>
      <c r="B138" s="34">
        <v>100</v>
      </c>
      <c r="C138" s="39" t="s">
        <v>33</v>
      </c>
      <c r="D138" s="35">
        <v>100</v>
      </c>
      <c r="E138" s="34">
        <v>100</v>
      </c>
      <c r="F138" s="39" t="s">
        <v>33</v>
      </c>
      <c r="G138" s="35">
        <v>100</v>
      </c>
      <c r="H138" s="34">
        <v>0</v>
      </c>
      <c r="I138" s="39" t="s">
        <v>33</v>
      </c>
      <c r="J138" s="35">
        <v>1</v>
      </c>
      <c r="K138" s="34">
        <v>0</v>
      </c>
      <c r="L138" s="39" t="s">
        <v>33</v>
      </c>
      <c r="M138" s="35">
        <v>1</v>
      </c>
      <c r="N138" s="34">
        <v>100000</v>
      </c>
      <c r="O138" s="39" t="s">
        <v>33</v>
      </c>
      <c r="P138" s="75" t="s">
        <v>34</v>
      </c>
      <c r="Q138" s="34">
        <v>125000000</v>
      </c>
      <c r="R138" s="46">
        <v>0.87553999999999998</v>
      </c>
      <c r="S138" s="20" t="s">
        <v>60</v>
      </c>
    </row>
    <row r="139" spans="1:21" customFormat="1" ht="30" customHeight="1" x14ac:dyDescent="0.25">
      <c r="A139" s="35">
        <v>0.5</v>
      </c>
      <c r="B139" s="34">
        <v>3000</v>
      </c>
      <c r="C139" s="39"/>
      <c r="D139" s="35">
        <v>1000</v>
      </c>
      <c r="E139" s="34">
        <v>750</v>
      </c>
      <c r="F139" s="39"/>
      <c r="G139" s="35">
        <v>1000</v>
      </c>
      <c r="H139" s="34">
        <v>5</v>
      </c>
      <c r="I139" s="39"/>
      <c r="J139" s="35">
        <v>5</v>
      </c>
      <c r="K139" s="34">
        <v>3</v>
      </c>
      <c r="L139" s="39"/>
      <c r="M139" s="35">
        <v>5</v>
      </c>
      <c r="N139" s="34">
        <v>2000000</v>
      </c>
      <c r="O139" s="39"/>
      <c r="P139" s="75" t="s">
        <v>28</v>
      </c>
      <c r="Q139" s="34">
        <v>7</v>
      </c>
      <c r="R139" s="46">
        <v>0.47426000000000001</v>
      </c>
      <c r="S139" s="20" t="s">
        <v>61</v>
      </c>
    </row>
    <row r="140" spans="1:21" customFormat="1" ht="30" customHeight="1" x14ac:dyDescent="0.25">
      <c r="A140" s="35">
        <v>1</v>
      </c>
      <c r="B140" s="34">
        <v>6000</v>
      </c>
      <c r="C140" s="39"/>
      <c r="D140" s="35">
        <v>2000</v>
      </c>
      <c r="E140" s="34">
        <v>1500</v>
      </c>
      <c r="F140" s="39"/>
      <c r="G140" s="35">
        <v>2000</v>
      </c>
      <c r="H140" s="34">
        <v>8</v>
      </c>
      <c r="I140" s="39"/>
      <c r="J140" s="35">
        <v>10</v>
      </c>
      <c r="K140" s="34">
        <v>8</v>
      </c>
      <c r="L140" s="39"/>
      <c r="M140" s="35">
        <v>10</v>
      </c>
      <c r="N140" s="34">
        <v>6000000</v>
      </c>
      <c r="O140" s="39"/>
      <c r="P140" s="75" t="s">
        <v>27</v>
      </c>
      <c r="Q140" s="34">
        <v>3</v>
      </c>
      <c r="R140" s="46">
        <v>0.20313000000000001</v>
      </c>
      <c r="S140" s="20" t="s">
        <v>62</v>
      </c>
    </row>
    <row r="141" spans="1:21" x14ac:dyDescent="0.25">
      <c r="A141" s="35"/>
      <c r="B141" s="34"/>
      <c r="C141" s="39"/>
      <c r="D141" s="35">
        <v>6000</v>
      </c>
      <c r="E141" s="34">
        <v>5000</v>
      </c>
      <c r="F141" s="39"/>
      <c r="G141" s="35">
        <v>6000</v>
      </c>
      <c r="H141" s="34">
        <v>20</v>
      </c>
      <c r="I141" s="39"/>
      <c r="J141" s="35">
        <v>20</v>
      </c>
      <c r="K141" s="34">
        <v>20</v>
      </c>
      <c r="L141" s="39"/>
      <c r="M141" s="35">
        <v>20</v>
      </c>
      <c r="N141" s="34">
        <v>300000000</v>
      </c>
      <c r="O141" s="39"/>
    </row>
    <row r="142" spans="1:21" x14ac:dyDescent="0.25">
      <c r="A142" s="35"/>
      <c r="B142" s="34"/>
      <c r="C142" s="39"/>
      <c r="D142" s="35"/>
      <c r="E142" s="34"/>
      <c r="F142" s="39"/>
      <c r="G142" s="35"/>
      <c r="H142" s="34"/>
      <c r="I142" s="39"/>
      <c r="J142" s="35"/>
      <c r="K142" s="34"/>
      <c r="L142" s="39"/>
      <c r="M142" s="35"/>
      <c r="N142" s="34"/>
      <c r="O142" s="39"/>
    </row>
    <row r="143" spans="1:21" x14ac:dyDescent="0.25">
      <c r="A143" s="35"/>
      <c r="B143" s="34"/>
      <c r="C143" s="39"/>
      <c r="D143" s="35"/>
      <c r="E143" s="34"/>
      <c r="F143" s="39"/>
      <c r="G143" s="35"/>
      <c r="H143" s="34"/>
      <c r="I143" s="39"/>
      <c r="J143" s="35"/>
      <c r="K143" s="34"/>
      <c r="L143" s="39"/>
      <c r="M143" s="35"/>
      <c r="N143" s="34"/>
      <c r="O143" s="39"/>
    </row>
    <row r="144" spans="1:21" x14ac:dyDescent="0.25">
      <c r="A144" s="35"/>
      <c r="B144" s="34"/>
      <c r="C144" s="39"/>
      <c r="D144" s="35"/>
      <c r="E144" s="34"/>
      <c r="F144" s="39"/>
      <c r="G144" s="35"/>
      <c r="H144" s="34"/>
      <c r="I144" s="39"/>
      <c r="J144" s="35"/>
      <c r="K144" s="34"/>
      <c r="L144" s="39"/>
      <c r="M144" s="35"/>
      <c r="N144" s="34"/>
      <c r="O144" s="39"/>
    </row>
    <row r="145" spans="1:21" x14ac:dyDescent="0.25">
      <c r="A145" s="35"/>
      <c r="B145" s="34"/>
      <c r="C145" s="39"/>
      <c r="D145" s="35"/>
      <c r="E145" s="34"/>
      <c r="F145" s="39"/>
      <c r="G145" s="35"/>
      <c r="H145" s="34"/>
      <c r="I145" s="39"/>
      <c r="J145" s="35"/>
      <c r="K145" s="34"/>
      <c r="L145" s="39"/>
      <c r="M145" s="35"/>
      <c r="N145" s="34"/>
      <c r="O145" s="39"/>
    </row>
    <row r="146" spans="1:21" x14ac:dyDescent="0.25">
      <c r="A146" s="35"/>
      <c r="B146" s="34"/>
      <c r="C146" s="39"/>
      <c r="D146" s="35"/>
      <c r="E146" s="34"/>
      <c r="F146" s="39"/>
      <c r="G146" s="35"/>
      <c r="H146" s="34"/>
      <c r="I146" s="39"/>
      <c r="J146" s="35"/>
      <c r="K146" s="34"/>
      <c r="L146" s="39"/>
      <c r="M146" s="35"/>
      <c r="N146" s="34"/>
      <c r="O146" s="39"/>
    </row>
    <row r="147" spans="1:21" customFormat="1" ht="15.75" customHeight="1" thickBot="1" x14ac:dyDescent="0.3">
      <c r="A147" s="31"/>
      <c r="B147" s="41"/>
      <c r="C147" s="42"/>
      <c r="D147" s="31"/>
      <c r="E147" s="41"/>
      <c r="F147" s="42"/>
      <c r="G147" s="31"/>
      <c r="H147" s="41"/>
      <c r="I147" s="42"/>
      <c r="J147" s="31"/>
      <c r="K147" s="41"/>
      <c r="L147" s="42"/>
      <c r="M147" s="31"/>
      <c r="N147" s="41"/>
      <c r="O147" s="42"/>
      <c r="S147" s="22"/>
    </row>
    <row r="149" spans="1:21" customFormat="1" ht="15.75" customHeight="1" thickBot="1" x14ac:dyDescent="0.3">
      <c r="A149" s="29" t="s">
        <v>63</v>
      </c>
      <c r="S149" s="22"/>
    </row>
    <row r="150" spans="1:21" x14ac:dyDescent="0.25">
      <c r="A150" s="17" t="s">
        <v>10</v>
      </c>
      <c r="B150" s="16"/>
      <c r="C150" s="15"/>
      <c r="D150" s="17" t="s">
        <v>11</v>
      </c>
      <c r="E150" s="16"/>
      <c r="F150" s="15"/>
      <c r="G150" s="17" t="s">
        <v>12</v>
      </c>
      <c r="H150" s="16"/>
      <c r="I150" s="15"/>
      <c r="J150" s="17" t="s">
        <v>13</v>
      </c>
      <c r="K150" s="16"/>
      <c r="L150" s="14"/>
      <c r="M150" s="17" t="s">
        <v>14</v>
      </c>
      <c r="N150" s="16"/>
      <c r="O150" s="15"/>
      <c r="P150" s="80" t="s">
        <v>15</v>
      </c>
      <c r="Q150" s="81" t="s">
        <v>16</v>
      </c>
      <c r="R150" s="25" t="s">
        <v>17</v>
      </c>
      <c r="S150" s="21" t="s">
        <v>18</v>
      </c>
      <c r="T150" s="76" t="s">
        <v>19</v>
      </c>
      <c r="U150" s="76" t="s">
        <v>20</v>
      </c>
    </row>
    <row r="151" spans="1:21" x14ac:dyDescent="0.25">
      <c r="A151" s="32" t="s">
        <v>21</v>
      </c>
      <c r="B151" s="33" t="s">
        <v>22</v>
      </c>
      <c r="C151" s="30" t="s">
        <v>23</v>
      </c>
      <c r="D151" s="32" t="s">
        <v>24</v>
      </c>
      <c r="E151" s="33" t="s">
        <v>25</v>
      </c>
      <c r="F151" s="30" t="s">
        <v>23</v>
      </c>
      <c r="G151" s="32" t="s">
        <v>25</v>
      </c>
      <c r="H151" s="33" t="s">
        <v>26</v>
      </c>
      <c r="I151" s="30" t="s">
        <v>23</v>
      </c>
      <c r="J151" s="32" t="s">
        <v>27</v>
      </c>
      <c r="K151" s="33" t="s">
        <v>28</v>
      </c>
      <c r="L151" s="76" t="s">
        <v>23</v>
      </c>
      <c r="M151" s="32" t="s">
        <v>28</v>
      </c>
      <c r="N151" s="33" t="s">
        <v>29</v>
      </c>
      <c r="O151" s="30" t="s">
        <v>23</v>
      </c>
    </row>
    <row r="152" spans="1:21" x14ac:dyDescent="0.25">
      <c r="A152" s="32" t="s">
        <v>30</v>
      </c>
      <c r="B152" s="33" t="s">
        <v>31</v>
      </c>
      <c r="D152" s="32" t="s">
        <v>30</v>
      </c>
      <c r="E152" s="33" t="s">
        <v>31</v>
      </c>
      <c r="G152" s="32" t="s">
        <v>30</v>
      </c>
      <c r="H152" s="33" t="s">
        <v>31</v>
      </c>
      <c r="J152" s="32" t="s">
        <v>30</v>
      </c>
      <c r="K152" s="33" t="s">
        <v>31</v>
      </c>
      <c r="M152" s="32" t="s">
        <v>30</v>
      </c>
      <c r="N152" s="33" t="s">
        <v>31</v>
      </c>
      <c r="O152" s="39"/>
    </row>
    <row r="153" spans="1:21" x14ac:dyDescent="0.25">
      <c r="A153" s="5">
        <v>0.1</v>
      </c>
      <c r="B153" s="6">
        <v>100</v>
      </c>
      <c r="C153" s="39" t="s">
        <v>64</v>
      </c>
      <c r="D153" s="35">
        <v>100</v>
      </c>
      <c r="E153" s="34">
        <v>100</v>
      </c>
      <c r="F153" s="39" t="s">
        <v>64</v>
      </c>
      <c r="G153" s="35">
        <v>100</v>
      </c>
      <c r="H153" s="34">
        <v>0</v>
      </c>
      <c r="I153" s="39" t="s">
        <v>64</v>
      </c>
      <c r="J153" s="35">
        <v>1</v>
      </c>
      <c r="K153" s="34">
        <v>0</v>
      </c>
      <c r="L153" s="38" t="s">
        <v>64</v>
      </c>
      <c r="M153" s="35">
        <v>1</v>
      </c>
      <c r="N153" s="34">
        <v>100000</v>
      </c>
      <c r="O153" s="39" t="s">
        <v>64</v>
      </c>
      <c r="P153" s="75" t="s">
        <v>34</v>
      </c>
      <c r="Q153" s="6">
        <v>6000000</v>
      </c>
      <c r="R153" s="46">
        <v>0.1</v>
      </c>
    </row>
    <row r="154" spans="1:21" x14ac:dyDescent="0.25">
      <c r="A154" s="35">
        <v>0.5</v>
      </c>
      <c r="B154" s="34">
        <v>3000</v>
      </c>
      <c r="C154" s="39"/>
      <c r="D154" s="35">
        <v>1000</v>
      </c>
      <c r="E154" s="34">
        <v>750</v>
      </c>
      <c r="F154" s="39"/>
      <c r="G154" s="35">
        <v>640</v>
      </c>
      <c r="H154" s="34">
        <v>3</v>
      </c>
      <c r="I154" s="39"/>
      <c r="J154" s="35">
        <v>3</v>
      </c>
      <c r="K154" s="34">
        <v>1.5</v>
      </c>
      <c r="M154" s="35">
        <v>5</v>
      </c>
      <c r="N154" s="34">
        <v>2000000</v>
      </c>
      <c r="O154" s="39"/>
      <c r="P154" s="75" t="s">
        <v>28</v>
      </c>
      <c r="Q154" s="34">
        <v>7</v>
      </c>
      <c r="R154" s="46">
        <v>0.1</v>
      </c>
    </row>
    <row r="155" spans="1:21" x14ac:dyDescent="0.25">
      <c r="A155" s="35">
        <v>1</v>
      </c>
      <c r="B155" s="34">
        <v>8000</v>
      </c>
      <c r="C155" s="39"/>
      <c r="D155" s="5">
        <v>2000</v>
      </c>
      <c r="E155" s="6">
        <v>1500</v>
      </c>
      <c r="F155" s="39"/>
      <c r="G155" s="35">
        <v>1000</v>
      </c>
      <c r="H155" s="34">
        <v>5</v>
      </c>
      <c r="I155" s="39"/>
      <c r="J155" s="35">
        <v>5</v>
      </c>
      <c r="K155" s="34">
        <v>3</v>
      </c>
      <c r="M155" s="5">
        <v>10</v>
      </c>
      <c r="N155" s="6">
        <v>6000000</v>
      </c>
      <c r="O155" s="39"/>
      <c r="P155" s="75" t="s">
        <v>27</v>
      </c>
      <c r="Q155" s="34">
        <v>15</v>
      </c>
      <c r="R155" s="46">
        <v>0.5</v>
      </c>
    </row>
    <row r="156" spans="1:21" x14ac:dyDescent="0.25">
      <c r="A156" s="35"/>
      <c r="B156" s="34"/>
      <c r="C156" s="39"/>
      <c r="D156" s="35">
        <v>6000</v>
      </c>
      <c r="E156" s="34">
        <v>5000</v>
      </c>
      <c r="F156" s="39"/>
      <c r="G156" s="5">
        <v>2000</v>
      </c>
      <c r="H156" s="6">
        <v>8</v>
      </c>
      <c r="I156" s="39"/>
      <c r="J156" s="5">
        <v>10</v>
      </c>
      <c r="K156" s="6">
        <v>8</v>
      </c>
      <c r="M156" s="35">
        <v>20</v>
      </c>
      <c r="N156" s="34">
        <v>300000000</v>
      </c>
      <c r="O156" s="39"/>
    </row>
    <row r="157" spans="1:21" x14ac:dyDescent="0.25">
      <c r="A157" s="35"/>
      <c r="B157" s="34"/>
      <c r="C157" s="39"/>
      <c r="D157" s="35">
        <v>8000</v>
      </c>
      <c r="E157" s="34">
        <v>6500</v>
      </c>
      <c r="F157" s="39"/>
      <c r="G157" s="35">
        <v>6000</v>
      </c>
      <c r="H157" s="34">
        <v>12</v>
      </c>
      <c r="I157" s="39"/>
      <c r="J157" s="35">
        <v>20</v>
      </c>
      <c r="K157" s="34">
        <v>20</v>
      </c>
      <c r="M157" s="35"/>
      <c r="N157" s="34"/>
      <c r="O157" s="39"/>
    </row>
    <row r="158" spans="1:21" x14ac:dyDescent="0.25">
      <c r="A158" s="35"/>
      <c r="B158" s="34"/>
      <c r="C158" s="39"/>
      <c r="D158" s="35"/>
      <c r="E158" s="34"/>
      <c r="F158" s="39"/>
      <c r="G158" s="35">
        <v>7000</v>
      </c>
      <c r="H158" s="34">
        <v>16</v>
      </c>
      <c r="I158" s="39"/>
      <c r="J158" s="35"/>
      <c r="K158" s="34"/>
      <c r="M158" s="35"/>
      <c r="N158" s="34"/>
      <c r="O158" s="39"/>
    </row>
    <row r="159" spans="1:21" x14ac:dyDescent="0.25">
      <c r="A159" s="35"/>
      <c r="B159" s="34"/>
      <c r="C159" s="39"/>
      <c r="D159" s="35"/>
      <c r="E159" s="34"/>
      <c r="F159" s="39"/>
      <c r="G159" s="35"/>
      <c r="H159" s="34"/>
      <c r="I159" s="39"/>
      <c r="J159" s="35"/>
      <c r="K159" s="34"/>
      <c r="M159" s="35"/>
      <c r="N159" s="34"/>
      <c r="O159" s="39"/>
    </row>
    <row r="160" spans="1:21" x14ac:dyDescent="0.25">
      <c r="A160" s="35"/>
      <c r="B160" s="34"/>
      <c r="C160" s="39"/>
      <c r="D160" s="35"/>
      <c r="E160" s="34"/>
      <c r="F160" s="39"/>
      <c r="G160" s="35"/>
      <c r="H160" s="34"/>
      <c r="I160" s="39"/>
      <c r="J160" s="35"/>
      <c r="K160" s="34"/>
      <c r="M160" s="35"/>
      <c r="N160" s="34"/>
      <c r="O160" s="39"/>
    </row>
    <row r="161" spans="1:21" x14ac:dyDescent="0.25">
      <c r="A161" s="35"/>
      <c r="B161" s="34"/>
      <c r="C161" s="39"/>
      <c r="D161" s="35"/>
      <c r="E161" s="34"/>
      <c r="F161" s="39"/>
      <c r="G161" s="35"/>
      <c r="H161" s="34"/>
      <c r="I161" s="39"/>
      <c r="J161" s="35"/>
      <c r="K161" s="34"/>
      <c r="M161" s="35"/>
      <c r="N161" s="34"/>
      <c r="O161" s="39"/>
    </row>
    <row r="162" spans="1:21" customFormat="1" ht="15.75" customHeight="1" thickBot="1" x14ac:dyDescent="0.3">
      <c r="A162" s="31"/>
      <c r="B162" s="41"/>
      <c r="C162" s="42"/>
      <c r="D162" s="31"/>
      <c r="E162" s="41"/>
      <c r="F162" s="42"/>
      <c r="G162" s="31"/>
      <c r="H162" s="41"/>
      <c r="I162" s="42"/>
      <c r="J162" s="31"/>
      <c r="K162" s="41"/>
      <c r="L162" s="43"/>
      <c r="M162" s="31"/>
      <c r="N162" s="41"/>
      <c r="O162" s="42"/>
      <c r="S162" s="22"/>
    </row>
    <row r="164" spans="1:21" customFormat="1" ht="15.75" customHeight="1" thickBot="1" x14ac:dyDescent="0.3">
      <c r="A164" s="29" t="s">
        <v>65</v>
      </c>
      <c r="S164" s="22"/>
    </row>
    <row r="165" spans="1:21" x14ac:dyDescent="0.25">
      <c r="A165" s="17" t="s">
        <v>10</v>
      </c>
      <c r="B165" s="16"/>
      <c r="C165" s="15"/>
      <c r="D165" s="17" t="s">
        <v>11</v>
      </c>
      <c r="E165" s="16"/>
      <c r="F165" s="15"/>
      <c r="G165" s="17" t="s">
        <v>12</v>
      </c>
      <c r="H165" s="16"/>
      <c r="I165" s="15"/>
      <c r="J165" s="17" t="s">
        <v>13</v>
      </c>
      <c r="K165" s="16"/>
      <c r="L165" s="15"/>
      <c r="M165" s="17" t="s">
        <v>14</v>
      </c>
      <c r="N165" s="16"/>
      <c r="O165" s="15"/>
      <c r="P165" s="80" t="s">
        <v>15</v>
      </c>
      <c r="Q165" s="81" t="s">
        <v>16</v>
      </c>
      <c r="R165" s="25" t="s">
        <v>17</v>
      </c>
      <c r="S165" s="21" t="s">
        <v>18</v>
      </c>
      <c r="T165" s="76" t="s">
        <v>19</v>
      </c>
      <c r="U165" s="76" t="s">
        <v>20</v>
      </c>
    </row>
    <row r="166" spans="1:21" x14ac:dyDescent="0.25">
      <c r="A166" s="32" t="s">
        <v>21</v>
      </c>
      <c r="B166" s="33" t="s">
        <v>22</v>
      </c>
      <c r="C166" s="30" t="s">
        <v>23</v>
      </c>
      <c r="D166" s="32" t="s">
        <v>24</v>
      </c>
      <c r="E166" s="33" t="s">
        <v>25</v>
      </c>
      <c r="F166" s="30" t="s">
        <v>23</v>
      </c>
      <c r="G166" s="32" t="s">
        <v>25</v>
      </c>
      <c r="H166" s="33" t="s">
        <v>26</v>
      </c>
      <c r="I166" s="30" t="s">
        <v>23</v>
      </c>
      <c r="J166" s="32" t="s">
        <v>27</v>
      </c>
      <c r="K166" s="33" t="s">
        <v>28</v>
      </c>
      <c r="L166" s="30" t="s">
        <v>23</v>
      </c>
      <c r="M166" s="32" t="s">
        <v>28</v>
      </c>
      <c r="N166" s="33" t="s">
        <v>29</v>
      </c>
      <c r="O166" s="30" t="s">
        <v>23</v>
      </c>
    </row>
    <row r="167" spans="1:21" x14ac:dyDescent="0.25">
      <c r="A167" s="32" t="s">
        <v>30</v>
      </c>
      <c r="B167" s="33" t="s">
        <v>31</v>
      </c>
      <c r="D167" s="32" t="s">
        <v>30</v>
      </c>
      <c r="E167" s="33" t="s">
        <v>31</v>
      </c>
      <c r="G167" s="32" t="s">
        <v>30</v>
      </c>
      <c r="H167" s="33" t="s">
        <v>31</v>
      </c>
      <c r="J167" s="32" t="s">
        <v>30</v>
      </c>
      <c r="K167" s="33" t="s">
        <v>31</v>
      </c>
      <c r="M167" s="32" t="s">
        <v>30</v>
      </c>
      <c r="N167" s="33" t="s">
        <v>31</v>
      </c>
      <c r="O167" s="39"/>
      <c r="S167" s="20" t="s">
        <v>18</v>
      </c>
      <c r="T167" s="83" t="s">
        <v>39</v>
      </c>
      <c r="U167" s="77">
        <v>43956.402777777803</v>
      </c>
    </row>
    <row r="168" spans="1:21" customFormat="1" ht="30" customHeight="1" x14ac:dyDescent="0.25">
      <c r="A168" s="35">
        <v>0.1</v>
      </c>
      <c r="B168" s="34">
        <v>0</v>
      </c>
      <c r="C168" s="39" t="s">
        <v>33</v>
      </c>
      <c r="D168" s="35"/>
      <c r="E168" s="34"/>
      <c r="F168" s="39" t="s">
        <v>33</v>
      </c>
      <c r="G168" s="35">
        <v>0</v>
      </c>
      <c r="H168" s="34">
        <v>0</v>
      </c>
      <c r="I168" s="39" t="s">
        <v>33</v>
      </c>
      <c r="J168" s="35">
        <v>2</v>
      </c>
      <c r="K168" s="34">
        <v>0</v>
      </c>
      <c r="L168" s="39" t="s">
        <v>33</v>
      </c>
      <c r="M168" s="35">
        <v>1</v>
      </c>
      <c r="N168" s="34">
        <v>200000</v>
      </c>
      <c r="O168" s="39" t="s">
        <v>33</v>
      </c>
      <c r="P168" s="75" t="s">
        <v>34</v>
      </c>
      <c r="Q168" s="34">
        <v>8000000</v>
      </c>
      <c r="R168" s="46">
        <v>0.51817999999999997</v>
      </c>
      <c r="S168" s="20" t="s">
        <v>66</v>
      </c>
    </row>
    <row r="169" spans="1:21" customFormat="1" ht="30" customHeight="1" x14ac:dyDescent="0.25">
      <c r="A169" s="35">
        <v>0.2</v>
      </c>
      <c r="B169" s="34">
        <v>100</v>
      </c>
      <c r="C169" s="39"/>
      <c r="D169" s="35"/>
      <c r="E169" s="34"/>
      <c r="F169" s="39"/>
      <c r="G169" s="35">
        <v>250</v>
      </c>
      <c r="H169" s="34">
        <v>2</v>
      </c>
      <c r="I169" s="39"/>
      <c r="J169" s="35">
        <v>7</v>
      </c>
      <c r="K169" s="34">
        <v>5</v>
      </c>
      <c r="L169" s="39"/>
      <c r="M169" s="35">
        <v>2</v>
      </c>
      <c r="N169" s="34">
        <v>500000</v>
      </c>
      <c r="O169" s="39"/>
      <c r="P169" s="75" t="s">
        <v>28</v>
      </c>
      <c r="Q169" s="34">
        <v>18</v>
      </c>
      <c r="R169" s="46">
        <v>0.73333000000000004</v>
      </c>
      <c r="S169" s="20" t="s">
        <v>67</v>
      </c>
    </row>
    <row r="170" spans="1:21" customFormat="1" ht="30" customHeight="1" x14ac:dyDescent="0.25">
      <c r="A170" s="35">
        <v>0.3</v>
      </c>
      <c r="B170" s="34">
        <v>500</v>
      </c>
      <c r="C170" s="39"/>
      <c r="D170" s="35"/>
      <c r="E170" s="34"/>
      <c r="F170" s="39"/>
      <c r="G170" s="35">
        <v>500</v>
      </c>
      <c r="H170" s="34">
        <v>4</v>
      </c>
      <c r="I170" s="39"/>
      <c r="J170" s="35">
        <v>12</v>
      </c>
      <c r="K170" s="34">
        <v>10</v>
      </c>
      <c r="L170" s="39"/>
      <c r="M170" s="35">
        <v>5</v>
      </c>
      <c r="N170" s="34">
        <v>2000000</v>
      </c>
      <c r="O170" s="39"/>
      <c r="P170" s="75" t="s">
        <v>27</v>
      </c>
      <c r="Q170" s="34">
        <v>6</v>
      </c>
      <c r="R170" s="46">
        <v>0.36667</v>
      </c>
      <c r="S170" s="20" t="s">
        <v>68</v>
      </c>
    </row>
    <row r="171" spans="1:21" x14ac:dyDescent="0.25">
      <c r="A171" s="35">
        <v>0.4</v>
      </c>
      <c r="B171" s="34">
        <v>1000</v>
      </c>
      <c r="C171" s="39"/>
      <c r="D171" s="35"/>
      <c r="E171" s="34"/>
      <c r="F171" s="39"/>
      <c r="G171" s="35">
        <v>1000</v>
      </c>
      <c r="H171" s="34">
        <v>7</v>
      </c>
      <c r="I171" s="39"/>
      <c r="J171" s="35">
        <v>15</v>
      </c>
      <c r="K171" s="34">
        <v>15</v>
      </c>
      <c r="L171" s="39"/>
      <c r="M171" s="35">
        <v>7</v>
      </c>
      <c r="N171" s="34">
        <v>6000000</v>
      </c>
      <c r="O171" s="39"/>
    </row>
    <row r="172" spans="1:21" x14ac:dyDescent="0.25">
      <c r="A172" s="35">
        <v>0.5</v>
      </c>
      <c r="B172" s="34">
        <v>2000</v>
      </c>
      <c r="C172" s="39"/>
      <c r="D172" s="35"/>
      <c r="E172" s="34"/>
      <c r="F172" s="39"/>
      <c r="G172" s="35">
        <v>2500</v>
      </c>
      <c r="H172" s="34">
        <v>10</v>
      </c>
      <c r="I172" s="39"/>
      <c r="J172" s="35">
        <v>20</v>
      </c>
      <c r="K172" s="34">
        <v>20</v>
      </c>
      <c r="L172" s="39"/>
      <c r="M172" s="35">
        <v>10</v>
      </c>
      <c r="N172" s="34">
        <v>12000000</v>
      </c>
      <c r="O172" s="39"/>
    </row>
    <row r="173" spans="1:21" x14ac:dyDescent="0.25">
      <c r="A173" s="35">
        <v>0.6</v>
      </c>
      <c r="B173" s="34">
        <v>5000</v>
      </c>
      <c r="C173" s="39"/>
      <c r="D173" s="35"/>
      <c r="E173" s="34"/>
      <c r="F173" s="39"/>
      <c r="G173" s="35">
        <v>5000</v>
      </c>
      <c r="H173" s="34">
        <v>14</v>
      </c>
      <c r="I173" s="39"/>
      <c r="J173" s="35">
        <v>25</v>
      </c>
      <c r="K173" s="34">
        <v>25</v>
      </c>
      <c r="L173" s="39"/>
      <c r="M173" s="35">
        <v>15</v>
      </c>
      <c r="N173" s="34">
        <v>150000000</v>
      </c>
      <c r="O173" s="39"/>
    </row>
    <row r="174" spans="1:21" x14ac:dyDescent="0.25">
      <c r="A174" s="35">
        <v>0.7</v>
      </c>
      <c r="B174" s="34">
        <v>7500</v>
      </c>
      <c r="C174" s="39"/>
      <c r="D174" s="35"/>
      <c r="E174" s="34"/>
      <c r="F174" s="39"/>
      <c r="G174" s="35">
        <v>10000</v>
      </c>
      <c r="H174" s="34">
        <v>20</v>
      </c>
      <c r="I174" s="39"/>
      <c r="J174" s="35">
        <v>30</v>
      </c>
      <c r="K174" s="34">
        <v>30</v>
      </c>
      <c r="L174" s="39"/>
      <c r="M174" s="35">
        <v>20</v>
      </c>
      <c r="N174" s="34">
        <v>500000000</v>
      </c>
      <c r="O174" s="39"/>
    </row>
    <row r="175" spans="1:21" x14ac:dyDescent="0.25">
      <c r="A175" s="35">
        <v>0.8</v>
      </c>
      <c r="B175" s="34">
        <v>10000</v>
      </c>
      <c r="C175" s="39"/>
      <c r="D175" s="35"/>
      <c r="E175" s="34"/>
      <c r="F175" s="39"/>
      <c r="G175" s="35">
        <v>15000</v>
      </c>
      <c r="H175" s="34">
        <v>26</v>
      </c>
      <c r="I175" s="39"/>
      <c r="J175" s="35"/>
      <c r="K175" s="34"/>
      <c r="L175" s="39"/>
      <c r="M175" s="35">
        <v>25</v>
      </c>
      <c r="N175" s="34">
        <v>2000000000</v>
      </c>
      <c r="O175" s="39"/>
    </row>
    <row r="176" spans="1:21" x14ac:dyDescent="0.25">
      <c r="A176" s="35">
        <v>0.9</v>
      </c>
      <c r="B176" s="34">
        <v>15000</v>
      </c>
      <c r="C176" s="39"/>
      <c r="D176" s="35"/>
      <c r="E176" s="34"/>
      <c r="F176" s="39"/>
      <c r="G176" s="35">
        <v>20000</v>
      </c>
      <c r="H176" s="34">
        <v>30</v>
      </c>
      <c r="I176" s="39"/>
      <c r="J176" s="35"/>
      <c r="K176" s="34"/>
      <c r="L176" s="39"/>
      <c r="M176" s="35">
        <v>30</v>
      </c>
      <c r="N176" s="34">
        <v>6000000000</v>
      </c>
      <c r="O176" s="39"/>
    </row>
    <row r="177" spans="1:21" x14ac:dyDescent="0.25">
      <c r="A177" s="35">
        <v>1</v>
      </c>
      <c r="B177" s="34">
        <v>20000</v>
      </c>
      <c r="C177" s="39"/>
      <c r="D177" s="35"/>
      <c r="E177" s="34"/>
      <c r="F177" s="39"/>
      <c r="G177" s="35"/>
      <c r="H177" s="34"/>
      <c r="I177" s="39"/>
      <c r="J177" s="35"/>
      <c r="K177" s="34"/>
      <c r="L177" s="39"/>
      <c r="M177" s="35"/>
      <c r="N177" s="34"/>
      <c r="O177" s="39"/>
    </row>
    <row r="178" spans="1:21" x14ac:dyDescent="0.25">
      <c r="A178" s="35"/>
      <c r="B178" s="34"/>
      <c r="C178" s="39"/>
      <c r="D178" s="35"/>
      <c r="E178" s="34"/>
      <c r="F178" s="39"/>
      <c r="G178" s="35"/>
      <c r="H178" s="34"/>
      <c r="I178" s="39"/>
      <c r="J178" s="35"/>
      <c r="K178" s="34"/>
      <c r="L178" s="39"/>
      <c r="M178" s="35"/>
      <c r="N178" s="34"/>
      <c r="O178" s="39"/>
    </row>
    <row r="179" spans="1:21" x14ac:dyDescent="0.25">
      <c r="A179" s="35"/>
      <c r="B179" s="34"/>
      <c r="C179" s="39"/>
      <c r="D179" s="35"/>
      <c r="E179" s="34"/>
      <c r="F179" s="39"/>
      <c r="G179" s="35"/>
      <c r="H179" s="34"/>
      <c r="I179" s="39"/>
      <c r="J179" s="35"/>
      <c r="K179" s="34"/>
      <c r="L179" s="39"/>
      <c r="M179" s="35"/>
      <c r="N179" s="34"/>
      <c r="O179" s="39"/>
    </row>
    <row r="180" spans="1:21" customFormat="1" ht="15.75" customHeight="1" thickBot="1" x14ac:dyDescent="0.3">
      <c r="A180" s="31"/>
      <c r="B180" s="41"/>
      <c r="C180" s="42"/>
      <c r="D180" s="31"/>
      <c r="E180" s="41"/>
      <c r="F180" s="42"/>
      <c r="G180" s="31"/>
      <c r="H180" s="41"/>
      <c r="I180" s="42"/>
      <c r="J180" s="31"/>
      <c r="K180" s="41"/>
      <c r="L180" s="42"/>
      <c r="M180" s="31"/>
      <c r="N180" s="41"/>
      <c r="O180" s="42"/>
      <c r="S180" s="22"/>
    </row>
    <row r="182" spans="1:21" customFormat="1" ht="15.75" customHeight="1" thickBot="1" x14ac:dyDescent="0.3">
      <c r="A182" s="29" t="s">
        <v>69</v>
      </c>
      <c r="S182" s="22"/>
    </row>
    <row r="183" spans="1:21" x14ac:dyDescent="0.25">
      <c r="A183" s="17" t="s">
        <v>10</v>
      </c>
      <c r="B183" s="16"/>
      <c r="C183" s="15"/>
      <c r="D183" s="17" t="s">
        <v>11</v>
      </c>
      <c r="E183" s="16"/>
      <c r="F183" s="15"/>
      <c r="G183" s="17" t="s">
        <v>12</v>
      </c>
      <c r="H183" s="16"/>
      <c r="I183" s="15"/>
      <c r="J183" s="17" t="s">
        <v>13</v>
      </c>
      <c r="K183" s="16"/>
      <c r="L183" s="15"/>
      <c r="M183" s="17" t="s">
        <v>14</v>
      </c>
      <c r="N183" s="16"/>
      <c r="O183" s="15"/>
      <c r="P183" s="80" t="s">
        <v>15</v>
      </c>
      <c r="Q183" s="81" t="s">
        <v>16</v>
      </c>
      <c r="R183" s="25" t="s">
        <v>17</v>
      </c>
      <c r="S183" s="21" t="s">
        <v>18</v>
      </c>
      <c r="T183" s="76" t="s">
        <v>19</v>
      </c>
      <c r="U183" s="76" t="s">
        <v>20</v>
      </c>
    </row>
    <row r="184" spans="1:21" x14ac:dyDescent="0.25">
      <c r="A184" s="32" t="s">
        <v>21</v>
      </c>
      <c r="B184" s="33" t="s">
        <v>22</v>
      </c>
      <c r="C184" s="30" t="s">
        <v>23</v>
      </c>
      <c r="D184" s="32" t="s">
        <v>24</v>
      </c>
      <c r="E184" s="33" t="s">
        <v>25</v>
      </c>
      <c r="F184" s="30" t="s">
        <v>23</v>
      </c>
      <c r="G184" s="32" t="s">
        <v>25</v>
      </c>
      <c r="H184" s="33" t="s">
        <v>26</v>
      </c>
      <c r="I184" s="30" t="s">
        <v>23</v>
      </c>
      <c r="J184" s="32" t="s">
        <v>27</v>
      </c>
      <c r="K184" s="33" t="s">
        <v>28</v>
      </c>
      <c r="L184" s="30" t="s">
        <v>23</v>
      </c>
      <c r="M184" s="32" t="s">
        <v>28</v>
      </c>
      <c r="N184" s="33" t="s">
        <v>29</v>
      </c>
      <c r="O184" s="30" t="s">
        <v>23</v>
      </c>
    </row>
    <row r="185" spans="1:21" x14ac:dyDescent="0.25">
      <c r="A185" s="32" t="s">
        <v>30</v>
      </c>
      <c r="B185" s="33" t="s">
        <v>31</v>
      </c>
      <c r="D185" s="32" t="s">
        <v>30</v>
      </c>
      <c r="E185" s="33" t="s">
        <v>31</v>
      </c>
      <c r="G185" s="32" t="s">
        <v>30</v>
      </c>
      <c r="H185" s="33" t="s">
        <v>31</v>
      </c>
      <c r="J185" s="32" t="s">
        <v>30</v>
      </c>
      <c r="K185" s="33" t="s">
        <v>31</v>
      </c>
      <c r="M185" s="32" t="s">
        <v>30</v>
      </c>
      <c r="N185" s="33" t="s">
        <v>31</v>
      </c>
      <c r="O185" s="39"/>
    </row>
    <row r="186" spans="1:21" x14ac:dyDescent="0.25">
      <c r="A186" s="35">
        <v>0.1</v>
      </c>
      <c r="B186" s="34">
        <v>100</v>
      </c>
      <c r="C186" s="39" t="s">
        <v>33</v>
      </c>
      <c r="D186" s="35">
        <v>10</v>
      </c>
      <c r="E186" s="34">
        <v>5</v>
      </c>
      <c r="F186" s="39" t="s">
        <v>33</v>
      </c>
      <c r="G186" s="35">
        <v>0</v>
      </c>
      <c r="H186" s="34">
        <v>0</v>
      </c>
      <c r="I186" s="39" t="s">
        <v>33</v>
      </c>
      <c r="J186" s="35"/>
      <c r="K186" s="34"/>
      <c r="L186" s="39" t="s">
        <v>33</v>
      </c>
      <c r="M186" s="35">
        <v>1</v>
      </c>
      <c r="N186" s="34">
        <v>300</v>
      </c>
      <c r="O186" s="39" t="s">
        <v>33</v>
      </c>
      <c r="P186" s="75" t="s">
        <v>34</v>
      </c>
      <c r="Q186" s="34">
        <v>1000000</v>
      </c>
      <c r="R186" s="46">
        <v>0.14444000000000001</v>
      </c>
    </row>
    <row r="187" spans="1:21" x14ac:dyDescent="0.25">
      <c r="A187" s="35">
        <v>0.2</v>
      </c>
      <c r="B187" s="34">
        <v>90</v>
      </c>
      <c r="C187" s="39"/>
      <c r="D187" s="35">
        <v>20</v>
      </c>
      <c r="E187" s="34">
        <v>10</v>
      </c>
      <c r="F187" s="39"/>
      <c r="G187" s="35">
        <v>10</v>
      </c>
      <c r="H187" s="34">
        <v>3</v>
      </c>
      <c r="I187" s="39"/>
      <c r="J187" s="35"/>
      <c r="K187" s="34"/>
      <c r="L187" s="39"/>
      <c r="M187" s="35">
        <v>2</v>
      </c>
      <c r="N187" s="34">
        <v>1000</v>
      </c>
      <c r="O187" s="39"/>
      <c r="P187" s="75" t="s">
        <v>28</v>
      </c>
      <c r="Q187" s="34">
        <v>13</v>
      </c>
      <c r="R187" s="46">
        <v>0.26667000000000002</v>
      </c>
    </row>
    <row r="188" spans="1:21" x14ac:dyDescent="0.25">
      <c r="A188" s="35">
        <v>0.3</v>
      </c>
      <c r="B188" s="34">
        <v>80</v>
      </c>
      <c r="C188" s="39"/>
      <c r="D188" s="35">
        <v>30</v>
      </c>
      <c r="E188" s="34">
        <v>15</v>
      </c>
      <c r="F188" s="39"/>
      <c r="G188" s="35">
        <v>20</v>
      </c>
      <c r="H188" s="34">
        <v>6</v>
      </c>
      <c r="I188" s="39"/>
      <c r="J188" s="35"/>
      <c r="K188" s="34"/>
      <c r="L188" s="39"/>
      <c r="M188" s="35">
        <v>4</v>
      </c>
      <c r="N188" s="34">
        <v>25000</v>
      </c>
      <c r="O188" s="39"/>
      <c r="P188" s="75" t="s">
        <v>27</v>
      </c>
      <c r="Q188" s="34">
        <v>8</v>
      </c>
      <c r="R188" s="46">
        <v>0.5</v>
      </c>
    </row>
    <row r="189" spans="1:21" x14ac:dyDescent="0.25">
      <c r="A189" s="35">
        <v>0.4</v>
      </c>
      <c r="B189" s="34">
        <v>70</v>
      </c>
      <c r="C189" s="39"/>
      <c r="D189" s="35">
        <v>40</v>
      </c>
      <c r="E189" s="34">
        <v>20</v>
      </c>
      <c r="F189" s="39"/>
      <c r="G189" s="35">
        <v>30</v>
      </c>
      <c r="H189" s="34">
        <v>8</v>
      </c>
      <c r="I189" s="39"/>
      <c r="J189" s="35"/>
      <c r="K189" s="34"/>
      <c r="L189" s="39"/>
      <c r="M189" s="35">
        <v>6</v>
      </c>
      <c r="N189" s="34">
        <v>100000</v>
      </c>
      <c r="O189" s="39"/>
    </row>
    <row r="190" spans="1:21" x14ac:dyDescent="0.25">
      <c r="A190" s="35">
        <v>0.5</v>
      </c>
      <c r="B190" s="34">
        <v>60</v>
      </c>
      <c r="C190" s="39"/>
      <c r="D190" s="35">
        <v>50</v>
      </c>
      <c r="E190" s="34">
        <v>25</v>
      </c>
      <c r="F190" s="39"/>
      <c r="G190" s="35">
        <v>40</v>
      </c>
      <c r="H190" s="34">
        <v>12</v>
      </c>
      <c r="I190" s="39"/>
      <c r="J190" s="35"/>
      <c r="K190" s="34"/>
      <c r="L190" s="39"/>
      <c r="M190" s="35">
        <v>8</v>
      </c>
      <c r="N190" s="34">
        <v>175000</v>
      </c>
      <c r="O190" s="39"/>
    </row>
    <row r="191" spans="1:21" x14ac:dyDescent="0.25">
      <c r="A191" s="35">
        <v>0.6</v>
      </c>
      <c r="B191" s="34">
        <v>50</v>
      </c>
      <c r="C191" s="39"/>
      <c r="D191" s="35">
        <v>60</v>
      </c>
      <c r="E191" s="34">
        <v>30</v>
      </c>
      <c r="F191" s="39"/>
      <c r="G191" s="35">
        <v>50</v>
      </c>
      <c r="H191" s="34">
        <v>18</v>
      </c>
      <c r="I191" s="39"/>
      <c r="J191" s="35"/>
      <c r="K191" s="34"/>
      <c r="L191" s="39"/>
      <c r="M191" s="35">
        <v>10</v>
      </c>
      <c r="N191" s="34">
        <v>400000</v>
      </c>
      <c r="O191" s="39"/>
    </row>
    <row r="192" spans="1:21" x14ac:dyDescent="0.25">
      <c r="A192" s="35">
        <v>0.7</v>
      </c>
      <c r="B192" s="34">
        <v>40</v>
      </c>
      <c r="C192" s="39"/>
      <c r="D192" s="35">
        <v>70</v>
      </c>
      <c r="E192" s="34">
        <v>35</v>
      </c>
      <c r="F192" s="39"/>
      <c r="G192" s="35"/>
      <c r="H192" s="34"/>
      <c r="I192" s="39"/>
      <c r="J192" s="35"/>
      <c r="K192" s="34"/>
      <c r="L192" s="39"/>
      <c r="M192" s="35">
        <v>15</v>
      </c>
      <c r="N192" s="34">
        <v>800000</v>
      </c>
      <c r="O192" s="39"/>
    </row>
    <row r="193" spans="1:21" x14ac:dyDescent="0.25">
      <c r="A193" s="35">
        <v>0.8</v>
      </c>
      <c r="B193" s="34">
        <v>30</v>
      </c>
      <c r="C193" s="39"/>
      <c r="D193" s="35">
        <v>80</v>
      </c>
      <c r="E193" s="34">
        <v>40</v>
      </c>
      <c r="F193" s="39"/>
      <c r="G193" s="35"/>
      <c r="H193" s="34"/>
      <c r="I193" s="39"/>
      <c r="J193" s="35"/>
      <c r="K193" s="34"/>
      <c r="L193" s="39"/>
      <c r="M193" s="35">
        <v>20</v>
      </c>
      <c r="N193" s="34">
        <v>1400000</v>
      </c>
      <c r="O193" s="39"/>
    </row>
    <row r="194" spans="1:21" x14ac:dyDescent="0.25">
      <c r="A194" s="35">
        <v>0.9</v>
      </c>
      <c r="B194" s="34">
        <v>20</v>
      </c>
      <c r="C194" s="39"/>
      <c r="D194" s="35">
        <v>90</v>
      </c>
      <c r="E194" s="34">
        <v>45</v>
      </c>
      <c r="F194" s="39"/>
      <c r="G194" s="35"/>
      <c r="H194" s="34"/>
      <c r="I194" s="39"/>
      <c r="J194" s="35"/>
      <c r="K194" s="34"/>
      <c r="L194" s="39"/>
      <c r="M194" s="35"/>
      <c r="N194" s="34"/>
      <c r="O194" s="39"/>
    </row>
    <row r="195" spans="1:21" x14ac:dyDescent="0.25">
      <c r="A195" s="35">
        <v>1</v>
      </c>
      <c r="B195" s="34">
        <v>10</v>
      </c>
      <c r="C195" s="39"/>
      <c r="D195" s="35">
        <v>100</v>
      </c>
      <c r="E195" s="34">
        <v>50</v>
      </c>
      <c r="F195" s="39"/>
      <c r="G195" s="35"/>
      <c r="H195" s="34"/>
      <c r="I195" s="39"/>
      <c r="J195" s="35"/>
      <c r="K195" s="34"/>
      <c r="L195" s="39"/>
      <c r="M195" s="35"/>
      <c r="N195" s="34"/>
      <c r="O195" s="39"/>
    </row>
    <row r="196" spans="1:21" x14ac:dyDescent="0.25">
      <c r="A196" s="35"/>
      <c r="B196" s="34"/>
      <c r="C196" s="39"/>
      <c r="D196" s="35"/>
      <c r="E196" s="34"/>
      <c r="F196" s="39"/>
      <c r="G196" s="35"/>
      <c r="H196" s="34"/>
      <c r="I196" s="39"/>
      <c r="J196" s="35"/>
      <c r="K196" s="34"/>
      <c r="L196" s="39"/>
      <c r="M196" s="35"/>
      <c r="N196" s="34"/>
      <c r="O196" s="39"/>
    </row>
    <row r="197" spans="1:21" customFormat="1" ht="15.75" customHeight="1" thickBot="1" x14ac:dyDescent="0.3">
      <c r="A197" s="31"/>
      <c r="B197" s="41"/>
      <c r="C197" s="42"/>
      <c r="D197" s="31"/>
      <c r="E197" s="41"/>
      <c r="F197" s="42"/>
      <c r="G197" s="31"/>
      <c r="H197" s="41"/>
      <c r="I197" s="42"/>
      <c r="J197" s="31"/>
      <c r="K197" s="41"/>
      <c r="L197" s="42"/>
      <c r="M197" s="31"/>
      <c r="N197" s="41"/>
      <c r="O197" s="42"/>
      <c r="S197" s="22"/>
    </row>
    <row r="199" spans="1:21" customFormat="1" ht="15.75" customHeight="1" thickBot="1" x14ac:dyDescent="0.3">
      <c r="A199" s="29" t="s">
        <v>70</v>
      </c>
      <c r="S199" s="22"/>
    </row>
    <row r="200" spans="1:21" x14ac:dyDescent="0.25">
      <c r="A200" s="17" t="s">
        <v>10</v>
      </c>
      <c r="B200" s="16"/>
      <c r="C200" s="15"/>
      <c r="D200" s="17" t="s">
        <v>11</v>
      </c>
      <c r="E200" s="16"/>
      <c r="F200" s="15"/>
      <c r="G200" s="17" t="s">
        <v>12</v>
      </c>
      <c r="H200" s="16"/>
      <c r="I200" s="15"/>
      <c r="J200" s="17" t="s">
        <v>13</v>
      </c>
      <c r="K200" s="16"/>
      <c r="L200" s="14"/>
      <c r="M200" s="17" t="s">
        <v>14</v>
      </c>
      <c r="N200" s="16"/>
      <c r="O200" s="15"/>
      <c r="P200" s="80" t="s">
        <v>15</v>
      </c>
      <c r="Q200" s="81" t="s">
        <v>16</v>
      </c>
      <c r="R200" s="25" t="s">
        <v>17</v>
      </c>
      <c r="S200" s="21" t="s">
        <v>18</v>
      </c>
      <c r="T200" s="76" t="s">
        <v>19</v>
      </c>
      <c r="U200" s="76" t="s">
        <v>20</v>
      </c>
    </row>
    <row r="201" spans="1:21" x14ac:dyDescent="0.25">
      <c r="A201" s="32" t="s">
        <v>21</v>
      </c>
      <c r="B201" s="33" t="s">
        <v>22</v>
      </c>
      <c r="C201" s="30" t="s">
        <v>23</v>
      </c>
      <c r="D201" s="32" t="s">
        <v>24</v>
      </c>
      <c r="E201" s="33" t="s">
        <v>25</v>
      </c>
      <c r="F201" s="30" t="s">
        <v>23</v>
      </c>
      <c r="G201" s="32" t="s">
        <v>25</v>
      </c>
      <c r="H201" s="33" t="s">
        <v>26</v>
      </c>
      <c r="I201" s="30" t="s">
        <v>23</v>
      </c>
      <c r="J201" s="32" t="s">
        <v>27</v>
      </c>
      <c r="K201" s="33" t="s">
        <v>28</v>
      </c>
      <c r="L201" s="76" t="s">
        <v>23</v>
      </c>
      <c r="M201" s="32" t="s">
        <v>28</v>
      </c>
      <c r="N201" s="33" t="s">
        <v>29</v>
      </c>
      <c r="O201" s="30" t="s">
        <v>23</v>
      </c>
    </row>
    <row r="202" spans="1:21" x14ac:dyDescent="0.25">
      <c r="A202" s="32" t="s">
        <v>30</v>
      </c>
      <c r="B202" s="33" t="s">
        <v>31</v>
      </c>
      <c r="D202" s="32" t="s">
        <v>30</v>
      </c>
      <c r="E202" s="33" t="s">
        <v>31</v>
      </c>
      <c r="G202" s="32" t="s">
        <v>30</v>
      </c>
      <c r="H202" s="33" t="s">
        <v>31</v>
      </c>
      <c r="J202" s="32" t="s">
        <v>30</v>
      </c>
      <c r="K202" s="33" t="s">
        <v>31</v>
      </c>
      <c r="M202" s="32" t="s">
        <v>30</v>
      </c>
      <c r="N202" s="33" t="s">
        <v>31</v>
      </c>
      <c r="O202" s="39"/>
    </row>
    <row r="203" spans="1:21" x14ac:dyDescent="0.25">
      <c r="A203" s="35">
        <v>0.1</v>
      </c>
      <c r="B203" s="34">
        <v>4000</v>
      </c>
      <c r="C203" s="39" t="s">
        <v>33</v>
      </c>
      <c r="D203" s="35">
        <v>100</v>
      </c>
      <c r="E203" s="34">
        <v>100</v>
      </c>
      <c r="F203" s="39" t="s">
        <v>33</v>
      </c>
      <c r="G203" s="35">
        <v>0</v>
      </c>
      <c r="H203" s="34">
        <v>0</v>
      </c>
      <c r="I203" s="39" t="s">
        <v>33</v>
      </c>
      <c r="J203" s="35">
        <v>1</v>
      </c>
      <c r="K203" s="34">
        <v>0</v>
      </c>
      <c r="L203" s="38" t="s">
        <v>33</v>
      </c>
      <c r="M203" s="35">
        <v>1</v>
      </c>
      <c r="N203" s="34">
        <v>1000</v>
      </c>
      <c r="O203" s="39" t="s">
        <v>33</v>
      </c>
      <c r="P203" s="75" t="s">
        <v>34</v>
      </c>
      <c r="Q203" s="34">
        <v>20000000</v>
      </c>
      <c r="R203" s="46">
        <v>0.57499999999999996</v>
      </c>
    </row>
    <row r="204" spans="1:21" x14ac:dyDescent="0.25">
      <c r="A204" s="35">
        <v>0.2</v>
      </c>
      <c r="B204" s="34">
        <v>3500</v>
      </c>
      <c r="C204" s="39"/>
      <c r="D204" s="35">
        <v>200</v>
      </c>
      <c r="E204" s="34">
        <v>200</v>
      </c>
      <c r="F204" s="39"/>
      <c r="G204" s="35">
        <v>100</v>
      </c>
      <c r="H204" s="34">
        <v>1</v>
      </c>
      <c r="I204" s="39"/>
      <c r="J204" s="35">
        <v>2</v>
      </c>
      <c r="K204" s="34">
        <v>1</v>
      </c>
      <c r="M204" s="35">
        <v>2</v>
      </c>
      <c r="N204" s="34">
        <v>50000</v>
      </c>
      <c r="O204" s="39"/>
      <c r="P204" s="75" t="s">
        <v>28</v>
      </c>
      <c r="Q204" s="34">
        <v>7</v>
      </c>
      <c r="R204" s="46">
        <v>0.58750000000000002</v>
      </c>
    </row>
    <row r="205" spans="1:21" x14ac:dyDescent="0.25">
      <c r="A205" s="35">
        <v>0.3</v>
      </c>
      <c r="B205" s="34">
        <v>3000</v>
      </c>
      <c r="C205" s="39"/>
      <c r="D205" s="35">
        <v>400</v>
      </c>
      <c r="E205" s="34">
        <v>400</v>
      </c>
      <c r="F205" s="39"/>
      <c r="G205" s="35">
        <v>250</v>
      </c>
      <c r="H205" s="34">
        <v>2</v>
      </c>
      <c r="I205" s="39"/>
      <c r="J205" s="35">
        <v>3</v>
      </c>
      <c r="K205" s="34">
        <v>2</v>
      </c>
      <c r="M205" s="35">
        <v>3</v>
      </c>
      <c r="N205" s="34">
        <v>200000</v>
      </c>
      <c r="O205" s="39"/>
      <c r="P205" s="75" t="s">
        <v>27</v>
      </c>
      <c r="Q205" s="34">
        <v>13</v>
      </c>
      <c r="R205" s="46">
        <v>0.42499999999999999</v>
      </c>
    </row>
    <row r="206" spans="1:21" x14ac:dyDescent="0.25">
      <c r="A206" s="35">
        <v>0.4</v>
      </c>
      <c r="B206" s="34">
        <v>2500</v>
      </c>
      <c r="C206" s="39"/>
      <c r="D206" s="35">
        <v>600</v>
      </c>
      <c r="E206" s="34">
        <v>600</v>
      </c>
      <c r="F206" s="39"/>
      <c r="G206" s="35">
        <v>500</v>
      </c>
      <c r="H206" s="34">
        <v>3</v>
      </c>
      <c r="I206" s="39"/>
      <c r="J206" s="35">
        <v>4</v>
      </c>
      <c r="K206" s="34">
        <v>3</v>
      </c>
      <c r="M206" s="35">
        <v>5</v>
      </c>
      <c r="N206" s="34">
        <v>1000000</v>
      </c>
      <c r="O206" s="39"/>
    </row>
    <row r="207" spans="1:21" x14ac:dyDescent="0.25">
      <c r="A207" s="35">
        <v>0.5</v>
      </c>
      <c r="B207" s="34">
        <v>2000</v>
      </c>
      <c r="C207" s="39"/>
      <c r="D207" s="35">
        <v>800</v>
      </c>
      <c r="E207" s="34">
        <v>750</v>
      </c>
      <c r="F207" s="39"/>
      <c r="G207" s="35">
        <v>750</v>
      </c>
      <c r="H207" s="34">
        <v>5</v>
      </c>
      <c r="I207" s="39"/>
      <c r="J207" s="35">
        <v>5</v>
      </c>
      <c r="K207" s="34">
        <v>5</v>
      </c>
      <c r="M207" s="35">
        <v>6</v>
      </c>
      <c r="N207" s="34">
        <v>5000000</v>
      </c>
      <c r="O207" s="39"/>
    </row>
    <row r="208" spans="1:21" x14ac:dyDescent="0.25">
      <c r="A208" s="35">
        <v>0.6</v>
      </c>
      <c r="B208" s="34">
        <v>1500</v>
      </c>
      <c r="C208" s="39"/>
      <c r="D208" s="35">
        <v>1000</v>
      </c>
      <c r="E208" s="34">
        <v>900</v>
      </c>
      <c r="F208" s="39"/>
      <c r="G208" s="35">
        <v>1000</v>
      </c>
      <c r="H208" s="34">
        <v>6</v>
      </c>
      <c r="I208" s="39"/>
      <c r="J208" s="35">
        <v>6</v>
      </c>
      <c r="K208" s="34">
        <v>6</v>
      </c>
      <c r="M208" s="35">
        <v>8</v>
      </c>
      <c r="N208" s="34">
        <v>15000000</v>
      </c>
      <c r="O208" s="39"/>
    </row>
    <row r="209" spans="1:21" x14ac:dyDescent="0.25">
      <c r="A209" s="35">
        <v>0.7</v>
      </c>
      <c r="B209" s="34">
        <v>1250</v>
      </c>
      <c r="C209" s="39"/>
      <c r="D209" s="35">
        <v>1250</v>
      </c>
      <c r="E209" s="34">
        <v>1100</v>
      </c>
      <c r="F209" s="39"/>
      <c r="G209" s="35">
        <v>1250</v>
      </c>
      <c r="H209" s="34">
        <v>7</v>
      </c>
      <c r="I209" s="39"/>
      <c r="J209" s="35">
        <v>8</v>
      </c>
      <c r="K209" s="34">
        <v>8</v>
      </c>
      <c r="M209" s="35">
        <v>10</v>
      </c>
      <c r="N209" s="34">
        <v>30000000</v>
      </c>
      <c r="O209" s="39"/>
    </row>
    <row r="210" spans="1:21" x14ac:dyDescent="0.25">
      <c r="A210" s="35">
        <v>0.8</v>
      </c>
      <c r="B210" s="34">
        <v>1000</v>
      </c>
      <c r="C210" s="39"/>
      <c r="D210" s="35">
        <v>1500</v>
      </c>
      <c r="E210" s="34">
        <v>1200</v>
      </c>
      <c r="F210" s="39"/>
      <c r="G210" s="35">
        <v>1300</v>
      </c>
      <c r="H210" s="34">
        <v>9</v>
      </c>
      <c r="I210" s="39"/>
      <c r="J210" s="35">
        <v>9</v>
      </c>
      <c r="K210" s="34">
        <v>9</v>
      </c>
      <c r="M210" s="35">
        <v>12</v>
      </c>
      <c r="N210" s="34">
        <v>40000000</v>
      </c>
      <c r="O210" s="39"/>
    </row>
    <row r="211" spans="1:21" x14ac:dyDescent="0.25">
      <c r="A211" s="35">
        <v>0.9</v>
      </c>
      <c r="B211" s="34">
        <v>800</v>
      </c>
      <c r="C211" s="39"/>
      <c r="D211" s="35">
        <v>1750</v>
      </c>
      <c r="E211" s="34">
        <v>1400</v>
      </c>
      <c r="F211" s="39"/>
      <c r="G211" s="35">
        <v>1400</v>
      </c>
      <c r="H211" s="34">
        <v>10</v>
      </c>
      <c r="I211" s="39"/>
      <c r="J211" s="35">
        <v>11</v>
      </c>
      <c r="K211" s="34">
        <v>11</v>
      </c>
      <c r="M211" s="35">
        <v>18</v>
      </c>
      <c r="N211" s="34">
        <v>1000000000</v>
      </c>
      <c r="O211" s="39"/>
    </row>
    <row r="212" spans="1:21" x14ac:dyDescent="0.25">
      <c r="A212" s="35">
        <v>1</v>
      </c>
      <c r="B212" s="34">
        <v>750</v>
      </c>
      <c r="C212" s="39"/>
      <c r="D212" s="35">
        <v>2000</v>
      </c>
      <c r="E212" s="34">
        <v>1600</v>
      </c>
      <c r="F212" s="39"/>
      <c r="G212" s="35">
        <v>1500</v>
      </c>
      <c r="H212" s="34">
        <v>11</v>
      </c>
      <c r="I212" s="39"/>
      <c r="J212" s="35"/>
      <c r="K212" s="34"/>
      <c r="M212" s="35"/>
      <c r="N212" s="34"/>
      <c r="O212" s="39"/>
    </row>
    <row r="213" spans="1:21" x14ac:dyDescent="0.25">
      <c r="A213" s="35"/>
      <c r="B213" s="34"/>
      <c r="C213" s="39"/>
      <c r="D213" s="35">
        <v>3000</v>
      </c>
      <c r="E213" s="34">
        <v>2000</v>
      </c>
      <c r="F213" s="39"/>
      <c r="G213" s="35">
        <v>2000</v>
      </c>
      <c r="H213" s="34">
        <v>15</v>
      </c>
      <c r="I213" s="39"/>
      <c r="J213" s="35"/>
      <c r="K213" s="34"/>
      <c r="M213" s="35"/>
      <c r="N213" s="34"/>
      <c r="O213" s="39"/>
    </row>
    <row r="214" spans="1:21" x14ac:dyDescent="0.25">
      <c r="A214" s="35"/>
      <c r="B214" s="34"/>
      <c r="C214" s="39"/>
      <c r="D214" s="35"/>
      <c r="E214" s="34"/>
      <c r="F214" s="39"/>
      <c r="G214" s="35"/>
      <c r="H214" s="34"/>
      <c r="I214" s="39"/>
      <c r="J214" s="35"/>
      <c r="K214" s="34"/>
      <c r="M214" s="35"/>
      <c r="N214" s="34"/>
      <c r="O214" s="39"/>
    </row>
    <row r="215" spans="1:21" x14ac:dyDescent="0.25">
      <c r="A215" s="35"/>
      <c r="B215" s="34"/>
      <c r="C215" s="39"/>
      <c r="D215" s="35"/>
      <c r="E215" s="34"/>
      <c r="F215" s="39"/>
      <c r="G215" s="35"/>
      <c r="H215" s="34"/>
      <c r="I215" s="39"/>
      <c r="J215" s="35"/>
      <c r="K215" s="34"/>
      <c r="M215" s="35"/>
      <c r="N215" s="34"/>
      <c r="O215" s="39"/>
    </row>
    <row r="216" spans="1:21" customFormat="1" ht="15.75" customHeight="1" thickBot="1" x14ac:dyDescent="0.3">
      <c r="A216" s="31"/>
      <c r="B216" s="41"/>
      <c r="C216" s="42"/>
      <c r="D216" s="31"/>
      <c r="E216" s="41"/>
      <c r="F216" s="42"/>
      <c r="G216" s="31"/>
      <c r="H216" s="41"/>
      <c r="I216" s="42"/>
      <c r="J216" s="31"/>
      <c r="K216" s="41"/>
      <c r="L216" s="43"/>
      <c r="M216" s="31"/>
      <c r="N216" s="41"/>
      <c r="O216" s="42"/>
      <c r="S216" s="22"/>
    </row>
    <row r="218" spans="1:21" customFormat="1" ht="15.75" customHeight="1" thickBot="1" x14ac:dyDescent="0.3">
      <c r="A218" s="29" t="s">
        <v>71</v>
      </c>
      <c r="S218" s="22"/>
    </row>
    <row r="219" spans="1:21" x14ac:dyDescent="0.25">
      <c r="A219" s="17" t="s">
        <v>10</v>
      </c>
      <c r="B219" s="16"/>
      <c r="C219" s="15"/>
      <c r="D219" s="17" t="s">
        <v>11</v>
      </c>
      <c r="E219" s="16"/>
      <c r="F219" s="15"/>
      <c r="G219" s="17" t="s">
        <v>12</v>
      </c>
      <c r="H219" s="16"/>
      <c r="I219" s="15"/>
      <c r="J219" s="17" t="s">
        <v>13</v>
      </c>
      <c r="K219" s="16"/>
      <c r="L219" s="14"/>
      <c r="M219" s="17" t="s">
        <v>14</v>
      </c>
      <c r="N219" s="16"/>
      <c r="O219" s="15"/>
      <c r="P219" s="80" t="s">
        <v>15</v>
      </c>
      <c r="Q219" s="81" t="s">
        <v>16</v>
      </c>
      <c r="R219" s="25" t="s">
        <v>17</v>
      </c>
      <c r="S219" s="21" t="s">
        <v>18</v>
      </c>
      <c r="T219" s="76" t="s">
        <v>19</v>
      </c>
      <c r="U219" s="76" t="s">
        <v>20</v>
      </c>
    </row>
    <row r="220" spans="1:21" x14ac:dyDescent="0.25">
      <c r="A220" s="32" t="s">
        <v>21</v>
      </c>
      <c r="B220" s="33" t="s">
        <v>22</v>
      </c>
      <c r="C220" s="30" t="s">
        <v>23</v>
      </c>
      <c r="D220" s="32" t="s">
        <v>24</v>
      </c>
      <c r="E220" s="33" t="s">
        <v>25</v>
      </c>
      <c r="F220" s="30" t="s">
        <v>23</v>
      </c>
      <c r="G220" s="32" t="s">
        <v>25</v>
      </c>
      <c r="H220" s="33" t="s">
        <v>26</v>
      </c>
      <c r="I220" s="30" t="s">
        <v>23</v>
      </c>
      <c r="J220" s="32" t="s">
        <v>27</v>
      </c>
      <c r="K220" s="33" t="s">
        <v>28</v>
      </c>
      <c r="L220" s="76" t="s">
        <v>23</v>
      </c>
      <c r="M220" s="32" t="s">
        <v>28</v>
      </c>
      <c r="N220" s="33" t="s">
        <v>29</v>
      </c>
      <c r="O220" s="30" t="s">
        <v>23</v>
      </c>
    </row>
    <row r="221" spans="1:21" x14ac:dyDescent="0.25">
      <c r="A221" s="32" t="s">
        <v>30</v>
      </c>
      <c r="B221" s="33" t="s">
        <v>31</v>
      </c>
      <c r="D221" s="32" t="s">
        <v>30</v>
      </c>
      <c r="E221" s="33" t="s">
        <v>31</v>
      </c>
      <c r="G221" s="32" t="s">
        <v>30</v>
      </c>
      <c r="H221" s="33" t="s">
        <v>31</v>
      </c>
      <c r="J221" s="32" t="s">
        <v>30</v>
      </c>
      <c r="K221" s="33" t="s">
        <v>31</v>
      </c>
      <c r="M221" s="32" t="s">
        <v>30</v>
      </c>
      <c r="N221" s="33" t="s">
        <v>31</v>
      </c>
      <c r="O221" s="39"/>
    </row>
    <row r="222" spans="1:21" x14ac:dyDescent="0.25">
      <c r="A222" s="35">
        <v>0.1</v>
      </c>
      <c r="B222" s="34">
        <v>4000</v>
      </c>
      <c r="C222" s="39" t="s">
        <v>33</v>
      </c>
      <c r="D222" s="35">
        <v>100</v>
      </c>
      <c r="E222" s="34">
        <v>100</v>
      </c>
      <c r="F222" s="39" t="s">
        <v>33</v>
      </c>
      <c r="G222" s="35">
        <v>0</v>
      </c>
      <c r="H222" s="34">
        <v>0</v>
      </c>
      <c r="I222" s="39" t="s">
        <v>33</v>
      </c>
      <c r="J222" s="35">
        <v>1</v>
      </c>
      <c r="K222" s="34">
        <v>0</v>
      </c>
      <c r="L222" s="38" t="s">
        <v>33</v>
      </c>
      <c r="M222" s="35">
        <v>1</v>
      </c>
      <c r="N222" s="34">
        <v>1000</v>
      </c>
      <c r="O222" s="39" t="s">
        <v>33</v>
      </c>
      <c r="P222" s="75" t="s">
        <v>34</v>
      </c>
      <c r="Q222" s="34">
        <v>4000000</v>
      </c>
      <c r="R222" s="46">
        <v>0.78125</v>
      </c>
    </row>
    <row r="223" spans="1:21" x14ac:dyDescent="0.25">
      <c r="A223" s="35">
        <v>0.2</v>
      </c>
      <c r="B223" s="34">
        <v>3500</v>
      </c>
      <c r="C223" s="39"/>
      <c r="D223" s="35">
        <v>200</v>
      </c>
      <c r="E223" s="34">
        <v>200</v>
      </c>
      <c r="F223" s="39"/>
      <c r="G223" s="35">
        <v>100</v>
      </c>
      <c r="H223" s="34">
        <v>1</v>
      </c>
      <c r="I223" s="39"/>
      <c r="J223" s="35">
        <v>2</v>
      </c>
      <c r="K223" s="34">
        <v>1</v>
      </c>
      <c r="M223" s="35">
        <v>2</v>
      </c>
      <c r="N223" s="34">
        <v>50000</v>
      </c>
      <c r="O223" s="39"/>
      <c r="P223" s="75" t="s">
        <v>28</v>
      </c>
      <c r="Q223" s="34">
        <v>14</v>
      </c>
      <c r="R223" s="46">
        <v>0.36249999999999999</v>
      </c>
    </row>
    <row r="224" spans="1:21" x14ac:dyDescent="0.25">
      <c r="A224" s="35">
        <v>0.3</v>
      </c>
      <c r="B224" s="34">
        <v>3000</v>
      </c>
      <c r="C224" s="39"/>
      <c r="D224" s="35">
        <v>400</v>
      </c>
      <c r="E224" s="34">
        <v>400</v>
      </c>
      <c r="F224" s="39"/>
      <c r="G224" s="35">
        <v>250</v>
      </c>
      <c r="H224" s="34">
        <v>2</v>
      </c>
      <c r="I224" s="39"/>
      <c r="J224" s="35">
        <v>3</v>
      </c>
      <c r="K224" s="34">
        <v>2</v>
      </c>
      <c r="M224" s="35">
        <v>3</v>
      </c>
      <c r="N224" s="34">
        <v>200000</v>
      </c>
      <c r="O224" s="39"/>
      <c r="P224" s="75" t="s">
        <v>27</v>
      </c>
      <c r="Q224" s="34">
        <v>6</v>
      </c>
      <c r="R224" s="46">
        <v>0.75</v>
      </c>
    </row>
    <row r="225" spans="1:21" x14ac:dyDescent="0.25">
      <c r="A225" s="35">
        <v>0.4</v>
      </c>
      <c r="B225" s="34">
        <v>2500</v>
      </c>
      <c r="C225" s="39"/>
      <c r="D225" s="35">
        <v>600</v>
      </c>
      <c r="E225" s="34">
        <v>600</v>
      </c>
      <c r="F225" s="39"/>
      <c r="G225" s="35">
        <v>500</v>
      </c>
      <c r="H225" s="34">
        <v>3</v>
      </c>
      <c r="I225" s="39"/>
      <c r="J225" s="35">
        <v>4</v>
      </c>
      <c r="K225" s="34">
        <v>3</v>
      </c>
      <c r="M225" s="35">
        <v>5</v>
      </c>
      <c r="N225" s="34">
        <v>1000000</v>
      </c>
      <c r="O225" s="39"/>
    </row>
    <row r="226" spans="1:21" x14ac:dyDescent="0.25">
      <c r="A226" s="35">
        <v>0.5</v>
      </c>
      <c r="B226" s="34">
        <v>2000</v>
      </c>
      <c r="C226" s="39"/>
      <c r="D226" s="35">
        <v>800</v>
      </c>
      <c r="E226" s="34">
        <v>750</v>
      </c>
      <c r="F226" s="39"/>
      <c r="G226" s="35">
        <v>750</v>
      </c>
      <c r="H226" s="34">
        <v>5</v>
      </c>
      <c r="I226" s="39"/>
      <c r="J226" s="35">
        <v>5</v>
      </c>
      <c r="K226" s="34">
        <v>5</v>
      </c>
      <c r="M226" s="35">
        <v>6</v>
      </c>
      <c r="N226" s="34">
        <v>5000000</v>
      </c>
      <c r="O226" s="39"/>
    </row>
    <row r="227" spans="1:21" x14ac:dyDescent="0.25">
      <c r="A227" s="35">
        <v>0.6</v>
      </c>
      <c r="B227" s="34">
        <v>1500</v>
      </c>
      <c r="C227" s="39"/>
      <c r="D227" s="35">
        <v>1000</v>
      </c>
      <c r="E227" s="34">
        <v>900</v>
      </c>
      <c r="F227" s="39"/>
      <c r="G227" s="35">
        <v>1000</v>
      </c>
      <c r="H227" s="34">
        <v>6</v>
      </c>
      <c r="I227" s="39"/>
      <c r="J227" s="35">
        <v>6</v>
      </c>
      <c r="K227" s="34">
        <v>6</v>
      </c>
      <c r="M227" s="35">
        <v>8</v>
      </c>
      <c r="N227" s="34">
        <v>15000000</v>
      </c>
      <c r="O227" s="39"/>
    </row>
    <row r="228" spans="1:21" x14ac:dyDescent="0.25">
      <c r="A228" s="35">
        <v>0.7</v>
      </c>
      <c r="B228" s="34">
        <v>1250</v>
      </c>
      <c r="C228" s="39"/>
      <c r="D228" s="35">
        <v>1250</v>
      </c>
      <c r="E228" s="34">
        <v>1100</v>
      </c>
      <c r="F228" s="39"/>
      <c r="G228" s="35">
        <v>1250</v>
      </c>
      <c r="H228" s="34">
        <v>7</v>
      </c>
      <c r="I228" s="39"/>
      <c r="J228" s="35">
        <v>8</v>
      </c>
      <c r="K228" s="34">
        <v>8</v>
      </c>
      <c r="M228" s="35">
        <v>10</v>
      </c>
      <c r="N228" s="34">
        <v>30000000</v>
      </c>
      <c r="O228" s="39"/>
    </row>
    <row r="229" spans="1:21" x14ac:dyDescent="0.25">
      <c r="A229" s="35">
        <v>0.8</v>
      </c>
      <c r="B229" s="34">
        <v>1000</v>
      </c>
      <c r="C229" s="39"/>
      <c r="D229" s="35">
        <v>1500</v>
      </c>
      <c r="E229" s="34">
        <v>1200</v>
      </c>
      <c r="F229" s="39"/>
      <c r="G229" s="35">
        <v>1300</v>
      </c>
      <c r="H229" s="34">
        <v>9</v>
      </c>
      <c r="I229" s="39"/>
      <c r="J229" s="35">
        <v>9</v>
      </c>
      <c r="K229" s="34">
        <v>9</v>
      </c>
      <c r="M229" s="35">
        <v>12</v>
      </c>
      <c r="N229" s="34">
        <v>40000000</v>
      </c>
      <c r="O229" s="39"/>
    </row>
    <row r="230" spans="1:21" x14ac:dyDescent="0.25">
      <c r="A230" s="35">
        <v>0.9</v>
      </c>
      <c r="B230" s="34">
        <v>800</v>
      </c>
      <c r="C230" s="39"/>
      <c r="D230" s="35">
        <v>1750</v>
      </c>
      <c r="E230" s="34">
        <v>1400</v>
      </c>
      <c r="F230" s="39"/>
      <c r="G230" s="35">
        <v>1400</v>
      </c>
      <c r="H230" s="34">
        <v>10</v>
      </c>
      <c r="I230" s="39"/>
      <c r="J230" s="35">
        <v>11</v>
      </c>
      <c r="K230" s="34">
        <v>11</v>
      </c>
      <c r="M230" s="35">
        <v>18</v>
      </c>
      <c r="N230" s="34">
        <v>1000000000</v>
      </c>
      <c r="O230" s="39"/>
    </row>
    <row r="231" spans="1:21" x14ac:dyDescent="0.25">
      <c r="A231" s="35">
        <v>1</v>
      </c>
      <c r="B231" s="34">
        <v>750</v>
      </c>
      <c r="C231" s="39"/>
      <c r="D231" s="35">
        <v>2000</v>
      </c>
      <c r="E231" s="34">
        <v>1600</v>
      </c>
      <c r="F231" s="39"/>
      <c r="G231" s="35">
        <v>1500</v>
      </c>
      <c r="H231" s="34">
        <v>11</v>
      </c>
      <c r="I231" s="39"/>
      <c r="J231" s="35"/>
      <c r="K231" s="34"/>
      <c r="M231" s="35"/>
      <c r="N231" s="34"/>
      <c r="O231" s="39"/>
    </row>
    <row r="232" spans="1:21" x14ac:dyDescent="0.25">
      <c r="A232" s="35"/>
      <c r="B232" s="34"/>
      <c r="C232" s="39"/>
      <c r="D232" s="35">
        <v>3000</v>
      </c>
      <c r="E232" s="34">
        <v>2000</v>
      </c>
      <c r="F232" s="39"/>
      <c r="G232" s="35">
        <v>2000</v>
      </c>
      <c r="H232" s="34">
        <v>15</v>
      </c>
      <c r="I232" s="39"/>
      <c r="J232" s="35"/>
      <c r="K232" s="34"/>
      <c r="M232" s="35"/>
      <c r="N232" s="34"/>
      <c r="O232" s="39"/>
    </row>
    <row r="233" spans="1:21" x14ac:dyDescent="0.25">
      <c r="A233" s="35"/>
      <c r="B233" s="34"/>
      <c r="D233" s="35"/>
      <c r="E233" s="34"/>
      <c r="F233" s="39"/>
      <c r="G233" s="35"/>
      <c r="H233" s="34"/>
      <c r="I233" s="39"/>
      <c r="J233" s="35"/>
      <c r="K233" s="34"/>
      <c r="M233" s="35"/>
      <c r="N233" s="34"/>
      <c r="O233" s="39"/>
    </row>
    <row r="234" spans="1:21" x14ac:dyDescent="0.25">
      <c r="A234" s="35"/>
      <c r="B234" s="34"/>
      <c r="D234" s="35"/>
      <c r="E234" s="34"/>
      <c r="F234" s="39"/>
      <c r="G234" s="35"/>
      <c r="H234" s="34"/>
      <c r="I234" s="39"/>
      <c r="J234" s="35"/>
      <c r="K234" s="34"/>
      <c r="M234" s="35"/>
      <c r="N234" s="34"/>
      <c r="O234" s="39"/>
    </row>
    <row r="235" spans="1:21" customFormat="1" ht="15.75" customHeight="1" thickBot="1" x14ac:dyDescent="0.3">
      <c r="A235" s="31"/>
      <c r="B235" s="41"/>
      <c r="C235" s="42"/>
      <c r="D235" s="31"/>
      <c r="E235" s="41"/>
      <c r="F235" s="42"/>
      <c r="G235" s="31"/>
      <c r="H235" s="41"/>
      <c r="I235" s="42"/>
      <c r="J235" s="31"/>
      <c r="K235" s="41"/>
      <c r="L235" s="43"/>
      <c r="M235" s="31"/>
      <c r="N235" s="41"/>
      <c r="O235" s="42"/>
      <c r="S235" s="22"/>
    </row>
    <row r="237" spans="1:21" customFormat="1" ht="15.75" customHeight="1" thickBot="1" x14ac:dyDescent="0.3">
      <c r="A237" s="29" t="s">
        <v>72</v>
      </c>
      <c r="S237" s="22"/>
    </row>
    <row r="238" spans="1:21" x14ac:dyDescent="0.25">
      <c r="A238" s="17" t="s">
        <v>10</v>
      </c>
      <c r="B238" s="16"/>
      <c r="C238" s="15"/>
      <c r="D238" s="17" t="s">
        <v>11</v>
      </c>
      <c r="E238" s="16"/>
      <c r="F238" s="15"/>
      <c r="G238" s="17" t="s">
        <v>12</v>
      </c>
      <c r="H238" s="16"/>
      <c r="I238" s="15"/>
      <c r="J238" s="17" t="s">
        <v>13</v>
      </c>
      <c r="K238" s="16"/>
      <c r="L238" s="14"/>
      <c r="M238" s="17" t="s">
        <v>14</v>
      </c>
      <c r="N238" s="16"/>
      <c r="O238" s="15"/>
      <c r="P238" s="80" t="s">
        <v>15</v>
      </c>
      <c r="Q238" s="81" t="s">
        <v>16</v>
      </c>
      <c r="R238" s="25" t="s">
        <v>17</v>
      </c>
      <c r="S238" s="21" t="s">
        <v>18</v>
      </c>
      <c r="T238" s="76" t="s">
        <v>19</v>
      </c>
      <c r="U238" s="76" t="s">
        <v>20</v>
      </c>
    </row>
    <row r="239" spans="1:21" x14ac:dyDescent="0.25">
      <c r="A239" s="32" t="s">
        <v>21</v>
      </c>
      <c r="B239" s="33" t="s">
        <v>22</v>
      </c>
      <c r="C239" s="30" t="s">
        <v>23</v>
      </c>
      <c r="D239" s="32" t="s">
        <v>24</v>
      </c>
      <c r="E239" s="33" t="s">
        <v>25</v>
      </c>
      <c r="F239" s="30" t="s">
        <v>23</v>
      </c>
      <c r="G239" s="32" t="s">
        <v>25</v>
      </c>
      <c r="H239" s="33" t="s">
        <v>26</v>
      </c>
      <c r="I239" s="30" t="s">
        <v>23</v>
      </c>
      <c r="J239" s="32" t="s">
        <v>27</v>
      </c>
      <c r="K239" s="33" t="s">
        <v>28</v>
      </c>
      <c r="L239" s="76" t="s">
        <v>23</v>
      </c>
      <c r="M239" s="32" t="s">
        <v>28</v>
      </c>
      <c r="N239" s="33" t="s">
        <v>29</v>
      </c>
      <c r="O239" s="30" t="s">
        <v>23</v>
      </c>
    </row>
    <row r="240" spans="1:21" x14ac:dyDescent="0.25">
      <c r="A240" s="32" t="s">
        <v>30</v>
      </c>
      <c r="B240" s="33" t="s">
        <v>31</v>
      </c>
      <c r="D240" s="32" t="s">
        <v>30</v>
      </c>
      <c r="E240" s="33" t="s">
        <v>31</v>
      </c>
      <c r="G240" s="32" t="s">
        <v>30</v>
      </c>
      <c r="H240" s="33" t="s">
        <v>31</v>
      </c>
      <c r="J240" s="32" t="s">
        <v>30</v>
      </c>
      <c r="K240" s="33" t="s">
        <v>31</v>
      </c>
      <c r="M240" s="32" t="s">
        <v>30</v>
      </c>
      <c r="N240" s="33" t="s">
        <v>31</v>
      </c>
      <c r="O240" s="39"/>
    </row>
    <row r="241" spans="1:21" x14ac:dyDescent="0.25">
      <c r="A241" s="35">
        <v>0.1</v>
      </c>
      <c r="B241" s="34">
        <v>4000</v>
      </c>
      <c r="C241" s="39" t="s">
        <v>64</v>
      </c>
      <c r="D241" s="35">
        <v>100</v>
      </c>
      <c r="E241" s="34">
        <v>100</v>
      </c>
      <c r="F241" s="39" t="s">
        <v>33</v>
      </c>
      <c r="G241" s="35">
        <v>0</v>
      </c>
      <c r="H241" s="34">
        <v>0</v>
      </c>
      <c r="I241" s="39" t="s">
        <v>64</v>
      </c>
      <c r="J241" s="35">
        <v>1</v>
      </c>
      <c r="K241" s="34">
        <v>0</v>
      </c>
      <c r="L241" s="38" t="s">
        <v>33</v>
      </c>
      <c r="M241" s="35">
        <v>1</v>
      </c>
      <c r="N241" s="34">
        <v>1000</v>
      </c>
      <c r="O241" s="39" t="s">
        <v>64</v>
      </c>
      <c r="P241" s="75" t="s">
        <v>34</v>
      </c>
      <c r="Q241" s="34">
        <v>4000000</v>
      </c>
      <c r="R241" s="46">
        <v>0.9</v>
      </c>
    </row>
    <row r="242" spans="1:21" x14ac:dyDescent="0.25">
      <c r="A242" s="35">
        <v>0.2</v>
      </c>
      <c r="B242" s="34">
        <v>3500</v>
      </c>
      <c r="C242" s="39"/>
      <c r="D242" s="35">
        <v>200</v>
      </c>
      <c r="E242" s="34">
        <v>200</v>
      </c>
      <c r="F242" s="39"/>
      <c r="G242" s="35">
        <v>100</v>
      </c>
      <c r="H242" s="34">
        <v>1</v>
      </c>
      <c r="I242" s="39"/>
      <c r="J242" s="35">
        <v>2</v>
      </c>
      <c r="K242" s="34">
        <v>1</v>
      </c>
      <c r="M242" s="35">
        <v>2</v>
      </c>
      <c r="N242" s="34">
        <v>50000</v>
      </c>
      <c r="O242" s="39"/>
      <c r="P242" s="75" t="s">
        <v>28</v>
      </c>
      <c r="Q242" s="34">
        <v>14</v>
      </c>
      <c r="R242" s="46">
        <v>0.5</v>
      </c>
    </row>
    <row r="243" spans="1:21" x14ac:dyDescent="0.25">
      <c r="A243" s="35">
        <v>0.3</v>
      </c>
      <c r="B243" s="34">
        <v>3000</v>
      </c>
      <c r="C243" s="39"/>
      <c r="D243" s="35">
        <v>400</v>
      </c>
      <c r="E243" s="34">
        <v>400</v>
      </c>
      <c r="F243" s="39"/>
      <c r="G243" s="35">
        <v>250</v>
      </c>
      <c r="H243" s="34">
        <v>2</v>
      </c>
      <c r="I243" s="39"/>
      <c r="J243" s="35">
        <v>3</v>
      </c>
      <c r="K243" s="34">
        <v>2</v>
      </c>
      <c r="M243" s="35">
        <v>3</v>
      </c>
      <c r="N243" s="34">
        <v>200000</v>
      </c>
      <c r="O243" s="39"/>
      <c r="P243" s="75" t="s">
        <v>27</v>
      </c>
      <c r="Q243" s="34">
        <v>6</v>
      </c>
      <c r="R243" s="46">
        <v>0.9</v>
      </c>
    </row>
    <row r="244" spans="1:21" x14ac:dyDescent="0.25">
      <c r="A244" s="35">
        <v>0.4</v>
      </c>
      <c r="B244" s="34">
        <v>2500</v>
      </c>
      <c r="C244" s="39"/>
      <c r="D244" s="35">
        <v>600</v>
      </c>
      <c r="E244" s="34">
        <v>600</v>
      </c>
      <c r="F244" s="39"/>
      <c r="G244" s="35">
        <v>500</v>
      </c>
      <c r="H244" s="34">
        <v>3</v>
      </c>
      <c r="I244" s="39"/>
      <c r="J244" s="35">
        <v>4</v>
      </c>
      <c r="K244" s="34">
        <v>3</v>
      </c>
      <c r="M244" s="35">
        <v>5</v>
      </c>
      <c r="N244" s="34">
        <v>1000000</v>
      </c>
      <c r="O244" s="39"/>
    </row>
    <row r="245" spans="1:21" x14ac:dyDescent="0.25">
      <c r="A245" s="35">
        <v>0.5</v>
      </c>
      <c r="B245" s="34">
        <v>2000</v>
      </c>
      <c r="C245" s="39"/>
      <c r="D245" s="35">
        <v>800</v>
      </c>
      <c r="E245" s="34">
        <v>750</v>
      </c>
      <c r="F245" s="39"/>
      <c r="G245" s="35">
        <v>750</v>
      </c>
      <c r="H245" s="34">
        <v>5</v>
      </c>
      <c r="I245" s="39"/>
      <c r="J245" s="35">
        <v>5</v>
      </c>
      <c r="K245" s="34">
        <v>5</v>
      </c>
      <c r="M245" s="35">
        <v>8</v>
      </c>
      <c r="N245" s="34">
        <v>15000000</v>
      </c>
      <c r="O245" s="39"/>
    </row>
    <row r="246" spans="1:21" x14ac:dyDescent="0.25">
      <c r="A246" s="35">
        <v>0.6</v>
      </c>
      <c r="B246" s="34">
        <v>1500</v>
      </c>
      <c r="C246" s="39"/>
      <c r="D246" s="35">
        <v>1000</v>
      </c>
      <c r="E246" s="34">
        <v>900</v>
      </c>
      <c r="F246" s="39"/>
      <c r="G246" s="35">
        <v>1250</v>
      </c>
      <c r="H246" s="34">
        <v>7</v>
      </c>
      <c r="I246" s="39"/>
      <c r="J246" s="35">
        <v>6</v>
      </c>
      <c r="K246" s="34">
        <v>6</v>
      </c>
      <c r="M246" s="35">
        <v>10</v>
      </c>
      <c r="N246" s="34">
        <v>30000000</v>
      </c>
      <c r="O246" s="39"/>
    </row>
    <row r="247" spans="1:21" x14ac:dyDescent="0.25">
      <c r="A247" s="35">
        <v>0.7</v>
      </c>
      <c r="B247" s="34">
        <v>1250</v>
      </c>
      <c r="C247" s="39"/>
      <c r="D247" s="35">
        <v>1250</v>
      </c>
      <c r="E247" s="34">
        <v>1100</v>
      </c>
      <c r="F247" s="39"/>
      <c r="G247" s="35">
        <v>1300</v>
      </c>
      <c r="H247" s="34">
        <v>9</v>
      </c>
      <c r="I247" s="39"/>
      <c r="J247" s="35">
        <v>8</v>
      </c>
      <c r="K247" s="34">
        <v>8</v>
      </c>
      <c r="M247" s="35">
        <v>12</v>
      </c>
      <c r="N247" s="34">
        <v>40000000</v>
      </c>
      <c r="O247" s="39"/>
    </row>
    <row r="248" spans="1:21" x14ac:dyDescent="0.25">
      <c r="A248" s="35">
        <v>0.8</v>
      </c>
      <c r="B248" s="34">
        <v>1000</v>
      </c>
      <c r="C248" s="39"/>
      <c r="D248" s="35">
        <v>1500</v>
      </c>
      <c r="E248" s="34">
        <v>1200</v>
      </c>
      <c r="F248" s="39"/>
      <c r="G248" s="35">
        <v>1400</v>
      </c>
      <c r="H248" s="34">
        <v>10</v>
      </c>
      <c r="I248" s="39"/>
      <c r="J248" s="35">
        <v>9</v>
      </c>
      <c r="K248" s="34">
        <v>9</v>
      </c>
      <c r="M248" s="35">
        <v>18</v>
      </c>
      <c r="N248" s="34">
        <v>1000000000</v>
      </c>
      <c r="O248" s="39"/>
    </row>
    <row r="249" spans="1:21" x14ac:dyDescent="0.25">
      <c r="A249" s="35">
        <v>0.9</v>
      </c>
      <c r="B249" s="34">
        <v>800</v>
      </c>
      <c r="C249" s="39"/>
      <c r="D249" s="35">
        <v>1750</v>
      </c>
      <c r="E249" s="34">
        <v>1400</v>
      </c>
      <c r="F249" s="39"/>
      <c r="G249" s="35">
        <v>1500</v>
      </c>
      <c r="H249" s="34">
        <v>11</v>
      </c>
      <c r="I249" s="39"/>
      <c r="J249" s="35">
        <v>11</v>
      </c>
      <c r="K249" s="34">
        <v>11</v>
      </c>
      <c r="M249" s="35"/>
      <c r="N249" s="34"/>
      <c r="O249" s="39"/>
    </row>
    <row r="250" spans="1:21" customFormat="1" ht="15.75" customHeight="1" thickBot="1" x14ac:dyDescent="0.3">
      <c r="A250" s="31">
        <v>1</v>
      </c>
      <c r="B250" s="41">
        <v>750</v>
      </c>
      <c r="C250" s="42"/>
      <c r="D250" s="31">
        <v>2000</v>
      </c>
      <c r="E250" s="41">
        <v>1600</v>
      </c>
      <c r="F250" s="42"/>
      <c r="G250" s="31">
        <v>2000</v>
      </c>
      <c r="H250" s="41">
        <v>15</v>
      </c>
      <c r="I250" s="42"/>
      <c r="J250" s="31"/>
      <c r="K250" s="41"/>
      <c r="L250" s="43"/>
      <c r="M250" s="31"/>
      <c r="N250" s="41"/>
      <c r="O250" s="42"/>
      <c r="S250" s="22"/>
    </row>
    <row r="252" spans="1:21" customFormat="1" ht="15.75" customHeight="1" thickBot="1" x14ac:dyDescent="0.3">
      <c r="A252" s="29" t="s">
        <v>73</v>
      </c>
      <c r="S252" s="22"/>
    </row>
    <row r="253" spans="1:21" x14ac:dyDescent="0.25">
      <c r="A253" s="17" t="s">
        <v>10</v>
      </c>
      <c r="B253" s="16"/>
      <c r="C253" s="15"/>
      <c r="D253" s="17" t="s">
        <v>11</v>
      </c>
      <c r="E253" s="16"/>
      <c r="F253" s="15"/>
      <c r="G253" s="17" t="s">
        <v>12</v>
      </c>
      <c r="H253" s="16"/>
      <c r="I253" s="15"/>
      <c r="J253" s="17" t="s">
        <v>13</v>
      </c>
      <c r="K253" s="16"/>
      <c r="L253" s="15"/>
      <c r="M253" s="17" t="s">
        <v>14</v>
      </c>
      <c r="N253" s="16"/>
      <c r="O253" s="15"/>
      <c r="P253" s="80" t="s">
        <v>15</v>
      </c>
      <c r="Q253" s="81" t="s">
        <v>16</v>
      </c>
      <c r="R253" s="25" t="s">
        <v>17</v>
      </c>
      <c r="S253" s="21" t="s">
        <v>18</v>
      </c>
      <c r="T253" s="76" t="s">
        <v>19</v>
      </c>
      <c r="U253" s="76" t="s">
        <v>20</v>
      </c>
    </row>
    <row r="254" spans="1:21" x14ac:dyDescent="0.25">
      <c r="A254" s="32" t="s">
        <v>21</v>
      </c>
      <c r="B254" s="33" t="s">
        <v>22</v>
      </c>
      <c r="C254" s="30" t="s">
        <v>23</v>
      </c>
      <c r="D254" s="32" t="s">
        <v>24</v>
      </c>
      <c r="E254" s="33" t="s">
        <v>25</v>
      </c>
      <c r="F254" s="30" t="s">
        <v>23</v>
      </c>
      <c r="G254" s="32" t="s">
        <v>25</v>
      </c>
      <c r="H254" s="33" t="s">
        <v>26</v>
      </c>
      <c r="I254" s="30" t="s">
        <v>23</v>
      </c>
      <c r="J254" s="32" t="s">
        <v>27</v>
      </c>
      <c r="K254" s="33" t="s">
        <v>28</v>
      </c>
      <c r="L254" s="30" t="s">
        <v>23</v>
      </c>
      <c r="M254" s="32" t="s">
        <v>28</v>
      </c>
      <c r="N254" s="33" t="s">
        <v>29</v>
      </c>
      <c r="O254" s="30" t="s">
        <v>23</v>
      </c>
    </row>
    <row r="255" spans="1:21" x14ac:dyDescent="0.25">
      <c r="A255" s="32" t="s">
        <v>30</v>
      </c>
      <c r="B255" s="33" t="s">
        <v>31</v>
      </c>
      <c r="D255" s="32" t="s">
        <v>30</v>
      </c>
      <c r="E255" s="33" t="s">
        <v>31</v>
      </c>
      <c r="G255" s="32" t="s">
        <v>30</v>
      </c>
      <c r="H255" s="33" t="s">
        <v>31</v>
      </c>
      <c r="J255" s="32" t="s">
        <v>30</v>
      </c>
      <c r="K255" s="33" t="s">
        <v>31</v>
      </c>
      <c r="M255" s="32" t="s">
        <v>30</v>
      </c>
      <c r="N255" s="33" t="s">
        <v>31</v>
      </c>
      <c r="O255" s="39"/>
      <c r="S255" s="20" t="s">
        <v>18</v>
      </c>
      <c r="T255" s="83" t="s">
        <v>39</v>
      </c>
      <c r="U255" s="77">
        <v>43956.402777777803</v>
      </c>
    </row>
    <row r="256" spans="1:21" customFormat="1" ht="45" customHeight="1" x14ac:dyDescent="0.25">
      <c r="A256" s="35">
        <v>0.1</v>
      </c>
      <c r="B256" s="34">
        <v>100</v>
      </c>
      <c r="C256" s="39" t="s">
        <v>33</v>
      </c>
      <c r="D256" s="35"/>
      <c r="E256" s="34"/>
      <c r="F256" s="39" t="s">
        <v>33</v>
      </c>
      <c r="G256" s="35">
        <v>700</v>
      </c>
      <c r="H256" s="34">
        <v>7</v>
      </c>
      <c r="I256" s="39" t="s">
        <v>33</v>
      </c>
      <c r="J256" s="35"/>
      <c r="K256" s="34"/>
      <c r="L256" s="39" t="s">
        <v>33</v>
      </c>
      <c r="M256" s="35">
        <v>9</v>
      </c>
      <c r="N256" s="34">
        <v>9000000</v>
      </c>
      <c r="O256" s="39" t="s">
        <v>33</v>
      </c>
      <c r="P256" s="75" t="s">
        <v>34</v>
      </c>
      <c r="Q256" s="34">
        <v>6000000</v>
      </c>
      <c r="R256" s="46">
        <v>0.6</v>
      </c>
      <c r="S256" s="20" t="s">
        <v>40</v>
      </c>
    </row>
    <row r="257" spans="1:21" customFormat="1" ht="45" customHeight="1" x14ac:dyDescent="0.25">
      <c r="A257" s="35">
        <v>0.6</v>
      </c>
      <c r="B257" s="34">
        <v>600</v>
      </c>
      <c r="C257" s="39"/>
      <c r="D257" s="35"/>
      <c r="E257" s="34"/>
      <c r="F257" s="39"/>
      <c r="G257" s="35">
        <v>300</v>
      </c>
      <c r="H257" s="34">
        <v>3</v>
      </c>
      <c r="I257" s="39"/>
      <c r="J257" s="35"/>
      <c r="K257" s="34"/>
      <c r="L257" s="39"/>
      <c r="M257" s="35">
        <v>3</v>
      </c>
      <c r="N257" s="34">
        <v>3000000</v>
      </c>
      <c r="O257" s="39"/>
      <c r="P257" s="75" t="s">
        <v>28</v>
      </c>
      <c r="Q257" s="34">
        <v>8</v>
      </c>
      <c r="R257" s="46">
        <v>0.8</v>
      </c>
      <c r="S257" s="20" t="s">
        <v>41</v>
      </c>
    </row>
    <row r="258" spans="1:21" x14ac:dyDescent="0.25">
      <c r="A258" s="35">
        <v>0.3</v>
      </c>
      <c r="B258" s="34">
        <v>300</v>
      </c>
      <c r="C258" s="39"/>
      <c r="D258" s="35"/>
      <c r="E258" s="34"/>
      <c r="F258" s="39"/>
      <c r="G258" s="35">
        <v>500</v>
      </c>
      <c r="H258" s="34">
        <v>5</v>
      </c>
      <c r="I258" s="39"/>
      <c r="J258" s="35"/>
      <c r="K258" s="34"/>
      <c r="L258" s="39"/>
      <c r="M258" s="35">
        <v>5</v>
      </c>
      <c r="N258" s="34">
        <v>5000000</v>
      </c>
      <c r="O258" s="39"/>
      <c r="P258" s="75" t="s">
        <v>27</v>
      </c>
      <c r="Q258" s="34">
        <v>4</v>
      </c>
      <c r="R258" s="46">
        <v>0.4</v>
      </c>
      <c r="S258" s="20" t="s">
        <v>74</v>
      </c>
    </row>
    <row r="259" spans="1:21" x14ac:dyDescent="0.25">
      <c r="A259" s="35">
        <v>0.8</v>
      </c>
      <c r="B259" s="34">
        <v>800</v>
      </c>
      <c r="C259" s="39"/>
      <c r="D259" s="35"/>
      <c r="E259" s="34"/>
      <c r="F259" s="39"/>
      <c r="G259" s="35">
        <v>900</v>
      </c>
      <c r="H259" s="34">
        <v>9</v>
      </c>
      <c r="I259" s="39"/>
      <c r="J259" s="35"/>
      <c r="K259" s="34"/>
      <c r="L259" s="39"/>
      <c r="M259" s="35">
        <v>2</v>
      </c>
      <c r="N259" s="34">
        <v>2000000</v>
      </c>
      <c r="O259" s="39"/>
    </row>
    <row r="260" spans="1:21" x14ac:dyDescent="0.25">
      <c r="A260" s="35">
        <v>1</v>
      </c>
      <c r="B260" s="34">
        <v>1000</v>
      </c>
      <c r="C260" s="39"/>
      <c r="D260" s="35"/>
      <c r="E260" s="34"/>
      <c r="F260" s="39"/>
      <c r="G260" s="35">
        <v>200</v>
      </c>
      <c r="H260" s="34">
        <v>2</v>
      </c>
      <c r="I260" s="39"/>
      <c r="J260" s="35"/>
      <c r="K260" s="34"/>
      <c r="L260" s="39"/>
      <c r="M260" s="35">
        <v>1</v>
      </c>
      <c r="N260" s="34">
        <v>1000000</v>
      </c>
      <c r="O260" s="39"/>
    </row>
    <row r="261" spans="1:21" x14ac:dyDescent="0.25">
      <c r="A261" s="35">
        <v>0.2</v>
      </c>
      <c r="B261" s="34">
        <v>200</v>
      </c>
      <c r="C261" s="39"/>
      <c r="D261" s="35"/>
      <c r="E261" s="34"/>
      <c r="F261" s="39"/>
      <c r="G261" s="35">
        <v>400</v>
      </c>
      <c r="H261" s="34">
        <v>4</v>
      </c>
      <c r="I261" s="39"/>
      <c r="J261" s="35"/>
      <c r="K261" s="34"/>
      <c r="L261" s="39"/>
      <c r="M261" s="35">
        <v>8</v>
      </c>
      <c r="N261" s="34">
        <v>8000000</v>
      </c>
      <c r="O261" s="39"/>
    </row>
    <row r="262" spans="1:21" x14ac:dyDescent="0.25">
      <c r="A262" s="35">
        <v>0.5</v>
      </c>
      <c r="B262" s="34">
        <v>500</v>
      </c>
      <c r="C262" s="39"/>
      <c r="D262" s="35"/>
      <c r="E262" s="34"/>
      <c r="F262" s="39"/>
      <c r="G262" s="35">
        <v>100</v>
      </c>
      <c r="H262" s="34">
        <v>1</v>
      </c>
      <c r="I262" s="39"/>
      <c r="J262" s="35"/>
      <c r="K262" s="34"/>
      <c r="L262" s="39"/>
      <c r="M262" s="35">
        <v>4</v>
      </c>
      <c r="N262" s="34">
        <v>4000000</v>
      </c>
      <c r="O262" s="39"/>
    </row>
    <row r="263" spans="1:21" x14ac:dyDescent="0.25">
      <c r="A263" s="35">
        <v>0.7</v>
      </c>
      <c r="B263" s="34">
        <v>700</v>
      </c>
      <c r="C263" s="39"/>
      <c r="D263" s="35"/>
      <c r="E263" s="34"/>
      <c r="F263" s="39"/>
      <c r="G263" s="35">
        <v>800</v>
      </c>
      <c r="H263" s="34">
        <v>8</v>
      </c>
      <c r="I263" s="39"/>
      <c r="J263" s="35"/>
      <c r="K263" s="34"/>
      <c r="L263" s="39"/>
      <c r="M263" s="35">
        <v>6</v>
      </c>
      <c r="N263" s="34">
        <v>6000000</v>
      </c>
      <c r="O263" s="39"/>
    </row>
    <row r="264" spans="1:21" x14ac:dyDescent="0.25">
      <c r="A264" s="35">
        <v>0.4</v>
      </c>
      <c r="B264" s="34">
        <v>400</v>
      </c>
      <c r="C264" s="39"/>
      <c r="D264" s="35"/>
      <c r="E264" s="34"/>
      <c r="F264" s="39"/>
      <c r="G264" s="35">
        <v>1000</v>
      </c>
      <c r="H264" s="34">
        <v>10</v>
      </c>
      <c r="I264" s="39"/>
      <c r="J264" s="35"/>
      <c r="K264" s="34"/>
      <c r="L264" s="39"/>
      <c r="M264" s="35">
        <v>10</v>
      </c>
      <c r="N264" s="34">
        <v>10000000</v>
      </c>
      <c r="O264" s="39"/>
    </row>
    <row r="265" spans="1:21" customFormat="1" ht="15.75" customHeight="1" thickBot="1" x14ac:dyDescent="0.3">
      <c r="A265" s="31">
        <v>0.9</v>
      </c>
      <c r="B265" s="41">
        <v>900</v>
      </c>
      <c r="C265" s="42"/>
      <c r="D265" s="31"/>
      <c r="E265" s="41"/>
      <c r="F265" s="42"/>
      <c r="G265" s="31">
        <v>600</v>
      </c>
      <c r="H265" s="41">
        <v>6</v>
      </c>
      <c r="I265" s="42"/>
      <c r="J265" s="31"/>
      <c r="K265" s="41"/>
      <c r="L265" s="42"/>
      <c r="M265" s="31">
        <v>7</v>
      </c>
      <c r="N265" s="41">
        <v>7000000</v>
      </c>
      <c r="O265" s="42"/>
      <c r="S265" s="22"/>
    </row>
    <row r="267" spans="1:21" customFormat="1" ht="15.75" customHeight="1" thickBot="1" x14ac:dyDescent="0.3">
      <c r="A267" s="29" t="s">
        <v>75</v>
      </c>
      <c r="S267" s="22"/>
    </row>
    <row r="268" spans="1:21" x14ac:dyDescent="0.25">
      <c r="A268" s="17" t="s">
        <v>10</v>
      </c>
      <c r="B268" s="16"/>
      <c r="C268" s="15"/>
      <c r="D268" s="17" t="s">
        <v>11</v>
      </c>
      <c r="E268" s="16"/>
      <c r="F268" s="15"/>
      <c r="G268" s="17" t="s">
        <v>12</v>
      </c>
      <c r="H268" s="16"/>
      <c r="I268" s="15"/>
      <c r="J268" s="17" t="s">
        <v>13</v>
      </c>
      <c r="K268" s="16"/>
      <c r="L268" s="15"/>
      <c r="M268" s="17" t="s">
        <v>14</v>
      </c>
      <c r="N268" s="16"/>
      <c r="O268" s="15"/>
      <c r="P268" s="80" t="s">
        <v>15</v>
      </c>
      <c r="Q268" s="81" t="s">
        <v>16</v>
      </c>
      <c r="R268" s="25" t="s">
        <v>17</v>
      </c>
      <c r="S268" s="21" t="s">
        <v>18</v>
      </c>
      <c r="T268" s="76" t="s">
        <v>19</v>
      </c>
      <c r="U268" s="76" t="s">
        <v>20</v>
      </c>
    </row>
    <row r="269" spans="1:21" x14ac:dyDescent="0.25">
      <c r="A269" s="32" t="s">
        <v>21</v>
      </c>
      <c r="B269" s="33" t="s">
        <v>22</v>
      </c>
      <c r="C269" s="30" t="s">
        <v>23</v>
      </c>
      <c r="D269" s="32" t="s">
        <v>24</v>
      </c>
      <c r="E269" s="33" t="s">
        <v>25</v>
      </c>
      <c r="F269" s="30" t="s">
        <v>23</v>
      </c>
      <c r="G269" s="32" t="s">
        <v>25</v>
      </c>
      <c r="H269" s="33" t="s">
        <v>26</v>
      </c>
      <c r="I269" s="30" t="s">
        <v>23</v>
      </c>
      <c r="J269" s="32" t="s">
        <v>27</v>
      </c>
      <c r="K269" s="33" t="s">
        <v>28</v>
      </c>
      <c r="L269" s="30" t="s">
        <v>23</v>
      </c>
      <c r="M269" s="32" t="s">
        <v>28</v>
      </c>
      <c r="N269" s="33" t="s">
        <v>29</v>
      </c>
      <c r="O269" s="30" t="s">
        <v>23</v>
      </c>
    </row>
    <row r="270" spans="1:21" x14ac:dyDescent="0.25">
      <c r="A270" s="32" t="s">
        <v>30</v>
      </c>
      <c r="B270" s="33" t="s">
        <v>31</v>
      </c>
      <c r="D270" s="32" t="s">
        <v>30</v>
      </c>
      <c r="E270" s="33" t="s">
        <v>31</v>
      </c>
      <c r="G270" s="32" t="s">
        <v>30</v>
      </c>
      <c r="H270" s="33" t="s">
        <v>31</v>
      </c>
      <c r="J270" s="32" t="s">
        <v>30</v>
      </c>
      <c r="K270" s="33" t="s">
        <v>31</v>
      </c>
      <c r="M270" s="32" t="s">
        <v>30</v>
      </c>
      <c r="N270" s="33" t="s">
        <v>31</v>
      </c>
      <c r="O270" s="39"/>
    </row>
    <row r="271" spans="1:21" x14ac:dyDescent="0.25">
      <c r="A271" s="35">
        <v>0.1</v>
      </c>
      <c r="B271" s="34">
        <v>70000</v>
      </c>
      <c r="C271" s="39" t="s">
        <v>33</v>
      </c>
      <c r="D271" s="35">
        <v>5000</v>
      </c>
      <c r="E271" s="34">
        <v>5000</v>
      </c>
      <c r="F271" s="39" t="s">
        <v>33</v>
      </c>
      <c r="G271" s="35">
        <v>1000</v>
      </c>
      <c r="H271" s="34">
        <v>0</v>
      </c>
      <c r="I271" s="39" t="s">
        <v>33</v>
      </c>
      <c r="J271" s="35">
        <v>-1</v>
      </c>
      <c r="K271" s="34">
        <v>-1</v>
      </c>
      <c r="L271" s="39" t="s">
        <v>33</v>
      </c>
      <c r="M271" s="35">
        <v>-1</v>
      </c>
      <c r="N271" s="34">
        <v>100</v>
      </c>
      <c r="O271" s="39" t="s">
        <v>33</v>
      </c>
      <c r="P271" s="75" t="s">
        <v>34</v>
      </c>
      <c r="Q271" s="34">
        <v>100</v>
      </c>
      <c r="R271" s="46">
        <v>1</v>
      </c>
    </row>
    <row r="272" spans="1:21" x14ac:dyDescent="0.25">
      <c r="A272" s="35">
        <v>0.25</v>
      </c>
      <c r="B272" s="34">
        <v>40000</v>
      </c>
      <c r="C272" s="39"/>
      <c r="D272" s="35">
        <v>10000</v>
      </c>
      <c r="E272" s="34">
        <v>10000</v>
      </c>
      <c r="G272" s="35">
        <v>5000</v>
      </c>
      <c r="H272" s="34">
        <v>-1</v>
      </c>
      <c r="I272" s="39"/>
      <c r="J272" s="35">
        <v>-2</v>
      </c>
      <c r="K272" s="34">
        <v>-0.5</v>
      </c>
      <c r="L272" s="39"/>
      <c r="M272" s="35">
        <v>-2</v>
      </c>
      <c r="N272" s="34">
        <v>3000000</v>
      </c>
      <c r="O272" s="39"/>
      <c r="P272" s="75" t="s">
        <v>28</v>
      </c>
      <c r="Q272" s="34">
        <v>-2</v>
      </c>
      <c r="R272" s="46">
        <v>0.23214000000000001</v>
      </c>
    </row>
    <row r="273" spans="1:21" x14ac:dyDescent="0.25">
      <c r="A273" s="35">
        <v>0.5</v>
      </c>
      <c r="B273" s="34">
        <v>35000</v>
      </c>
      <c r="C273" s="39"/>
      <c r="D273" s="35">
        <v>15000</v>
      </c>
      <c r="E273" s="34">
        <v>15000</v>
      </c>
      <c r="F273" s="39"/>
      <c r="G273" s="35">
        <v>10000</v>
      </c>
      <c r="H273" s="34">
        <v>-2</v>
      </c>
      <c r="I273" s="39"/>
      <c r="J273" s="35">
        <v>-5</v>
      </c>
      <c r="K273" s="34">
        <v>0</v>
      </c>
      <c r="L273" s="39"/>
      <c r="M273" s="35">
        <v>-5</v>
      </c>
      <c r="N273" s="34">
        <v>8000000</v>
      </c>
      <c r="O273" s="39"/>
      <c r="P273" s="75" t="s">
        <v>27</v>
      </c>
      <c r="Q273" s="34">
        <v>-10</v>
      </c>
      <c r="R273" s="46">
        <v>0.12333</v>
      </c>
    </row>
    <row r="274" spans="1:21" x14ac:dyDescent="0.25">
      <c r="A274" s="35">
        <v>1</v>
      </c>
      <c r="B274" s="34">
        <v>5000</v>
      </c>
      <c r="C274" s="39"/>
      <c r="D274" s="35">
        <v>20000</v>
      </c>
      <c r="E274" s="34">
        <v>25000</v>
      </c>
      <c r="F274" s="39"/>
      <c r="G274" s="35">
        <v>20000</v>
      </c>
      <c r="H274" s="34">
        <v>-4</v>
      </c>
      <c r="I274" s="39"/>
      <c r="J274" s="35">
        <v>-10</v>
      </c>
      <c r="K274" s="34">
        <v>-4</v>
      </c>
      <c r="L274" s="39"/>
      <c r="M274" s="35">
        <v>-10</v>
      </c>
      <c r="N274" s="34">
        <v>22000000</v>
      </c>
      <c r="O274" s="39"/>
    </row>
    <row r="275" spans="1:21" x14ac:dyDescent="0.25">
      <c r="A275" s="35"/>
      <c r="B275" s="34"/>
      <c r="C275" s="39"/>
      <c r="D275" s="35">
        <v>30000</v>
      </c>
      <c r="E275" s="34">
        <v>28000</v>
      </c>
      <c r="F275" s="39"/>
      <c r="G275" s="35">
        <v>40000</v>
      </c>
      <c r="H275" s="34">
        <v>-8</v>
      </c>
      <c r="I275" s="39"/>
      <c r="J275" s="35">
        <v>-15</v>
      </c>
      <c r="K275" s="34">
        <v>-10</v>
      </c>
      <c r="L275" s="39"/>
      <c r="M275" s="35">
        <v>-15</v>
      </c>
      <c r="N275" s="34">
        <v>35000000</v>
      </c>
      <c r="O275" s="39"/>
    </row>
    <row r="276" spans="1:21" x14ac:dyDescent="0.25">
      <c r="A276" s="35"/>
      <c r="B276" s="34"/>
      <c r="C276" s="39"/>
      <c r="D276" s="35">
        <v>40000</v>
      </c>
      <c r="E276" s="34">
        <v>35000</v>
      </c>
      <c r="F276" s="39"/>
      <c r="G276" s="35">
        <v>60000</v>
      </c>
      <c r="H276" s="34">
        <v>-18</v>
      </c>
      <c r="I276" s="39"/>
      <c r="J276" s="35"/>
      <c r="K276" s="34"/>
      <c r="L276" s="39"/>
      <c r="M276" s="35">
        <v>-20</v>
      </c>
      <c r="N276" s="34">
        <v>50000000</v>
      </c>
      <c r="O276" s="39"/>
    </row>
    <row r="277" spans="1:21" x14ac:dyDescent="0.25">
      <c r="A277" s="35"/>
      <c r="B277" s="34"/>
      <c r="C277" s="39"/>
      <c r="D277" s="35">
        <v>50000</v>
      </c>
      <c r="E277" s="34">
        <v>42000</v>
      </c>
      <c r="F277" s="39"/>
      <c r="G277" s="35"/>
      <c r="H277" s="34"/>
      <c r="I277" s="39"/>
      <c r="J277" s="35"/>
      <c r="K277" s="34"/>
      <c r="L277" s="39"/>
      <c r="M277" s="35"/>
      <c r="N277" s="34"/>
      <c r="O277" s="39"/>
    </row>
    <row r="278" spans="1:21" x14ac:dyDescent="0.25">
      <c r="A278" s="35"/>
      <c r="B278" s="34"/>
      <c r="C278" s="39"/>
      <c r="D278" s="35">
        <v>60000</v>
      </c>
      <c r="E278" s="34">
        <v>50000</v>
      </c>
      <c r="F278" s="39"/>
      <c r="G278" s="35"/>
      <c r="H278" s="34"/>
      <c r="I278" s="39"/>
      <c r="J278" s="35"/>
      <c r="K278" s="34"/>
      <c r="L278" s="39"/>
      <c r="M278" s="35"/>
      <c r="N278" s="34"/>
      <c r="O278" s="39"/>
    </row>
    <row r="279" spans="1:21" x14ac:dyDescent="0.25">
      <c r="A279" s="35"/>
      <c r="B279" s="34"/>
      <c r="C279" s="39"/>
      <c r="D279" s="35">
        <v>100000</v>
      </c>
      <c r="E279" s="34">
        <v>80000</v>
      </c>
      <c r="F279" s="39"/>
      <c r="G279" s="35"/>
      <c r="H279" s="34"/>
      <c r="I279" s="39"/>
      <c r="J279" s="35"/>
      <c r="K279" s="34"/>
      <c r="L279" s="39"/>
      <c r="M279" s="35"/>
      <c r="N279" s="34"/>
      <c r="O279" s="39"/>
    </row>
    <row r="280" spans="1:21" x14ac:dyDescent="0.25">
      <c r="A280" s="35"/>
      <c r="B280" s="34"/>
      <c r="C280" s="39"/>
      <c r="D280" s="35"/>
      <c r="E280" s="34"/>
      <c r="F280" s="39"/>
      <c r="G280" s="35"/>
      <c r="H280" s="34"/>
      <c r="I280" s="39"/>
      <c r="J280" s="35"/>
      <c r="K280" s="34"/>
      <c r="L280" s="39"/>
      <c r="M280" s="35"/>
      <c r="N280" s="34"/>
      <c r="O280" s="39"/>
    </row>
    <row r="281" spans="1:21" customFormat="1" ht="15.75" customHeight="1" thickBot="1" x14ac:dyDescent="0.3">
      <c r="A281" s="31"/>
      <c r="B281" s="41"/>
      <c r="C281" s="42"/>
      <c r="D281" s="31"/>
      <c r="E281" s="41"/>
      <c r="F281" s="42"/>
      <c r="G281" s="31"/>
      <c r="H281" s="41"/>
      <c r="I281" s="42"/>
      <c r="J281" s="31"/>
      <c r="K281" s="41"/>
      <c r="L281" s="42"/>
      <c r="M281" s="31"/>
      <c r="N281" s="41"/>
      <c r="O281" s="42"/>
      <c r="S281" s="22"/>
    </row>
    <row r="283" spans="1:21" customFormat="1" ht="15.75" customHeight="1" thickBot="1" x14ac:dyDescent="0.3">
      <c r="A283" s="29" t="s">
        <v>76</v>
      </c>
      <c r="S283" s="22"/>
    </row>
    <row r="284" spans="1:21" x14ac:dyDescent="0.25">
      <c r="A284" s="17" t="s">
        <v>10</v>
      </c>
      <c r="B284" s="16"/>
      <c r="C284" s="15"/>
      <c r="D284" s="17" t="s">
        <v>11</v>
      </c>
      <c r="E284" s="16"/>
      <c r="F284" s="15"/>
      <c r="G284" s="17" t="s">
        <v>12</v>
      </c>
      <c r="H284" s="16"/>
      <c r="I284" s="15"/>
      <c r="J284" s="17" t="s">
        <v>13</v>
      </c>
      <c r="K284" s="16"/>
      <c r="L284" s="15"/>
      <c r="M284" s="17" t="s">
        <v>14</v>
      </c>
      <c r="N284" s="16"/>
      <c r="O284" s="15"/>
      <c r="P284" s="80" t="s">
        <v>15</v>
      </c>
      <c r="Q284" s="81" t="s">
        <v>16</v>
      </c>
      <c r="R284" s="25" t="s">
        <v>17</v>
      </c>
      <c r="S284" s="21" t="s">
        <v>18</v>
      </c>
      <c r="T284" s="76" t="s">
        <v>19</v>
      </c>
      <c r="U284" s="76" t="s">
        <v>20</v>
      </c>
    </row>
    <row r="285" spans="1:21" x14ac:dyDescent="0.25">
      <c r="A285" s="32" t="s">
        <v>21</v>
      </c>
      <c r="B285" s="33" t="s">
        <v>22</v>
      </c>
      <c r="C285" s="30" t="s">
        <v>23</v>
      </c>
      <c r="D285" s="32" t="s">
        <v>24</v>
      </c>
      <c r="E285" s="33" t="s">
        <v>25</v>
      </c>
      <c r="F285" s="30" t="s">
        <v>23</v>
      </c>
      <c r="G285" s="32" t="s">
        <v>25</v>
      </c>
      <c r="H285" s="33" t="s">
        <v>26</v>
      </c>
      <c r="I285" s="30" t="s">
        <v>23</v>
      </c>
      <c r="J285" s="32" t="s">
        <v>27</v>
      </c>
      <c r="K285" s="33" t="s">
        <v>28</v>
      </c>
      <c r="L285" s="30" t="s">
        <v>23</v>
      </c>
      <c r="M285" s="32" t="s">
        <v>28</v>
      </c>
      <c r="N285" s="33" t="s">
        <v>29</v>
      </c>
      <c r="O285" s="30" t="s">
        <v>23</v>
      </c>
    </row>
    <row r="286" spans="1:21" x14ac:dyDescent="0.25">
      <c r="A286" s="32" t="s">
        <v>30</v>
      </c>
      <c r="B286" s="33" t="s">
        <v>31</v>
      </c>
      <c r="D286" s="32" t="s">
        <v>30</v>
      </c>
      <c r="E286" s="33" t="s">
        <v>31</v>
      </c>
      <c r="G286" s="32" t="s">
        <v>30</v>
      </c>
      <c r="H286" s="33" t="s">
        <v>31</v>
      </c>
      <c r="J286" s="32" t="s">
        <v>30</v>
      </c>
      <c r="K286" s="33" t="s">
        <v>31</v>
      </c>
      <c r="M286" s="32" t="s">
        <v>30</v>
      </c>
      <c r="N286" s="33" t="s">
        <v>31</v>
      </c>
      <c r="O286" s="39"/>
      <c r="S286" s="20" t="s">
        <v>18</v>
      </c>
      <c r="T286" s="82" t="s">
        <v>32</v>
      </c>
      <c r="U286" s="77">
        <v>43956.402777777803</v>
      </c>
    </row>
    <row r="287" spans="1:21" x14ac:dyDescent="0.25">
      <c r="A287" s="35">
        <v>1</v>
      </c>
      <c r="B287" s="34">
        <v>600</v>
      </c>
      <c r="C287" s="39" t="s">
        <v>33</v>
      </c>
      <c r="D287" s="35"/>
      <c r="E287" s="34"/>
      <c r="F287" s="39" t="s">
        <v>33</v>
      </c>
      <c r="G287" s="35">
        <v>100</v>
      </c>
      <c r="H287" s="34">
        <v>1</v>
      </c>
      <c r="I287" s="39" t="s">
        <v>33</v>
      </c>
      <c r="J287" s="35">
        <v>1</v>
      </c>
      <c r="K287" s="34">
        <v>0</v>
      </c>
      <c r="L287" s="39" t="s">
        <v>33</v>
      </c>
      <c r="M287" s="35">
        <v>1</v>
      </c>
      <c r="N287" s="34">
        <v>100000</v>
      </c>
      <c r="O287" s="39" t="s">
        <v>33</v>
      </c>
      <c r="P287" s="75" t="s">
        <v>34</v>
      </c>
      <c r="Q287" s="34">
        <v>100000000</v>
      </c>
      <c r="R287" s="46">
        <v>1.8472</v>
      </c>
      <c r="S287" s="20" t="s">
        <v>77</v>
      </c>
    </row>
    <row r="288" spans="1:21" customFormat="1" ht="30" customHeight="1" x14ac:dyDescent="0.25">
      <c r="A288" s="35">
        <v>1.1000000000000001</v>
      </c>
      <c r="B288" s="34">
        <v>1200</v>
      </c>
      <c r="C288" s="39"/>
      <c r="D288" s="35"/>
      <c r="E288" s="34"/>
      <c r="F288" s="39"/>
      <c r="G288" s="35">
        <v>1000</v>
      </c>
      <c r="H288" s="34">
        <v>2</v>
      </c>
      <c r="I288" s="39"/>
      <c r="J288" s="35">
        <v>2</v>
      </c>
      <c r="K288" s="34">
        <v>1</v>
      </c>
      <c r="L288" s="39"/>
      <c r="M288" s="35">
        <v>2</v>
      </c>
      <c r="N288" s="34">
        <v>500000</v>
      </c>
      <c r="O288" s="39"/>
      <c r="P288" s="75" t="s">
        <v>28</v>
      </c>
      <c r="Q288" s="34">
        <v>15</v>
      </c>
      <c r="R288" s="46">
        <v>1.6444399999999999</v>
      </c>
      <c r="S288" s="20" t="s">
        <v>78</v>
      </c>
    </row>
    <row r="289" spans="1:21" x14ac:dyDescent="0.25">
      <c r="A289" s="35">
        <v>1.2</v>
      </c>
      <c r="B289" s="34">
        <v>2000</v>
      </c>
      <c r="C289" s="39"/>
      <c r="D289" s="35"/>
      <c r="E289" s="34"/>
      <c r="F289" s="39"/>
      <c r="G289" s="35">
        <v>2000</v>
      </c>
      <c r="H289" s="34">
        <v>5</v>
      </c>
      <c r="I289" s="39"/>
      <c r="J289" s="35">
        <v>5</v>
      </c>
      <c r="K289" s="34">
        <v>2</v>
      </c>
      <c r="L289" s="39"/>
      <c r="M289" s="35">
        <v>5</v>
      </c>
      <c r="N289" s="34">
        <v>1200000</v>
      </c>
      <c r="O289" s="39"/>
      <c r="P289" s="75" t="s">
        <v>27</v>
      </c>
      <c r="Q289" s="34">
        <v>8</v>
      </c>
      <c r="R289" s="46">
        <v>1.25</v>
      </c>
      <c r="S289" s="20" t="s">
        <v>79</v>
      </c>
    </row>
    <row r="290" spans="1:21" x14ac:dyDescent="0.25">
      <c r="A290" s="35">
        <v>1.3</v>
      </c>
      <c r="B290" s="34">
        <v>8000</v>
      </c>
      <c r="C290" s="39"/>
      <c r="D290" s="35"/>
      <c r="E290" s="34"/>
      <c r="F290" s="39"/>
      <c r="G290" s="35">
        <v>5000</v>
      </c>
      <c r="H290" s="34">
        <v>8</v>
      </c>
      <c r="I290" s="39"/>
      <c r="J290" s="35">
        <v>10</v>
      </c>
      <c r="K290" s="34">
        <v>5</v>
      </c>
      <c r="L290" s="39"/>
      <c r="M290" s="35">
        <v>10</v>
      </c>
      <c r="N290" s="34">
        <v>4000000</v>
      </c>
      <c r="O290" s="39"/>
    </row>
    <row r="291" spans="1:21" x14ac:dyDescent="0.25">
      <c r="A291" s="35">
        <v>1.4</v>
      </c>
      <c r="B291" s="34">
        <v>13000</v>
      </c>
      <c r="C291" s="39"/>
      <c r="D291" s="35"/>
      <c r="E291" s="34"/>
      <c r="F291" s="39"/>
      <c r="G291" s="35">
        <v>10000</v>
      </c>
      <c r="H291" s="34">
        <v>12</v>
      </c>
      <c r="I291" s="39"/>
      <c r="J291" s="35">
        <v>20</v>
      </c>
      <c r="K291" s="34">
        <v>12</v>
      </c>
      <c r="L291" s="39"/>
      <c r="M291" s="35">
        <v>30</v>
      </c>
      <c r="N291" s="34">
        <v>60000000</v>
      </c>
      <c r="O291" s="39"/>
    </row>
    <row r="292" spans="1:21" x14ac:dyDescent="0.25">
      <c r="A292" s="35">
        <v>1.5</v>
      </c>
      <c r="B292" s="34">
        <v>18000</v>
      </c>
      <c r="C292" s="39"/>
      <c r="D292" s="35"/>
      <c r="E292" s="34"/>
      <c r="F292" s="39"/>
      <c r="G292" s="35">
        <v>15000</v>
      </c>
      <c r="H292" s="34">
        <v>15</v>
      </c>
      <c r="I292" s="39"/>
      <c r="J292" s="35">
        <v>40</v>
      </c>
      <c r="K292" s="34">
        <v>30</v>
      </c>
      <c r="L292" s="39"/>
      <c r="M292" s="35">
        <v>60</v>
      </c>
      <c r="N292" s="34">
        <v>135000000</v>
      </c>
      <c r="O292" s="39"/>
    </row>
    <row r="293" spans="1:21" x14ac:dyDescent="0.25">
      <c r="A293" s="35">
        <v>1.6</v>
      </c>
      <c r="B293" s="34">
        <v>20000</v>
      </c>
      <c r="C293" s="39"/>
      <c r="D293" s="35"/>
      <c r="E293" s="34"/>
      <c r="F293" s="39"/>
      <c r="G293" s="35">
        <v>20000</v>
      </c>
      <c r="H293" s="34">
        <v>20</v>
      </c>
      <c r="I293" s="39"/>
      <c r="J293" s="35">
        <v>80</v>
      </c>
      <c r="K293" s="34">
        <v>70</v>
      </c>
      <c r="L293" s="39"/>
      <c r="M293" s="35">
        <v>90</v>
      </c>
      <c r="N293" s="34">
        <v>300000000</v>
      </c>
      <c r="O293" s="39"/>
    </row>
    <row r="294" spans="1:21" x14ac:dyDescent="0.25">
      <c r="A294" s="35">
        <v>1.7</v>
      </c>
      <c r="B294" s="34">
        <v>30000</v>
      </c>
      <c r="C294" s="39"/>
      <c r="D294" s="35"/>
      <c r="E294" s="34"/>
      <c r="F294" s="39"/>
      <c r="G294" s="35">
        <v>40000</v>
      </c>
      <c r="H294" s="34">
        <v>35</v>
      </c>
      <c r="I294" s="39"/>
      <c r="J294" s="35">
        <v>120</v>
      </c>
      <c r="K294" s="34">
        <v>100</v>
      </c>
      <c r="L294" s="39"/>
      <c r="M294" s="35">
        <v>120</v>
      </c>
      <c r="N294" s="34">
        <v>560000000</v>
      </c>
      <c r="O294" s="39"/>
    </row>
    <row r="295" spans="1:21" x14ac:dyDescent="0.25">
      <c r="A295" s="35">
        <v>1.8</v>
      </c>
      <c r="B295" s="34">
        <v>50000</v>
      </c>
      <c r="C295" s="39"/>
      <c r="D295" s="35"/>
      <c r="E295" s="34"/>
      <c r="F295" s="39"/>
      <c r="G295" s="35">
        <v>80000</v>
      </c>
      <c r="H295" s="34">
        <v>60</v>
      </c>
      <c r="I295" s="39"/>
      <c r="J295" s="35"/>
      <c r="K295" s="34"/>
      <c r="L295" s="39"/>
      <c r="M295" s="35"/>
      <c r="N295" s="34"/>
      <c r="O295" s="39"/>
    </row>
    <row r="296" spans="1:21" x14ac:dyDescent="0.25">
      <c r="A296" s="35">
        <v>1.9</v>
      </c>
      <c r="B296" s="34">
        <v>100000</v>
      </c>
      <c r="C296" s="39"/>
      <c r="D296" s="35"/>
      <c r="E296" s="34"/>
      <c r="F296" s="39"/>
      <c r="G296" s="35">
        <v>120000</v>
      </c>
      <c r="H296" s="34">
        <v>80</v>
      </c>
      <c r="I296" s="39"/>
      <c r="J296" s="35"/>
      <c r="K296" s="34"/>
      <c r="L296" s="39"/>
      <c r="M296" s="35"/>
      <c r="N296" s="34"/>
      <c r="O296" s="39"/>
    </row>
    <row r="297" spans="1:21" x14ac:dyDescent="0.25">
      <c r="A297" s="35">
        <v>2</v>
      </c>
      <c r="B297" s="34">
        <v>111000</v>
      </c>
      <c r="C297" s="39"/>
      <c r="D297" s="35"/>
      <c r="E297" s="34"/>
      <c r="F297" s="39"/>
      <c r="G297" s="35">
        <v>130000</v>
      </c>
      <c r="H297" s="34">
        <v>100</v>
      </c>
      <c r="I297" s="39"/>
      <c r="J297" s="35"/>
      <c r="K297" s="34"/>
      <c r="L297" s="39"/>
      <c r="M297" s="35"/>
      <c r="N297" s="34"/>
      <c r="O297" s="39"/>
    </row>
    <row r="298" spans="1:21" x14ac:dyDescent="0.25">
      <c r="A298" s="35"/>
      <c r="B298" s="34"/>
      <c r="C298" s="39"/>
      <c r="D298" s="35"/>
      <c r="E298" s="34"/>
      <c r="F298" s="39"/>
      <c r="G298" s="35"/>
      <c r="H298" s="34"/>
      <c r="I298" s="39"/>
      <c r="J298" s="35"/>
      <c r="K298" s="34"/>
      <c r="L298" s="39"/>
      <c r="M298" s="35"/>
      <c r="N298" s="34"/>
      <c r="O298" s="39"/>
    </row>
    <row r="299" spans="1:21" x14ac:dyDescent="0.25">
      <c r="A299" s="35"/>
      <c r="B299" s="34"/>
      <c r="C299" s="39"/>
      <c r="D299" s="35"/>
      <c r="E299" s="34"/>
      <c r="F299" s="39"/>
      <c r="G299" s="35"/>
      <c r="H299" s="34"/>
      <c r="I299" s="39"/>
      <c r="J299" s="35"/>
      <c r="K299" s="34"/>
      <c r="L299" s="39"/>
      <c r="M299" s="35"/>
      <c r="N299" s="34"/>
      <c r="O299" s="39"/>
    </row>
    <row r="300" spans="1:21" customFormat="1" ht="15.75" customHeight="1" thickBot="1" x14ac:dyDescent="0.3">
      <c r="A300" s="31"/>
      <c r="B300" s="41"/>
      <c r="C300" s="42"/>
      <c r="D300" s="31"/>
      <c r="E300" s="41"/>
      <c r="F300" s="42"/>
      <c r="G300" s="31"/>
      <c r="H300" s="41"/>
      <c r="I300" s="42"/>
      <c r="J300" s="31"/>
      <c r="K300" s="41"/>
      <c r="L300" s="42"/>
      <c r="M300" s="31"/>
      <c r="N300" s="41"/>
      <c r="O300" s="42"/>
      <c r="S300" s="22"/>
    </row>
    <row r="302" spans="1:21" customFormat="1" ht="15.75" customHeight="1" thickBot="1" x14ac:dyDescent="0.3">
      <c r="A302" s="29" t="s">
        <v>80</v>
      </c>
      <c r="S302" s="22"/>
    </row>
    <row r="303" spans="1:21" x14ac:dyDescent="0.25">
      <c r="A303" s="17" t="s">
        <v>10</v>
      </c>
      <c r="B303" s="16"/>
      <c r="C303" s="15"/>
      <c r="D303" s="17" t="s">
        <v>11</v>
      </c>
      <c r="E303" s="16"/>
      <c r="F303" s="15"/>
      <c r="G303" s="17" t="s">
        <v>12</v>
      </c>
      <c r="H303" s="16"/>
      <c r="I303" s="15"/>
      <c r="J303" s="17" t="s">
        <v>13</v>
      </c>
      <c r="K303" s="16"/>
      <c r="L303" s="15"/>
      <c r="M303" s="17" t="s">
        <v>14</v>
      </c>
      <c r="N303" s="16"/>
      <c r="O303" s="15"/>
      <c r="P303" s="80" t="s">
        <v>15</v>
      </c>
      <c r="Q303" s="81" t="s">
        <v>16</v>
      </c>
      <c r="R303" s="25" t="s">
        <v>17</v>
      </c>
      <c r="S303" s="21" t="s">
        <v>18</v>
      </c>
      <c r="T303" s="76" t="s">
        <v>19</v>
      </c>
      <c r="U303" s="76" t="s">
        <v>20</v>
      </c>
    </row>
    <row r="304" spans="1:21" x14ac:dyDescent="0.25">
      <c r="A304" s="32" t="s">
        <v>21</v>
      </c>
      <c r="B304" s="33" t="s">
        <v>22</v>
      </c>
      <c r="C304" s="30" t="s">
        <v>23</v>
      </c>
      <c r="D304" s="32" t="s">
        <v>24</v>
      </c>
      <c r="E304" s="33" t="s">
        <v>25</v>
      </c>
      <c r="F304" s="30" t="s">
        <v>23</v>
      </c>
      <c r="G304" s="32" t="s">
        <v>25</v>
      </c>
      <c r="H304" s="33" t="s">
        <v>26</v>
      </c>
      <c r="I304" s="30" t="s">
        <v>23</v>
      </c>
      <c r="J304" s="32" t="s">
        <v>27</v>
      </c>
      <c r="K304" s="33" t="s">
        <v>28</v>
      </c>
      <c r="L304" s="30" t="s">
        <v>23</v>
      </c>
      <c r="M304" s="32" t="s">
        <v>28</v>
      </c>
      <c r="N304" s="33" t="s">
        <v>29</v>
      </c>
      <c r="O304" s="30" t="s">
        <v>23</v>
      </c>
    </row>
    <row r="305" spans="1:19" x14ac:dyDescent="0.25">
      <c r="A305" s="32" t="s">
        <v>30</v>
      </c>
      <c r="B305" s="33" t="s">
        <v>31</v>
      </c>
      <c r="D305" s="32" t="s">
        <v>30</v>
      </c>
      <c r="E305" s="33" t="s">
        <v>31</v>
      </c>
      <c r="G305" s="32" t="s">
        <v>30</v>
      </c>
      <c r="H305" s="33" t="s">
        <v>31</v>
      </c>
      <c r="J305" s="32" t="s">
        <v>30</v>
      </c>
      <c r="K305" s="33" t="s">
        <v>31</v>
      </c>
      <c r="M305" s="32" t="s">
        <v>30</v>
      </c>
      <c r="N305" s="33" t="s">
        <v>31</v>
      </c>
      <c r="O305" s="39"/>
    </row>
    <row r="306" spans="1:19" x14ac:dyDescent="0.25">
      <c r="A306" s="35">
        <v>0.1</v>
      </c>
      <c r="B306" s="34">
        <v>100</v>
      </c>
      <c r="C306" s="39" t="s">
        <v>33</v>
      </c>
      <c r="D306" s="35">
        <v>100</v>
      </c>
      <c r="E306" s="34">
        <v>100</v>
      </c>
      <c r="F306" s="39" t="s">
        <v>33</v>
      </c>
      <c r="G306" s="35">
        <v>0</v>
      </c>
      <c r="H306" s="34">
        <v>0</v>
      </c>
      <c r="I306" s="39" t="s">
        <v>64</v>
      </c>
      <c r="J306" s="35">
        <v>1</v>
      </c>
      <c r="K306" s="34">
        <v>0</v>
      </c>
      <c r="L306" s="39" t="s">
        <v>33</v>
      </c>
      <c r="M306" s="35">
        <v>1</v>
      </c>
      <c r="N306" s="34">
        <v>1000</v>
      </c>
      <c r="O306" s="39" t="s">
        <v>33</v>
      </c>
      <c r="P306" s="75" t="s">
        <v>34</v>
      </c>
      <c r="Q306" s="34">
        <v>3500000</v>
      </c>
      <c r="R306" s="46">
        <v>0.4</v>
      </c>
    </row>
    <row r="307" spans="1:19" x14ac:dyDescent="0.25">
      <c r="A307" s="35">
        <v>0.2</v>
      </c>
      <c r="B307" s="34">
        <v>200</v>
      </c>
      <c r="C307" s="39"/>
      <c r="D307" s="35">
        <v>200</v>
      </c>
      <c r="E307" s="34">
        <v>200</v>
      </c>
      <c r="F307" s="39"/>
      <c r="G307" s="35">
        <v>100</v>
      </c>
      <c r="H307" s="34">
        <v>1</v>
      </c>
      <c r="I307" s="39"/>
      <c r="J307" s="35">
        <v>2</v>
      </c>
      <c r="K307" s="34">
        <v>1</v>
      </c>
      <c r="L307" s="39"/>
      <c r="M307" s="35">
        <v>2</v>
      </c>
      <c r="N307" s="34">
        <v>50000</v>
      </c>
      <c r="O307" s="39"/>
      <c r="P307" s="75" t="s">
        <v>28</v>
      </c>
      <c r="Q307" s="34">
        <v>9</v>
      </c>
      <c r="R307" s="46">
        <v>0.82499999999999996</v>
      </c>
    </row>
    <row r="308" spans="1:19" x14ac:dyDescent="0.25">
      <c r="A308" s="35">
        <v>0.3</v>
      </c>
      <c r="B308" s="34">
        <v>500</v>
      </c>
      <c r="C308" s="39"/>
      <c r="D308" s="35">
        <v>400</v>
      </c>
      <c r="E308" s="34">
        <v>400</v>
      </c>
      <c r="F308" s="39"/>
      <c r="G308" s="35">
        <v>250</v>
      </c>
      <c r="H308" s="34">
        <v>2</v>
      </c>
      <c r="I308" s="39"/>
      <c r="J308" s="35">
        <v>3</v>
      </c>
      <c r="K308" s="34">
        <v>2</v>
      </c>
      <c r="L308" s="39"/>
      <c r="M308" s="35">
        <v>3</v>
      </c>
      <c r="N308" s="34">
        <v>200000</v>
      </c>
      <c r="O308" s="39"/>
      <c r="P308" s="75" t="s">
        <v>27</v>
      </c>
      <c r="Q308" s="34">
        <v>3</v>
      </c>
      <c r="R308" s="46">
        <v>0.3</v>
      </c>
    </row>
    <row r="309" spans="1:19" x14ac:dyDescent="0.25">
      <c r="A309" s="35">
        <v>0.4</v>
      </c>
      <c r="B309" s="34">
        <v>800</v>
      </c>
      <c r="C309" s="39"/>
      <c r="D309" s="35">
        <v>600</v>
      </c>
      <c r="E309" s="34">
        <v>600</v>
      </c>
      <c r="F309" s="39"/>
      <c r="G309" s="35">
        <v>500</v>
      </c>
      <c r="H309" s="34">
        <v>3</v>
      </c>
      <c r="I309" s="39"/>
      <c r="J309" s="35">
        <v>4</v>
      </c>
      <c r="K309" s="34">
        <v>3</v>
      </c>
      <c r="L309" s="39"/>
      <c r="M309" s="35">
        <v>5</v>
      </c>
      <c r="N309" s="34">
        <v>1000000</v>
      </c>
      <c r="O309" s="39"/>
    </row>
    <row r="310" spans="1:19" x14ac:dyDescent="0.25">
      <c r="A310" s="35">
        <v>0.5</v>
      </c>
      <c r="B310" s="34">
        <v>1000</v>
      </c>
      <c r="C310" s="39"/>
      <c r="D310" s="35">
        <v>800</v>
      </c>
      <c r="E310" s="34">
        <v>750</v>
      </c>
      <c r="F310" s="39"/>
      <c r="G310" s="35">
        <v>750</v>
      </c>
      <c r="H310" s="34">
        <v>5</v>
      </c>
      <c r="I310" s="39"/>
      <c r="J310" s="35">
        <v>5</v>
      </c>
      <c r="K310" s="34">
        <v>5</v>
      </c>
      <c r="L310" s="39"/>
      <c r="M310" s="35">
        <v>6</v>
      </c>
      <c r="N310" s="34">
        <v>5000000</v>
      </c>
      <c r="O310" s="39"/>
    </row>
    <row r="311" spans="1:19" x14ac:dyDescent="0.25">
      <c r="A311" s="35">
        <v>0.6</v>
      </c>
      <c r="B311" s="34">
        <v>1200</v>
      </c>
      <c r="C311" s="39"/>
      <c r="D311" s="35">
        <v>1000</v>
      </c>
      <c r="E311" s="34">
        <v>900</v>
      </c>
      <c r="F311" s="39"/>
      <c r="G311" s="35">
        <v>1000</v>
      </c>
      <c r="H311" s="34">
        <v>6</v>
      </c>
      <c r="I311" s="39"/>
      <c r="J311" s="35">
        <v>6</v>
      </c>
      <c r="K311" s="34">
        <v>6</v>
      </c>
      <c r="L311" s="39"/>
      <c r="M311" s="35">
        <v>8</v>
      </c>
      <c r="N311" s="34">
        <v>15000000</v>
      </c>
      <c r="O311" s="39"/>
    </row>
    <row r="312" spans="1:19" x14ac:dyDescent="0.25">
      <c r="A312" s="35">
        <v>0.7</v>
      </c>
      <c r="B312" s="34">
        <v>1300</v>
      </c>
      <c r="C312" s="39"/>
      <c r="D312" s="35">
        <v>1250</v>
      </c>
      <c r="E312" s="34">
        <v>1100</v>
      </c>
      <c r="F312" s="39"/>
      <c r="G312" s="35">
        <v>1250</v>
      </c>
      <c r="H312" s="34">
        <v>7</v>
      </c>
      <c r="I312" s="39"/>
      <c r="J312" s="35">
        <v>8</v>
      </c>
      <c r="K312" s="34">
        <v>8</v>
      </c>
      <c r="L312" s="39"/>
      <c r="M312" s="35">
        <v>10</v>
      </c>
      <c r="N312" s="34">
        <v>30000000</v>
      </c>
      <c r="O312" s="39"/>
    </row>
    <row r="313" spans="1:19" x14ac:dyDescent="0.25">
      <c r="A313" s="35">
        <v>0.8</v>
      </c>
      <c r="B313" s="34">
        <v>1500</v>
      </c>
      <c r="C313" s="39"/>
      <c r="D313" s="35">
        <v>1500</v>
      </c>
      <c r="E313" s="34">
        <v>1200</v>
      </c>
      <c r="F313" s="39"/>
      <c r="G313" s="35">
        <v>1300</v>
      </c>
      <c r="H313" s="34">
        <v>9</v>
      </c>
      <c r="I313" s="39"/>
      <c r="J313" s="35">
        <v>9</v>
      </c>
      <c r="K313" s="34">
        <v>9</v>
      </c>
      <c r="L313" s="39"/>
      <c r="M313" s="35">
        <v>12</v>
      </c>
      <c r="N313" s="34">
        <v>40000000</v>
      </c>
      <c r="O313" s="39"/>
    </row>
    <row r="314" spans="1:19" x14ac:dyDescent="0.25">
      <c r="A314" s="35">
        <v>0.9</v>
      </c>
      <c r="B314" s="34">
        <v>2000</v>
      </c>
      <c r="C314" s="39"/>
      <c r="D314" s="35">
        <v>1750</v>
      </c>
      <c r="E314" s="34">
        <v>1400</v>
      </c>
      <c r="F314" s="39"/>
      <c r="G314" s="35">
        <v>1400</v>
      </c>
      <c r="H314" s="34">
        <v>10</v>
      </c>
      <c r="I314" s="39"/>
      <c r="J314" s="35">
        <v>11</v>
      </c>
      <c r="K314" s="34">
        <v>12</v>
      </c>
      <c r="L314" s="39"/>
      <c r="M314" s="35">
        <v>18</v>
      </c>
      <c r="N314" s="34">
        <v>1000000000</v>
      </c>
      <c r="O314" s="39"/>
    </row>
    <row r="315" spans="1:19" x14ac:dyDescent="0.25">
      <c r="A315" s="35">
        <v>1</v>
      </c>
      <c r="B315" s="34">
        <v>2500</v>
      </c>
      <c r="C315" s="39"/>
      <c r="D315" s="35">
        <v>2000</v>
      </c>
      <c r="E315" s="34">
        <v>1600</v>
      </c>
      <c r="F315" s="39"/>
      <c r="G315" s="35">
        <v>1500</v>
      </c>
      <c r="H315" s="34">
        <v>11</v>
      </c>
      <c r="I315" s="39"/>
      <c r="J315" s="35">
        <v>15</v>
      </c>
      <c r="K315" s="34">
        <v>17</v>
      </c>
      <c r="L315" s="39"/>
      <c r="M315" s="35">
        <v>20</v>
      </c>
      <c r="N315" s="34">
        <v>4000000000</v>
      </c>
      <c r="O315" s="39"/>
    </row>
    <row r="316" spans="1:19" x14ac:dyDescent="0.25">
      <c r="A316" s="35"/>
      <c r="B316" s="34"/>
      <c r="C316" s="39"/>
      <c r="D316" s="35">
        <v>3000</v>
      </c>
      <c r="E316" s="34">
        <v>2000</v>
      </c>
      <c r="F316" s="39"/>
      <c r="G316" s="35">
        <v>2000</v>
      </c>
      <c r="H316" s="34">
        <v>15</v>
      </c>
      <c r="I316" s="39"/>
      <c r="J316" s="35"/>
      <c r="K316" s="34"/>
      <c r="L316" s="39"/>
      <c r="M316" s="35"/>
      <c r="N316" s="34"/>
      <c r="O316" s="39"/>
    </row>
    <row r="317" spans="1:19" x14ac:dyDescent="0.25">
      <c r="A317" s="35"/>
      <c r="B317" s="34"/>
      <c r="C317" s="39"/>
      <c r="D317" s="35"/>
      <c r="E317" s="34"/>
      <c r="F317" s="39"/>
      <c r="G317" s="35"/>
      <c r="H317" s="34"/>
      <c r="I317" s="39"/>
      <c r="J317" s="35"/>
      <c r="K317" s="34"/>
      <c r="L317" s="39"/>
      <c r="M317" s="35"/>
      <c r="N317" s="34"/>
      <c r="O317" s="39"/>
    </row>
    <row r="318" spans="1:19" customFormat="1" ht="15.75" customHeight="1" thickBot="1" x14ac:dyDescent="0.3">
      <c r="A318" s="31"/>
      <c r="B318" s="41"/>
      <c r="C318" s="42"/>
      <c r="D318" s="31"/>
      <c r="E318" s="41"/>
      <c r="F318" s="42"/>
      <c r="G318" s="31"/>
      <c r="H318" s="41"/>
      <c r="I318" s="42"/>
      <c r="J318" s="31"/>
      <c r="K318" s="41"/>
      <c r="L318" s="42"/>
      <c r="M318" s="31"/>
      <c r="N318" s="41"/>
      <c r="O318" s="42"/>
      <c r="S318" s="22"/>
    </row>
    <row r="320" spans="1:19" customFormat="1" ht="15.75" customHeight="1" thickBot="1" x14ac:dyDescent="0.3">
      <c r="A320" s="29" t="s">
        <v>81</v>
      </c>
      <c r="S320" s="22"/>
    </row>
    <row r="321" spans="1:21" x14ac:dyDescent="0.25">
      <c r="A321" s="17" t="s">
        <v>10</v>
      </c>
      <c r="B321" s="16"/>
      <c r="C321" s="15"/>
      <c r="D321" s="17" t="s">
        <v>11</v>
      </c>
      <c r="E321" s="16"/>
      <c r="F321" s="15"/>
      <c r="G321" s="17" t="s">
        <v>12</v>
      </c>
      <c r="H321" s="16"/>
      <c r="I321" s="15"/>
      <c r="J321" s="17" t="s">
        <v>13</v>
      </c>
      <c r="K321" s="16"/>
      <c r="L321" s="15"/>
      <c r="M321" s="17" t="s">
        <v>14</v>
      </c>
      <c r="N321" s="16"/>
      <c r="O321" s="15"/>
      <c r="P321" s="80" t="s">
        <v>15</v>
      </c>
      <c r="Q321" s="81" t="s">
        <v>16</v>
      </c>
      <c r="R321" s="25" t="s">
        <v>17</v>
      </c>
      <c r="S321" s="21" t="s">
        <v>18</v>
      </c>
      <c r="T321" s="76" t="s">
        <v>19</v>
      </c>
      <c r="U321" s="76" t="s">
        <v>20</v>
      </c>
    </row>
    <row r="322" spans="1:21" x14ac:dyDescent="0.25">
      <c r="A322" s="32" t="s">
        <v>21</v>
      </c>
      <c r="B322" s="33" t="s">
        <v>22</v>
      </c>
      <c r="C322" s="30" t="s">
        <v>23</v>
      </c>
      <c r="D322" s="32" t="s">
        <v>24</v>
      </c>
      <c r="E322" s="33" t="s">
        <v>25</v>
      </c>
      <c r="F322" s="30" t="s">
        <v>23</v>
      </c>
      <c r="G322" s="32" t="s">
        <v>25</v>
      </c>
      <c r="H322" s="33" t="s">
        <v>26</v>
      </c>
      <c r="I322" s="30" t="s">
        <v>23</v>
      </c>
      <c r="J322" s="32" t="s">
        <v>27</v>
      </c>
      <c r="K322" s="33" t="s">
        <v>28</v>
      </c>
      <c r="L322" s="30" t="s">
        <v>23</v>
      </c>
      <c r="M322" s="32" t="s">
        <v>28</v>
      </c>
      <c r="N322" s="33" t="s">
        <v>29</v>
      </c>
      <c r="O322" s="30" t="s">
        <v>23</v>
      </c>
    </row>
    <row r="323" spans="1:21" x14ac:dyDescent="0.25">
      <c r="A323" s="32" t="s">
        <v>30</v>
      </c>
      <c r="B323" s="33" t="s">
        <v>31</v>
      </c>
      <c r="D323" s="32" t="s">
        <v>30</v>
      </c>
      <c r="E323" s="33" t="s">
        <v>31</v>
      </c>
      <c r="G323" s="32" t="s">
        <v>30</v>
      </c>
      <c r="H323" s="33" t="s">
        <v>31</v>
      </c>
      <c r="J323" s="32" t="s">
        <v>30</v>
      </c>
      <c r="K323" s="33" t="s">
        <v>31</v>
      </c>
      <c r="M323" s="32" t="s">
        <v>30</v>
      </c>
      <c r="N323" s="33" t="s">
        <v>31</v>
      </c>
      <c r="O323" s="39"/>
    </row>
    <row r="324" spans="1:21" x14ac:dyDescent="0.25">
      <c r="A324" s="35">
        <v>0.1</v>
      </c>
      <c r="B324" s="34">
        <v>100</v>
      </c>
      <c r="C324" s="39" t="s">
        <v>33</v>
      </c>
      <c r="D324" s="35">
        <v>100</v>
      </c>
      <c r="E324" s="34">
        <v>100</v>
      </c>
      <c r="F324" s="39" t="s">
        <v>58</v>
      </c>
      <c r="G324" s="35">
        <v>0</v>
      </c>
      <c r="H324" s="34">
        <v>0</v>
      </c>
      <c r="I324" s="39" t="s">
        <v>64</v>
      </c>
      <c r="J324" s="35">
        <v>1</v>
      </c>
      <c r="K324" s="34">
        <v>0</v>
      </c>
      <c r="L324" s="39" t="s">
        <v>33</v>
      </c>
      <c r="M324" s="35">
        <v>1</v>
      </c>
      <c r="N324" s="34">
        <v>1000</v>
      </c>
      <c r="O324" s="39" t="s">
        <v>58</v>
      </c>
      <c r="P324" s="75" t="s">
        <v>34</v>
      </c>
      <c r="Q324" s="34">
        <v>3500000</v>
      </c>
      <c r="R324" s="46">
        <v>0.4</v>
      </c>
    </row>
    <row r="325" spans="1:21" x14ac:dyDescent="0.25">
      <c r="A325" s="35">
        <v>0.2</v>
      </c>
      <c r="B325" s="34">
        <v>200</v>
      </c>
      <c r="C325" s="39"/>
      <c r="D325" s="35">
        <v>200</v>
      </c>
      <c r="E325" s="34">
        <v>200</v>
      </c>
      <c r="F325" s="39"/>
      <c r="G325" s="35">
        <v>100</v>
      </c>
      <c r="H325" s="34">
        <v>1</v>
      </c>
      <c r="I325" s="39"/>
      <c r="J325" s="35">
        <v>2</v>
      </c>
      <c r="K325" s="34">
        <v>1</v>
      </c>
      <c r="L325" s="39"/>
      <c r="M325" s="35">
        <v>2</v>
      </c>
      <c r="N325" s="34">
        <v>50000</v>
      </c>
      <c r="O325" s="39"/>
      <c r="P325" s="75" t="s">
        <v>28</v>
      </c>
      <c r="Q325" s="34">
        <v>9</v>
      </c>
      <c r="R325" s="46">
        <v>0.82796000000000003</v>
      </c>
    </row>
    <row r="326" spans="1:21" x14ac:dyDescent="0.25">
      <c r="A326" s="35">
        <v>0.3</v>
      </c>
      <c r="B326" s="34">
        <v>500</v>
      </c>
      <c r="C326" s="39"/>
      <c r="D326" s="35">
        <v>400</v>
      </c>
      <c r="E326" s="34">
        <v>400</v>
      </c>
      <c r="F326" s="39"/>
      <c r="G326" s="35">
        <v>250</v>
      </c>
      <c r="H326" s="34">
        <v>2</v>
      </c>
      <c r="I326" s="39"/>
      <c r="J326" s="35">
        <v>3</v>
      </c>
      <c r="K326" s="34">
        <v>2</v>
      </c>
      <c r="L326" s="39"/>
      <c r="M326" s="35">
        <v>3</v>
      </c>
      <c r="N326" s="34">
        <v>200000</v>
      </c>
      <c r="O326" s="39"/>
      <c r="P326" s="75" t="s">
        <v>27</v>
      </c>
      <c r="Q326" s="34">
        <v>3</v>
      </c>
      <c r="R326" s="46">
        <v>0.3</v>
      </c>
    </row>
    <row r="327" spans="1:21" x14ac:dyDescent="0.25">
      <c r="A327" s="35">
        <v>0.4</v>
      </c>
      <c r="B327" s="34">
        <v>800</v>
      </c>
      <c r="C327" s="39"/>
      <c r="D327" s="35">
        <v>600</v>
      </c>
      <c r="E327" s="34">
        <v>600</v>
      </c>
      <c r="F327" s="39"/>
      <c r="G327" s="35">
        <v>500</v>
      </c>
      <c r="H327" s="34">
        <v>3</v>
      </c>
      <c r="I327" s="39"/>
      <c r="J327" s="35">
        <v>4</v>
      </c>
      <c r="K327" s="34">
        <v>3</v>
      </c>
      <c r="L327" s="39"/>
      <c r="M327" s="35">
        <v>5</v>
      </c>
      <c r="N327" s="34">
        <v>1000000</v>
      </c>
      <c r="O327" s="39"/>
    </row>
    <row r="328" spans="1:21" x14ac:dyDescent="0.25">
      <c r="A328" s="35">
        <v>0.5</v>
      </c>
      <c r="B328" s="34">
        <v>1000</v>
      </c>
      <c r="C328" s="39"/>
      <c r="D328" s="35">
        <v>800</v>
      </c>
      <c r="E328" s="34">
        <v>750</v>
      </c>
      <c r="F328" s="39"/>
      <c r="G328" s="35">
        <v>750</v>
      </c>
      <c r="H328" s="34">
        <v>5</v>
      </c>
      <c r="I328" s="39"/>
      <c r="J328" s="35">
        <v>5</v>
      </c>
      <c r="K328" s="34">
        <v>5</v>
      </c>
      <c r="L328" s="39"/>
      <c r="M328" s="35">
        <v>6</v>
      </c>
      <c r="N328" s="34">
        <v>5000000</v>
      </c>
      <c r="O328" s="39"/>
    </row>
    <row r="329" spans="1:21" x14ac:dyDescent="0.25">
      <c r="A329" s="35">
        <v>0.6</v>
      </c>
      <c r="B329" s="34">
        <v>1200</v>
      </c>
      <c r="C329" s="39"/>
      <c r="D329" s="35">
        <v>1000</v>
      </c>
      <c r="E329" s="34">
        <v>900</v>
      </c>
      <c r="F329" s="39"/>
      <c r="G329" s="35">
        <v>1000</v>
      </c>
      <c r="H329" s="34">
        <v>6</v>
      </c>
      <c r="I329" s="39"/>
      <c r="J329" s="35">
        <v>6</v>
      </c>
      <c r="K329" s="34">
        <v>6</v>
      </c>
      <c r="L329" s="39"/>
      <c r="M329" s="35">
        <v>8</v>
      </c>
      <c r="N329" s="34">
        <v>15000000</v>
      </c>
      <c r="O329" s="39"/>
    </row>
    <row r="330" spans="1:21" x14ac:dyDescent="0.25">
      <c r="A330" s="35">
        <v>0.7</v>
      </c>
      <c r="B330" s="34">
        <v>1300</v>
      </c>
      <c r="C330" s="39"/>
      <c r="D330" s="35">
        <v>1250</v>
      </c>
      <c r="E330" s="34">
        <v>1100</v>
      </c>
      <c r="F330" s="39"/>
      <c r="G330" s="35">
        <v>1250</v>
      </c>
      <c r="H330" s="34">
        <v>7</v>
      </c>
      <c r="I330" s="39"/>
      <c r="J330" s="35">
        <v>8</v>
      </c>
      <c r="K330" s="34">
        <v>8</v>
      </c>
      <c r="L330" s="39"/>
      <c r="M330" s="35">
        <v>10</v>
      </c>
      <c r="N330" s="34">
        <v>30000000</v>
      </c>
      <c r="O330" s="39"/>
    </row>
    <row r="331" spans="1:21" x14ac:dyDescent="0.25">
      <c r="A331" s="35">
        <v>0.8</v>
      </c>
      <c r="B331" s="34">
        <v>1500</v>
      </c>
      <c r="C331" s="39"/>
      <c r="D331" s="35">
        <v>1500</v>
      </c>
      <c r="E331" s="34">
        <v>1200</v>
      </c>
      <c r="F331" s="39"/>
      <c r="G331" s="35">
        <v>1300</v>
      </c>
      <c r="H331" s="34">
        <v>9</v>
      </c>
      <c r="I331" s="39"/>
      <c r="J331" s="35">
        <v>9</v>
      </c>
      <c r="K331" s="34">
        <v>9</v>
      </c>
      <c r="L331" s="39"/>
      <c r="M331" s="35">
        <v>12</v>
      </c>
      <c r="N331" s="34">
        <v>40000000</v>
      </c>
      <c r="O331" s="39"/>
    </row>
    <row r="332" spans="1:21" x14ac:dyDescent="0.25">
      <c r="A332" s="35">
        <v>0.9</v>
      </c>
      <c r="B332" s="34">
        <v>2000</v>
      </c>
      <c r="C332" s="39"/>
      <c r="D332" s="35">
        <v>1750</v>
      </c>
      <c r="E332" s="34">
        <v>1400</v>
      </c>
      <c r="F332" s="39"/>
      <c r="G332" s="35">
        <v>1400</v>
      </c>
      <c r="H332" s="34">
        <v>10</v>
      </c>
      <c r="I332" s="39"/>
      <c r="J332" s="35">
        <v>11</v>
      </c>
      <c r="K332" s="34">
        <v>12</v>
      </c>
      <c r="L332" s="39"/>
      <c r="M332" s="35">
        <v>18</v>
      </c>
      <c r="N332" s="34">
        <v>1000000000</v>
      </c>
      <c r="O332" s="39"/>
    </row>
    <row r="333" spans="1:21" x14ac:dyDescent="0.25">
      <c r="A333" s="35">
        <v>1</v>
      </c>
      <c r="B333" s="34">
        <v>2500</v>
      </c>
      <c r="C333" s="39"/>
      <c r="D333" s="35">
        <v>2000</v>
      </c>
      <c r="E333" s="34">
        <v>1600</v>
      </c>
      <c r="F333" s="39"/>
      <c r="G333" s="35">
        <v>1500</v>
      </c>
      <c r="H333" s="34">
        <v>11</v>
      </c>
      <c r="I333" s="39"/>
      <c r="J333" s="35">
        <v>15</v>
      </c>
      <c r="K333" s="34">
        <v>17</v>
      </c>
      <c r="L333" s="39"/>
      <c r="M333" s="35">
        <v>20</v>
      </c>
      <c r="N333" s="34">
        <v>4000000000</v>
      </c>
      <c r="O333" s="39"/>
    </row>
    <row r="334" spans="1:21" x14ac:dyDescent="0.25">
      <c r="A334" s="35"/>
      <c r="B334" s="34"/>
      <c r="C334" s="39"/>
      <c r="D334" s="35">
        <v>3000</v>
      </c>
      <c r="E334" s="34">
        <v>2000</v>
      </c>
      <c r="F334" s="39"/>
      <c r="G334" s="35">
        <v>2000</v>
      </c>
      <c r="H334" s="34">
        <v>15</v>
      </c>
      <c r="I334" s="39"/>
      <c r="J334" s="35"/>
      <c r="K334" s="34"/>
      <c r="L334" s="39"/>
      <c r="M334" s="35"/>
      <c r="N334" s="34"/>
      <c r="O334" s="39"/>
    </row>
    <row r="335" spans="1:21" x14ac:dyDescent="0.25">
      <c r="A335" s="35"/>
      <c r="B335" s="34"/>
      <c r="C335" s="39"/>
      <c r="D335" s="35"/>
      <c r="E335" s="34"/>
      <c r="F335" s="39"/>
      <c r="G335" s="35"/>
      <c r="H335" s="34"/>
      <c r="I335" s="39"/>
      <c r="J335" s="35"/>
      <c r="K335" s="34"/>
      <c r="L335" s="39"/>
      <c r="M335" s="35"/>
      <c r="N335" s="34"/>
      <c r="O335" s="39"/>
    </row>
    <row r="336" spans="1:21" customFormat="1" ht="15.75" customHeight="1" thickBot="1" x14ac:dyDescent="0.3">
      <c r="A336" s="31"/>
      <c r="B336" s="41"/>
      <c r="C336" s="42"/>
      <c r="D336" s="31"/>
      <c r="E336" s="41"/>
      <c r="F336" s="42"/>
      <c r="G336" s="31"/>
      <c r="H336" s="41"/>
      <c r="I336" s="42"/>
      <c r="J336" s="31"/>
      <c r="K336" s="41"/>
      <c r="L336" s="42"/>
      <c r="M336" s="31"/>
      <c r="N336" s="41"/>
      <c r="O336" s="42"/>
      <c r="S336" s="22"/>
    </row>
    <row r="338" spans="1:21" customFormat="1" ht="15.75" customHeight="1" thickBot="1" x14ac:dyDescent="0.3">
      <c r="A338" s="29" t="s">
        <v>82</v>
      </c>
      <c r="S338" s="22"/>
    </row>
    <row r="339" spans="1:21" x14ac:dyDescent="0.25">
      <c r="A339" s="17" t="s">
        <v>10</v>
      </c>
      <c r="B339" s="16"/>
      <c r="C339" s="15"/>
      <c r="D339" s="17" t="s">
        <v>11</v>
      </c>
      <c r="E339" s="16"/>
      <c r="F339" s="15"/>
      <c r="G339" s="17" t="s">
        <v>12</v>
      </c>
      <c r="H339" s="16"/>
      <c r="I339" s="15"/>
      <c r="J339" s="17" t="s">
        <v>13</v>
      </c>
      <c r="K339" s="16"/>
      <c r="L339" s="15"/>
      <c r="M339" s="17" t="s">
        <v>14</v>
      </c>
      <c r="N339" s="16"/>
      <c r="O339" s="15"/>
      <c r="P339" s="80" t="s">
        <v>15</v>
      </c>
      <c r="Q339" s="81" t="s">
        <v>16</v>
      </c>
      <c r="R339" s="25" t="s">
        <v>17</v>
      </c>
      <c r="S339" s="21" t="s">
        <v>18</v>
      </c>
      <c r="T339" s="76" t="s">
        <v>19</v>
      </c>
      <c r="U339" s="76" t="s">
        <v>20</v>
      </c>
    </row>
    <row r="340" spans="1:21" x14ac:dyDescent="0.25">
      <c r="A340" s="32" t="s">
        <v>21</v>
      </c>
      <c r="B340" s="33" t="s">
        <v>22</v>
      </c>
      <c r="C340" s="30" t="s">
        <v>23</v>
      </c>
      <c r="D340" s="32" t="s">
        <v>24</v>
      </c>
      <c r="E340" s="33" t="s">
        <v>25</v>
      </c>
      <c r="F340" s="30" t="s">
        <v>23</v>
      </c>
      <c r="G340" s="32" t="s">
        <v>25</v>
      </c>
      <c r="H340" s="33" t="s">
        <v>26</v>
      </c>
      <c r="I340" s="30" t="s">
        <v>23</v>
      </c>
      <c r="J340" s="32" t="s">
        <v>27</v>
      </c>
      <c r="K340" s="33" t="s">
        <v>28</v>
      </c>
      <c r="L340" s="30" t="s">
        <v>23</v>
      </c>
      <c r="M340" s="32" t="s">
        <v>28</v>
      </c>
      <c r="N340" s="33" t="s">
        <v>29</v>
      </c>
      <c r="O340" s="30" t="s">
        <v>23</v>
      </c>
    </row>
    <row r="341" spans="1:21" x14ac:dyDescent="0.25">
      <c r="A341" s="32" t="s">
        <v>30</v>
      </c>
      <c r="B341" s="33" t="s">
        <v>31</v>
      </c>
      <c r="D341" s="32" t="s">
        <v>30</v>
      </c>
      <c r="E341" s="33" t="s">
        <v>31</v>
      </c>
      <c r="G341" s="32" t="s">
        <v>30</v>
      </c>
      <c r="H341" s="33" t="s">
        <v>31</v>
      </c>
      <c r="J341" s="32" t="s">
        <v>30</v>
      </c>
      <c r="K341" s="33" t="s">
        <v>31</v>
      </c>
      <c r="M341" s="32" t="s">
        <v>30</v>
      </c>
      <c r="N341" s="33" t="s">
        <v>31</v>
      </c>
      <c r="O341" s="39"/>
    </row>
    <row r="342" spans="1:21" x14ac:dyDescent="0.25">
      <c r="A342" s="35">
        <v>0.1</v>
      </c>
      <c r="B342" s="34">
        <v>100</v>
      </c>
      <c r="C342" s="39" t="s">
        <v>64</v>
      </c>
      <c r="D342" s="35">
        <v>200</v>
      </c>
      <c r="E342" s="34">
        <v>200</v>
      </c>
      <c r="F342" s="39" t="s">
        <v>64</v>
      </c>
      <c r="G342" s="35">
        <v>0</v>
      </c>
      <c r="H342" s="34">
        <v>0</v>
      </c>
      <c r="I342" s="39" t="s">
        <v>64</v>
      </c>
      <c r="J342" s="35">
        <v>1</v>
      </c>
      <c r="K342" s="34">
        <v>0</v>
      </c>
      <c r="L342" s="39" t="s">
        <v>58</v>
      </c>
      <c r="M342" s="35">
        <v>1</v>
      </c>
      <c r="N342" s="34">
        <v>1000</v>
      </c>
      <c r="O342" s="39" t="s">
        <v>58</v>
      </c>
      <c r="P342" s="75" t="s">
        <v>34</v>
      </c>
      <c r="Q342" s="34">
        <v>3500000</v>
      </c>
      <c r="R342" s="46">
        <v>0.4</v>
      </c>
    </row>
    <row r="343" spans="1:21" x14ac:dyDescent="0.25">
      <c r="A343" s="35">
        <v>0.2</v>
      </c>
      <c r="B343" s="34">
        <v>200</v>
      </c>
      <c r="C343" s="39"/>
      <c r="D343" s="35">
        <v>400</v>
      </c>
      <c r="E343" s="34">
        <v>400</v>
      </c>
      <c r="F343" s="39"/>
      <c r="G343" s="35">
        <v>100</v>
      </c>
      <c r="H343" s="34">
        <v>1</v>
      </c>
      <c r="I343" s="39"/>
      <c r="J343" s="35">
        <v>2</v>
      </c>
      <c r="K343" s="34">
        <v>1</v>
      </c>
      <c r="L343" s="39"/>
      <c r="M343" s="35">
        <v>2</v>
      </c>
      <c r="N343" s="34">
        <v>50000</v>
      </c>
      <c r="O343" s="39"/>
      <c r="P343" s="75" t="s">
        <v>28</v>
      </c>
      <c r="Q343" s="34">
        <v>9</v>
      </c>
      <c r="R343" s="46">
        <v>0.9</v>
      </c>
    </row>
    <row r="344" spans="1:21" x14ac:dyDescent="0.25">
      <c r="A344" s="35">
        <v>0.3</v>
      </c>
      <c r="B344" s="34">
        <v>500</v>
      </c>
      <c r="C344" s="39"/>
      <c r="D344" s="35">
        <v>600</v>
      </c>
      <c r="E344" s="34">
        <v>600</v>
      </c>
      <c r="F344" s="39"/>
      <c r="G344" s="35">
        <v>250</v>
      </c>
      <c r="H344" s="34">
        <v>2</v>
      </c>
      <c r="I344" s="39"/>
      <c r="J344" s="35">
        <v>3</v>
      </c>
      <c r="K344" s="34">
        <v>2</v>
      </c>
      <c r="L344" s="39"/>
      <c r="M344" s="35">
        <v>3</v>
      </c>
      <c r="N344" s="34">
        <v>200000</v>
      </c>
      <c r="O344" s="39"/>
      <c r="P344" s="75" t="s">
        <v>27</v>
      </c>
      <c r="Q344" s="34">
        <v>3</v>
      </c>
      <c r="R344" s="46">
        <v>0.2</v>
      </c>
    </row>
    <row r="345" spans="1:21" x14ac:dyDescent="0.25">
      <c r="A345" s="35">
        <v>0.4</v>
      </c>
      <c r="B345" s="34">
        <v>800</v>
      </c>
      <c r="C345" s="39"/>
      <c r="D345" s="35">
        <v>800</v>
      </c>
      <c r="E345" s="34">
        <v>750</v>
      </c>
      <c r="F345" s="39"/>
      <c r="G345" s="35">
        <v>500</v>
      </c>
      <c r="H345" s="34">
        <v>3</v>
      </c>
      <c r="I345" s="39"/>
      <c r="J345" s="35">
        <v>4</v>
      </c>
      <c r="K345" s="34">
        <v>3</v>
      </c>
      <c r="L345" s="39"/>
      <c r="M345" s="35">
        <v>5</v>
      </c>
      <c r="N345" s="34">
        <v>1000000</v>
      </c>
      <c r="O345" s="39"/>
    </row>
    <row r="346" spans="1:21" x14ac:dyDescent="0.25">
      <c r="A346" s="35">
        <v>0.5</v>
      </c>
      <c r="B346" s="34">
        <v>1000</v>
      </c>
      <c r="C346" s="39"/>
      <c r="D346" s="35">
        <v>1000</v>
      </c>
      <c r="E346" s="34">
        <v>900</v>
      </c>
      <c r="F346" s="39"/>
      <c r="G346" s="35">
        <v>750</v>
      </c>
      <c r="H346" s="34">
        <v>5</v>
      </c>
      <c r="I346" s="39"/>
      <c r="J346" s="35">
        <v>5</v>
      </c>
      <c r="K346" s="34">
        <v>5</v>
      </c>
      <c r="L346" s="39"/>
      <c r="M346" s="35">
        <v>6</v>
      </c>
      <c r="N346" s="34">
        <v>5000000</v>
      </c>
      <c r="O346" s="39"/>
    </row>
    <row r="347" spans="1:21" x14ac:dyDescent="0.25">
      <c r="A347" s="35">
        <v>0.6</v>
      </c>
      <c r="B347" s="34">
        <v>1200</v>
      </c>
      <c r="C347" s="39"/>
      <c r="D347" s="35">
        <v>1250</v>
      </c>
      <c r="E347" s="34">
        <v>1100</v>
      </c>
      <c r="F347" s="39"/>
      <c r="G347" s="35">
        <v>1000</v>
      </c>
      <c r="H347" s="34">
        <v>6</v>
      </c>
      <c r="I347" s="39"/>
      <c r="J347" s="35">
        <v>6</v>
      </c>
      <c r="K347" s="34">
        <v>6</v>
      </c>
      <c r="L347" s="39"/>
      <c r="M347" s="35">
        <v>8</v>
      </c>
      <c r="N347" s="34">
        <v>15000000</v>
      </c>
      <c r="O347" s="39"/>
    </row>
    <row r="348" spans="1:21" x14ac:dyDescent="0.25">
      <c r="A348" s="35">
        <v>0.7</v>
      </c>
      <c r="B348" s="34">
        <v>1300</v>
      </c>
      <c r="C348" s="39"/>
      <c r="D348" s="35">
        <v>1500</v>
      </c>
      <c r="E348" s="34">
        <v>1200</v>
      </c>
      <c r="F348" s="39"/>
      <c r="G348" s="35">
        <v>1250</v>
      </c>
      <c r="H348" s="34">
        <v>7</v>
      </c>
      <c r="I348" s="39"/>
      <c r="J348" s="35">
        <v>8</v>
      </c>
      <c r="K348" s="34">
        <v>8</v>
      </c>
      <c r="L348" s="39"/>
      <c r="M348" s="35">
        <v>10</v>
      </c>
      <c r="N348" s="34">
        <v>30000000</v>
      </c>
      <c r="O348" s="39"/>
    </row>
    <row r="349" spans="1:21" x14ac:dyDescent="0.25">
      <c r="A349" s="35">
        <v>0.8</v>
      </c>
      <c r="B349" s="34">
        <v>1500</v>
      </c>
      <c r="C349" s="39"/>
      <c r="D349" s="35">
        <v>1750</v>
      </c>
      <c r="E349" s="34">
        <v>1400</v>
      </c>
      <c r="F349" s="39"/>
      <c r="G349" s="35">
        <v>1300</v>
      </c>
      <c r="H349" s="34">
        <v>9</v>
      </c>
      <c r="I349" s="39"/>
      <c r="J349" s="35">
        <v>9</v>
      </c>
      <c r="K349" s="34">
        <v>9</v>
      </c>
      <c r="L349" s="39"/>
      <c r="M349" s="35">
        <v>12</v>
      </c>
      <c r="N349" s="34">
        <v>40000000</v>
      </c>
      <c r="O349" s="39"/>
    </row>
    <row r="350" spans="1:21" x14ac:dyDescent="0.25">
      <c r="A350" s="35">
        <v>0.9</v>
      </c>
      <c r="B350" s="34">
        <v>2000</v>
      </c>
      <c r="C350" s="39"/>
      <c r="D350" s="35">
        <v>2000</v>
      </c>
      <c r="E350" s="34">
        <v>1600</v>
      </c>
      <c r="F350" s="39"/>
      <c r="G350" s="35">
        <v>1400</v>
      </c>
      <c r="H350" s="34">
        <v>10</v>
      </c>
      <c r="I350" s="39"/>
      <c r="J350" s="35">
        <v>11</v>
      </c>
      <c r="K350" s="34">
        <v>12</v>
      </c>
      <c r="L350" s="39"/>
      <c r="M350" s="35">
        <v>18</v>
      </c>
      <c r="N350" s="34">
        <v>1000000000</v>
      </c>
      <c r="O350" s="39"/>
    </row>
    <row r="351" spans="1:21" x14ac:dyDescent="0.25">
      <c r="A351" s="35">
        <v>1</v>
      </c>
      <c r="B351" s="34">
        <v>2500</v>
      </c>
      <c r="C351" s="39"/>
      <c r="D351" s="35">
        <v>3000</v>
      </c>
      <c r="E351" s="34">
        <v>2000</v>
      </c>
      <c r="F351" s="39"/>
      <c r="G351" s="35">
        <v>1500</v>
      </c>
      <c r="H351" s="34">
        <v>11</v>
      </c>
      <c r="I351" s="39"/>
      <c r="J351" s="35">
        <v>15</v>
      </c>
      <c r="K351" s="34">
        <v>17</v>
      </c>
      <c r="L351" s="39"/>
      <c r="M351" s="35">
        <v>20</v>
      </c>
      <c r="N351" s="34">
        <v>4000000000</v>
      </c>
      <c r="O351" s="39"/>
    </row>
    <row r="352" spans="1:21" customFormat="1" ht="15.75" customHeight="1" thickBot="1" x14ac:dyDescent="0.3">
      <c r="A352" s="31"/>
      <c r="B352" s="41"/>
      <c r="C352" s="42"/>
      <c r="D352" s="31"/>
      <c r="E352" s="41"/>
      <c r="F352" s="42"/>
      <c r="G352" s="31">
        <v>2000</v>
      </c>
      <c r="H352" s="41">
        <v>15</v>
      </c>
      <c r="I352" s="42"/>
      <c r="J352" s="31"/>
      <c r="K352" s="41"/>
      <c r="L352" s="42"/>
      <c r="M352" s="31"/>
      <c r="N352" s="41"/>
      <c r="O352" s="42"/>
      <c r="S352" s="22"/>
    </row>
    <row r="354" spans="1:21" customFormat="1" ht="15.75" customHeight="1" thickBot="1" x14ac:dyDescent="0.3">
      <c r="A354" s="29" t="s">
        <v>83</v>
      </c>
      <c r="S354" s="22"/>
    </row>
    <row r="355" spans="1:21" x14ac:dyDescent="0.25">
      <c r="A355" s="17" t="s">
        <v>10</v>
      </c>
      <c r="B355" s="16"/>
      <c r="C355" s="15"/>
      <c r="D355" s="17" t="s">
        <v>11</v>
      </c>
      <c r="E355" s="16"/>
      <c r="F355" s="15"/>
      <c r="G355" s="17" t="s">
        <v>12</v>
      </c>
      <c r="H355" s="16"/>
      <c r="I355" s="15"/>
      <c r="J355" s="17" t="s">
        <v>13</v>
      </c>
      <c r="K355" s="16"/>
      <c r="L355" s="15"/>
      <c r="M355" s="17" t="s">
        <v>14</v>
      </c>
      <c r="N355" s="16"/>
      <c r="O355" s="15"/>
      <c r="P355" s="80" t="s">
        <v>15</v>
      </c>
      <c r="Q355" s="81" t="s">
        <v>16</v>
      </c>
      <c r="R355" s="25" t="s">
        <v>17</v>
      </c>
      <c r="S355" s="21" t="s">
        <v>18</v>
      </c>
      <c r="T355" s="76" t="s">
        <v>19</v>
      </c>
      <c r="U355" s="76" t="s">
        <v>20</v>
      </c>
    </row>
    <row r="356" spans="1:21" x14ac:dyDescent="0.25">
      <c r="A356" s="32" t="s">
        <v>21</v>
      </c>
      <c r="B356" s="33" t="s">
        <v>22</v>
      </c>
      <c r="C356" s="30" t="s">
        <v>23</v>
      </c>
      <c r="D356" s="32" t="s">
        <v>24</v>
      </c>
      <c r="E356" s="33" t="s">
        <v>25</v>
      </c>
      <c r="F356" s="30" t="s">
        <v>23</v>
      </c>
      <c r="G356" s="32" t="s">
        <v>25</v>
      </c>
      <c r="H356" s="33" t="s">
        <v>26</v>
      </c>
      <c r="I356" s="30" t="s">
        <v>23</v>
      </c>
      <c r="J356" s="32" t="s">
        <v>27</v>
      </c>
      <c r="K356" s="33" t="s">
        <v>28</v>
      </c>
      <c r="L356" s="30" t="s">
        <v>23</v>
      </c>
      <c r="M356" s="32" t="s">
        <v>28</v>
      </c>
      <c r="N356" s="33" t="s">
        <v>29</v>
      </c>
      <c r="O356" s="30" t="s">
        <v>23</v>
      </c>
    </row>
    <row r="357" spans="1:21" x14ac:dyDescent="0.25">
      <c r="A357" s="32" t="s">
        <v>30</v>
      </c>
      <c r="B357" s="33" t="s">
        <v>31</v>
      </c>
      <c r="D357" s="32" t="s">
        <v>30</v>
      </c>
      <c r="E357" s="33" t="s">
        <v>31</v>
      </c>
      <c r="G357" s="32" t="s">
        <v>30</v>
      </c>
      <c r="H357" s="33" t="s">
        <v>31</v>
      </c>
      <c r="J357" s="32" t="s">
        <v>30</v>
      </c>
      <c r="K357" s="33" t="s">
        <v>31</v>
      </c>
      <c r="M357" s="32" t="s">
        <v>30</v>
      </c>
      <c r="N357" s="33" t="s">
        <v>31</v>
      </c>
      <c r="O357" s="39"/>
    </row>
    <row r="358" spans="1:21" x14ac:dyDescent="0.25">
      <c r="A358" s="35">
        <v>0</v>
      </c>
      <c r="B358" s="34">
        <v>50000</v>
      </c>
      <c r="C358" s="39" t="s">
        <v>33</v>
      </c>
      <c r="D358" s="35">
        <v>10000</v>
      </c>
      <c r="E358" s="34">
        <v>2000</v>
      </c>
      <c r="F358" s="39" t="s">
        <v>33</v>
      </c>
      <c r="G358" s="35">
        <v>20000</v>
      </c>
      <c r="H358" s="34">
        <v>18</v>
      </c>
      <c r="I358" s="39" t="s">
        <v>33</v>
      </c>
      <c r="J358" s="35">
        <v>1</v>
      </c>
      <c r="K358" s="34">
        <v>0</v>
      </c>
      <c r="L358" s="39" t="s">
        <v>33</v>
      </c>
      <c r="M358" s="35">
        <v>13</v>
      </c>
      <c r="N358" s="34">
        <v>8000000000</v>
      </c>
      <c r="O358" s="39" t="s">
        <v>33</v>
      </c>
      <c r="P358" s="75" t="s">
        <v>34</v>
      </c>
      <c r="Q358" s="34">
        <v>10000000000</v>
      </c>
      <c r="R358" s="46">
        <v>-1</v>
      </c>
    </row>
    <row r="359" spans="1:21" x14ac:dyDescent="0.25">
      <c r="A359" s="35">
        <v>0.25</v>
      </c>
      <c r="B359" s="34">
        <v>40000</v>
      </c>
      <c r="C359" s="39"/>
      <c r="D359" s="35">
        <v>25000</v>
      </c>
      <c r="E359" s="34">
        <v>6000</v>
      </c>
      <c r="F359" s="39"/>
      <c r="G359" s="35">
        <v>30000</v>
      </c>
      <c r="H359" s="34">
        <v>25</v>
      </c>
      <c r="I359" s="39"/>
      <c r="J359" s="35">
        <v>2</v>
      </c>
      <c r="K359" s="34">
        <v>1</v>
      </c>
      <c r="L359" s="39"/>
      <c r="M359" s="35">
        <v>18</v>
      </c>
      <c r="N359" s="34">
        <v>12000000000</v>
      </c>
      <c r="O359" s="39"/>
      <c r="P359" s="75" t="s">
        <v>28</v>
      </c>
      <c r="Q359" s="34">
        <v>8</v>
      </c>
      <c r="R359" s="46">
        <v>-1</v>
      </c>
    </row>
    <row r="360" spans="1:21" x14ac:dyDescent="0.25">
      <c r="A360" s="35">
        <v>0.5</v>
      </c>
      <c r="B360" s="34">
        <v>30000</v>
      </c>
      <c r="C360" s="39"/>
      <c r="D360" s="35">
        <v>30000</v>
      </c>
      <c r="E360" s="34">
        <v>8000</v>
      </c>
      <c r="F360" s="39"/>
      <c r="G360" s="35">
        <v>40000</v>
      </c>
      <c r="H360" s="34">
        <v>35</v>
      </c>
      <c r="I360" s="39"/>
      <c r="J360" s="35">
        <v>5</v>
      </c>
      <c r="K360" s="34">
        <v>4</v>
      </c>
      <c r="L360" s="39"/>
      <c r="M360" s="35">
        <v>20</v>
      </c>
      <c r="N360" s="34">
        <v>13500000000</v>
      </c>
      <c r="O360" s="39"/>
      <c r="P360" s="75" t="s">
        <v>27</v>
      </c>
      <c r="Q360" s="34">
        <v>5</v>
      </c>
      <c r="R360" s="46">
        <v>-1</v>
      </c>
    </row>
    <row r="361" spans="1:21" customFormat="1" ht="15.75" customHeight="1" x14ac:dyDescent="0.25">
      <c r="A361" s="35">
        <v>0.75</v>
      </c>
      <c r="B361" s="34">
        <v>25000</v>
      </c>
      <c r="C361" s="39"/>
      <c r="D361" s="35">
        <v>35000</v>
      </c>
      <c r="E361" s="34">
        <v>15000</v>
      </c>
      <c r="F361" s="39"/>
      <c r="G361" s="35">
        <v>50000</v>
      </c>
      <c r="H361" s="34">
        <v>45</v>
      </c>
      <c r="I361" s="39"/>
      <c r="J361" s="35">
        <v>10</v>
      </c>
      <c r="K361" s="34">
        <v>8</v>
      </c>
      <c r="L361" s="39"/>
      <c r="M361" s="35">
        <v>35</v>
      </c>
      <c r="N361" s="34">
        <v>16000000000</v>
      </c>
      <c r="O361" s="39"/>
      <c r="S361" s="22"/>
    </row>
    <row r="362" spans="1:21" x14ac:dyDescent="0.25">
      <c r="A362" s="35">
        <v>1</v>
      </c>
      <c r="B362" s="34">
        <v>20000</v>
      </c>
      <c r="C362" s="39"/>
      <c r="D362" s="35"/>
      <c r="E362" s="34"/>
      <c r="F362" s="39"/>
      <c r="G362" s="35"/>
      <c r="H362" s="34"/>
      <c r="I362" s="39"/>
      <c r="J362" s="35">
        <v>15</v>
      </c>
      <c r="K362" s="34">
        <v>12</v>
      </c>
      <c r="L362" s="39"/>
      <c r="M362" s="35"/>
      <c r="N362" s="34"/>
      <c r="O362" s="39"/>
    </row>
    <row r="363" spans="1:21" x14ac:dyDescent="0.25">
      <c r="A363" s="35"/>
      <c r="B363" s="34"/>
      <c r="C363" s="39"/>
      <c r="D363" s="35"/>
      <c r="E363" s="34"/>
      <c r="F363" s="39"/>
      <c r="G363" s="35"/>
      <c r="H363" s="34"/>
      <c r="I363" s="39"/>
      <c r="J363" s="35"/>
      <c r="K363" s="34"/>
      <c r="L363" s="39"/>
      <c r="M363" s="35"/>
      <c r="N363" s="34"/>
      <c r="O363" s="39"/>
    </row>
    <row r="364" spans="1:21" x14ac:dyDescent="0.25">
      <c r="A364" s="35"/>
      <c r="B364" s="34"/>
      <c r="C364" s="39"/>
      <c r="D364" s="35"/>
      <c r="E364" s="34"/>
      <c r="F364" s="39"/>
      <c r="G364" s="35"/>
      <c r="H364" s="34"/>
      <c r="I364" s="39"/>
      <c r="J364" s="35"/>
      <c r="K364" s="34"/>
      <c r="L364" s="39"/>
      <c r="M364" s="35"/>
      <c r="N364" s="34"/>
      <c r="O364" s="39"/>
    </row>
    <row r="365" spans="1:21" x14ac:dyDescent="0.25">
      <c r="A365" s="35"/>
      <c r="B365" s="34"/>
      <c r="C365" s="39"/>
      <c r="D365" s="35"/>
      <c r="E365" s="34"/>
      <c r="F365" s="39"/>
      <c r="G365" s="35"/>
      <c r="H365" s="34"/>
      <c r="I365" s="39"/>
      <c r="J365" s="35"/>
      <c r="K365" s="34"/>
      <c r="L365" s="39"/>
      <c r="M365" s="35"/>
      <c r="N365" s="34"/>
      <c r="O365" s="39"/>
    </row>
    <row r="366" spans="1:21" x14ac:dyDescent="0.25">
      <c r="A366" s="35"/>
      <c r="B366" s="34"/>
      <c r="C366" s="39"/>
      <c r="D366" s="35"/>
      <c r="E366" s="34"/>
      <c r="F366" s="39"/>
      <c r="G366" s="35"/>
      <c r="H366" s="34"/>
      <c r="I366" s="39"/>
      <c r="J366" s="35"/>
      <c r="K366" s="34"/>
      <c r="L366" s="39"/>
      <c r="M366" s="35"/>
      <c r="N366" s="34"/>
      <c r="O366" s="39"/>
    </row>
    <row r="367" spans="1:21" customFormat="1" ht="15.75" customHeight="1" thickBot="1" x14ac:dyDescent="0.3">
      <c r="A367" s="31"/>
      <c r="B367" s="41"/>
      <c r="C367" s="42"/>
      <c r="D367" s="31"/>
      <c r="E367" s="41"/>
      <c r="F367" s="42"/>
      <c r="G367" s="31"/>
      <c r="H367" s="41"/>
      <c r="I367" s="42"/>
      <c r="J367" s="31"/>
      <c r="K367" s="41"/>
      <c r="L367" s="42"/>
      <c r="M367" s="31"/>
      <c r="N367" s="41"/>
      <c r="O367" s="42"/>
      <c r="S367" s="22"/>
    </row>
    <row r="368" spans="1:21" customFormat="1" ht="15.75" customHeight="1" x14ac:dyDescent="0.25">
      <c r="S368" s="22"/>
    </row>
    <row r="369" spans="1:19" customFormat="1" ht="15.75" customHeight="1" x14ac:dyDescent="0.25">
      <c r="S369" s="22"/>
    </row>
    <row r="370" spans="1:19" customFormat="1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S370" s="22"/>
    </row>
    <row r="371" spans="1:19" customFormat="1" ht="15.75" customHeight="1" x14ac:dyDescent="0.25">
      <c r="S371" s="22"/>
    </row>
    <row r="372" spans="1:19" customFormat="1" ht="15.75" customHeight="1" x14ac:dyDescent="0.25">
      <c r="S372" s="22"/>
    </row>
    <row r="373" spans="1:19" customFormat="1" ht="15.75" customHeight="1" x14ac:dyDescent="0.25">
      <c r="S373" s="22"/>
    </row>
    <row r="374" spans="1:19" customFormat="1" ht="15.75" customHeight="1" x14ac:dyDescent="0.25">
      <c r="S374" s="22"/>
    </row>
    <row r="375" spans="1:19" customFormat="1" ht="15.75" customHeight="1" x14ac:dyDescent="0.25">
      <c r="S375" s="22"/>
    </row>
    <row r="376" spans="1:19" customFormat="1" ht="15.75" customHeight="1" x14ac:dyDescent="0.25">
      <c r="S376" s="22"/>
    </row>
    <row r="377" spans="1:19" customFormat="1" ht="15.75" customHeight="1" x14ac:dyDescent="0.25">
      <c r="S377" s="22"/>
    </row>
    <row r="378" spans="1:19" customFormat="1" ht="15.75" customHeight="1" x14ac:dyDescent="0.25">
      <c r="S378" s="22"/>
    </row>
    <row r="379" spans="1:19" customFormat="1" ht="15.75" customHeight="1" x14ac:dyDescent="0.25">
      <c r="S379" s="22"/>
    </row>
    <row r="380" spans="1:19" customFormat="1" ht="15.75" customHeight="1" x14ac:dyDescent="0.25">
      <c r="S380" s="22"/>
    </row>
    <row r="381" spans="1:19" customFormat="1" ht="15.75" customHeight="1" x14ac:dyDescent="0.25">
      <c r="S381" s="22"/>
    </row>
    <row r="382" spans="1:19" customFormat="1" ht="15.75" customHeight="1" x14ac:dyDescent="0.25">
      <c r="S382" s="22"/>
    </row>
    <row r="383" spans="1:19" customFormat="1" ht="15.75" customHeight="1" x14ac:dyDescent="0.25">
      <c r="S383" s="22"/>
    </row>
    <row r="384" spans="1:19" customFormat="1" ht="15.75" customHeight="1" x14ac:dyDescent="0.25">
      <c r="S384" s="22"/>
    </row>
    <row r="385" spans="1:19" customFormat="1" ht="15.75" customHeight="1" x14ac:dyDescent="0.25">
      <c r="S385" s="22"/>
    </row>
    <row r="386" spans="1:19" customFormat="1" ht="15.75" customHeight="1" x14ac:dyDescent="0.25">
      <c r="S386" s="22"/>
    </row>
    <row r="387" spans="1:19" customFormat="1" ht="15.75" customHeight="1" x14ac:dyDescent="0.25">
      <c r="S387" s="22"/>
    </row>
    <row r="388" spans="1:19" customFormat="1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S388" s="22"/>
    </row>
    <row r="389" spans="1:19" customFormat="1" ht="15.75" customHeight="1" x14ac:dyDescent="0.25">
      <c r="S389" s="22"/>
    </row>
    <row r="390" spans="1:19" customFormat="1" ht="15.75" customHeight="1" x14ac:dyDescent="0.25">
      <c r="S390" s="22"/>
    </row>
    <row r="391" spans="1:19" customFormat="1" ht="15.75" customHeight="1" x14ac:dyDescent="0.25">
      <c r="S391" s="22"/>
    </row>
    <row r="392" spans="1:19" customFormat="1" ht="15.75" customHeight="1" x14ac:dyDescent="0.25">
      <c r="S392" s="22"/>
    </row>
    <row r="393" spans="1:19" customFormat="1" ht="15.75" customHeight="1" x14ac:dyDescent="0.25">
      <c r="S393" s="22"/>
    </row>
    <row r="394" spans="1:19" customFormat="1" ht="15.75" customHeight="1" x14ac:dyDescent="0.25">
      <c r="S394" s="22"/>
    </row>
    <row r="395" spans="1:19" customFormat="1" ht="15.75" customHeight="1" x14ac:dyDescent="0.25">
      <c r="S395" s="22"/>
    </row>
    <row r="396" spans="1:19" customFormat="1" ht="15.75" customHeight="1" x14ac:dyDescent="0.25">
      <c r="S396" s="22"/>
    </row>
    <row r="397" spans="1:19" customFormat="1" ht="15.75" customHeight="1" x14ac:dyDescent="0.25">
      <c r="S397" s="22"/>
    </row>
    <row r="398" spans="1:19" customFormat="1" ht="15.75" customHeight="1" x14ac:dyDescent="0.25">
      <c r="S398" s="22"/>
    </row>
    <row r="399" spans="1:19" customFormat="1" ht="15.75" customHeight="1" x14ac:dyDescent="0.25">
      <c r="S399" s="22"/>
    </row>
    <row r="400" spans="1:19" customFormat="1" ht="15.75" customHeight="1" x14ac:dyDescent="0.25">
      <c r="S400" s="22"/>
    </row>
    <row r="401" spans="1:19" customFormat="1" ht="15.75" customHeight="1" x14ac:dyDescent="0.25">
      <c r="S401" s="22"/>
    </row>
    <row r="402" spans="1:19" customFormat="1" ht="15.75" customHeight="1" x14ac:dyDescent="0.25">
      <c r="S402" s="22"/>
    </row>
    <row r="403" spans="1:19" customFormat="1" ht="15.75" customHeight="1" x14ac:dyDescent="0.25">
      <c r="S403" s="22"/>
    </row>
    <row r="404" spans="1:19" customFormat="1" ht="15.75" customHeight="1" x14ac:dyDescent="0.25">
      <c r="S404" s="22"/>
    </row>
    <row r="405" spans="1:19" customFormat="1" ht="15.75" customHeight="1" x14ac:dyDescent="0.25">
      <c r="S405" s="22"/>
    </row>
    <row r="406" spans="1:19" customFormat="1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S406" s="22"/>
    </row>
    <row r="407" spans="1:19" customFormat="1" ht="15.75" customHeight="1" x14ac:dyDescent="0.25">
      <c r="S407" s="22"/>
    </row>
    <row r="408" spans="1:19" customFormat="1" ht="15.75" customHeight="1" x14ac:dyDescent="0.25">
      <c r="S408" s="22"/>
    </row>
    <row r="409" spans="1:19" customFormat="1" ht="15.75" customHeight="1" x14ac:dyDescent="0.25">
      <c r="S409" s="22"/>
    </row>
    <row r="410" spans="1:19" customFormat="1" ht="15.75" customHeight="1" x14ac:dyDescent="0.25">
      <c r="S410" s="22"/>
    </row>
    <row r="411" spans="1:19" customFormat="1" ht="15.75" customHeight="1" x14ac:dyDescent="0.25">
      <c r="S411" s="22"/>
    </row>
    <row r="412" spans="1:19" customFormat="1" ht="15.75" customHeight="1" x14ac:dyDescent="0.25">
      <c r="S412" s="22"/>
    </row>
    <row r="413" spans="1:19" customFormat="1" ht="15.75" customHeight="1" x14ac:dyDescent="0.25">
      <c r="S413" s="22"/>
    </row>
    <row r="414" spans="1:19" customFormat="1" ht="15.75" customHeight="1" x14ac:dyDescent="0.25">
      <c r="S414" s="22"/>
    </row>
    <row r="415" spans="1:19" customFormat="1" ht="15.75" customHeight="1" x14ac:dyDescent="0.25">
      <c r="S415" s="22"/>
    </row>
    <row r="416" spans="1:19" customFormat="1" ht="15.75" customHeight="1" x14ac:dyDescent="0.25">
      <c r="S416" s="22"/>
    </row>
    <row r="417" spans="19:19" customFormat="1" ht="15.75" customHeight="1" x14ac:dyDescent="0.25">
      <c r="S417" s="22"/>
    </row>
    <row r="418" spans="19:19" customFormat="1" ht="15.75" customHeight="1" x14ac:dyDescent="0.25">
      <c r="S418" s="22"/>
    </row>
    <row r="419" spans="19:19" customFormat="1" ht="15.75" customHeight="1" x14ac:dyDescent="0.25">
      <c r="S419" s="22"/>
    </row>
    <row r="420" spans="19:19" customFormat="1" ht="15.75" customHeight="1" x14ac:dyDescent="0.25">
      <c r="S420" s="22"/>
    </row>
    <row r="421" spans="19:19" customFormat="1" ht="15.75" customHeight="1" x14ac:dyDescent="0.25">
      <c r="S421" s="22"/>
    </row>
    <row r="422" spans="19:19" customFormat="1" ht="15.75" customHeight="1" x14ac:dyDescent="0.25">
      <c r="S422" s="22"/>
    </row>
    <row r="423" spans="19:19" customFormat="1" ht="15.75" customHeight="1" x14ac:dyDescent="0.25">
      <c r="S423" s="22"/>
    </row>
    <row r="424" spans="19:19" customFormat="1" ht="15.75" customHeight="1" x14ac:dyDescent="0.25">
      <c r="S424" s="22"/>
    </row>
    <row r="425" spans="19:19" customFormat="1" ht="15.75" customHeight="1" x14ac:dyDescent="0.25">
      <c r="S425" s="22"/>
    </row>
    <row r="426" spans="19:19" customFormat="1" ht="15.75" customHeight="1" x14ac:dyDescent="0.25">
      <c r="S426" s="22"/>
    </row>
    <row r="427" spans="19:19" customFormat="1" ht="15.75" customHeight="1" x14ac:dyDescent="0.25">
      <c r="S427" s="22"/>
    </row>
    <row r="428" spans="19:19" customFormat="1" ht="15.75" customHeight="1" x14ac:dyDescent="0.25">
      <c r="S428" s="22"/>
    </row>
    <row r="429" spans="19:19" customFormat="1" ht="15.75" customHeight="1" x14ac:dyDescent="0.25">
      <c r="S429" s="22"/>
    </row>
  </sheetData>
  <mergeCells count="125">
    <mergeCell ref="A406:C406"/>
    <mergeCell ref="D406:F406"/>
    <mergeCell ref="G406:I406"/>
    <mergeCell ref="J406:L406"/>
    <mergeCell ref="M406:O406"/>
    <mergeCell ref="A370:C370"/>
    <mergeCell ref="D370:F370"/>
    <mergeCell ref="G370:I370"/>
    <mergeCell ref="J370:L370"/>
    <mergeCell ref="M370:O370"/>
    <mergeCell ref="A388:C388"/>
    <mergeCell ref="D388:F388"/>
    <mergeCell ref="G388:I388"/>
    <mergeCell ref="J388:L388"/>
    <mergeCell ref="M388:O388"/>
    <mergeCell ref="A339:C339"/>
    <mergeCell ref="D339:F339"/>
    <mergeCell ref="G339:I339"/>
    <mergeCell ref="J339:L339"/>
    <mergeCell ref="M339:O339"/>
    <mergeCell ref="A355:C355"/>
    <mergeCell ref="D355:F355"/>
    <mergeCell ref="G355:I355"/>
    <mergeCell ref="J355:L355"/>
    <mergeCell ref="M355:O355"/>
    <mergeCell ref="A303:C303"/>
    <mergeCell ref="D303:F303"/>
    <mergeCell ref="G303:I303"/>
    <mergeCell ref="J303:L303"/>
    <mergeCell ref="M303:O303"/>
    <mergeCell ref="A321:C321"/>
    <mergeCell ref="D321:F321"/>
    <mergeCell ref="G321:I321"/>
    <mergeCell ref="J321:L321"/>
    <mergeCell ref="M321:O321"/>
    <mergeCell ref="A268:C268"/>
    <mergeCell ref="D268:F268"/>
    <mergeCell ref="G268:I268"/>
    <mergeCell ref="J268:L268"/>
    <mergeCell ref="M268:O268"/>
    <mergeCell ref="A284:C284"/>
    <mergeCell ref="D284:F284"/>
    <mergeCell ref="G284:I284"/>
    <mergeCell ref="J284:L284"/>
    <mergeCell ref="M284:O284"/>
    <mergeCell ref="A238:C238"/>
    <mergeCell ref="D238:F238"/>
    <mergeCell ref="G238:I238"/>
    <mergeCell ref="J238:L238"/>
    <mergeCell ref="M238:O238"/>
    <mergeCell ref="A253:C253"/>
    <mergeCell ref="D253:F253"/>
    <mergeCell ref="G253:I253"/>
    <mergeCell ref="J253:L253"/>
    <mergeCell ref="M253:O253"/>
    <mergeCell ref="A200:C200"/>
    <mergeCell ref="D200:F200"/>
    <mergeCell ref="G200:I200"/>
    <mergeCell ref="J200:L200"/>
    <mergeCell ref="M200:O200"/>
    <mergeCell ref="A219:C219"/>
    <mergeCell ref="D219:F219"/>
    <mergeCell ref="G219:I219"/>
    <mergeCell ref="J219:L219"/>
    <mergeCell ref="M219:O219"/>
    <mergeCell ref="A165:C165"/>
    <mergeCell ref="D165:F165"/>
    <mergeCell ref="G165:I165"/>
    <mergeCell ref="J165:L165"/>
    <mergeCell ref="M165:O165"/>
    <mergeCell ref="A183:C183"/>
    <mergeCell ref="D183:F183"/>
    <mergeCell ref="G183:I183"/>
    <mergeCell ref="J183:L183"/>
    <mergeCell ref="M183:O183"/>
    <mergeCell ref="A135:C135"/>
    <mergeCell ref="D135:F135"/>
    <mergeCell ref="G135:I135"/>
    <mergeCell ref="J135:L135"/>
    <mergeCell ref="M135:O135"/>
    <mergeCell ref="A150:C150"/>
    <mergeCell ref="D150:F150"/>
    <mergeCell ref="G150:I150"/>
    <mergeCell ref="J150:L150"/>
    <mergeCell ref="M150:O150"/>
    <mergeCell ref="A98:C98"/>
    <mergeCell ref="D98:F98"/>
    <mergeCell ref="G98:I98"/>
    <mergeCell ref="J98:L98"/>
    <mergeCell ref="M98:O98"/>
    <mergeCell ref="A117:C117"/>
    <mergeCell ref="D117:F117"/>
    <mergeCell ref="G117:I117"/>
    <mergeCell ref="J117:L117"/>
    <mergeCell ref="M117:O117"/>
    <mergeCell ref="A68:C68"/>
    <mergeCell ref="D68:F68"/>
    <mergeCell ref="G68:I68"/>
    <mergeCell ref="J68:L68"/>
    <mergeCell ref="M68:O68"/>
    <mergeCell ref="A83:C83"/>
    <mergeCell ref="D83:F83"/>
    <mergeCell ref="G83:I83"/>
    <mergeCell ref="J83:L83"/>
    <mergeCell ref="M83:O83"/>
    <mergeCell ref="A38:C38"/>
    <mergeCell ref="D38:F38"/>
    <mergeCell ref="G38:I38"/>
    <mergeCell ref="J38:L38"/>
    <mergeCell ref="M38:O38"/>
    <mergeCell ref="A53:C53"/>
    <mergeCell ref="D53:F53"/>
    <mergeCell ref="G53:I53"/>
    <mergeCell ref="J53:L53"/>
    <mergeCell ref="M53:O53"/>
    <mergeCell ref="A8:C8"/>
    <mergeCell ref="D8:F8"/>
    <mergeCell ref="G8:I8"/>
    <mergeCell ref="J8:L8"/>
    <mergeCell ref="M8:O8"/>
    <mergeCell ref="A23:C23"/>
    <mergeCell ref="D23:F23"/>
    <mergeCell ref="G23:I23"/>
    <mergeCell ref="J23:L23"/>
    <mergeCell ref="M23:O23"/>
  </mergeCells>
  <conditionalFormatting sqref="T106">
    <cfRule type="containsText" dxfId="25" priority="1" operator="containsText" text="Failed">
      <formula>NOT(ISERROR(SEARCH("Failed",T106)))</formula>
    </cfRule>
    <cfRule type="containsText" dxfId="24" priority="2" operator="containsText" text="Passed">
      <formula>NOT(ISERROR(SEARCH("Passed",T106)))</formula>
    </cfRule>
  </conditionalFormatting>
  <conditionalFormatting sqref="T367">
    <cfRule type="containsText" dxfId="23" priority="3" operator="containsText" text="Failed">
      <formula>NOT(ISERROR(SEARCH("Failed",T367)))</formula>
    </cfRule>
    <cfRule type="containsText" dxfId="22" priority="4" operator="containsText" text="Passed">
      <formula>NOT(ISERROR(SEARCH("Passed",T367)))</formula>
    </cfRule>
  </conditionalFormatting>
  <conditionalFormatting sqref="T352">
    <cfRule type="containsText" dxfId="21" priority="5" operator="containsText" text="Failed">
      <formula>NOT(ISERROR(SEARCH("Failed",T352)))</formula>
    </cfRule>
    <cfRule type="containsText" dxfId="20" priority="6" operator="containsText" text="Passed">
      <formula>NOT(ISERROR(SEARCH("Passed",T352)))</formula>
    </cfRule>
  </conditionalFormatting>
  <conditionalFormatting sqref="T1:T105 T107:T351 T353:T366 T368:T1048576">
    <cfRule type="containsText" dxfId="19" priority="7" operator="containsText" text="Failed">
      <formula>NOT(ISERROR(SEARCH("Failed",T1)))</formula>
    </cfRule>
    <cfRule type="containsText" dxfId="18" priority="8" operator="containsText" text="Passed">
      <formula>NOT(ISERROR(SEARCH("Passed",T1)))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1F8B-630A-40BA-8E6B-8A725D376D54}">
  <dimension ref="A1:W421"/>
  <sheetViews>
    <sheetView zoomScale="85" zoomScaleNormal="85" workbookViewId="0">
      <selection activeCell="H2" sqref="H2"/>
    </sheetView>
  </sheetViews>
  <sheetFormatPr defaultColWidth="9" defaultRowHeight="15" x14ac:dyDescent="0.25"/>
  <cols>
    <col min="1" max="1" width="1.625" style="38" customWidth="1"/>
    <col min="2" max="2" width="14.5" style="38" customWidth="1"/>
    <col min="3" max="3" width="12.625" style="38" customWidth="1"/>
    <col min="4" max="4" width="10.625" style="38" customWidth="1"/>
    <col min="5" max="6" width="12.625" style="38" customWidth="1"/>
    <col min="7" max="7" width="10.625" style="38" customWidth="1"/>
    <col min="8" max="9" width="12.625" style="38" customWidth="1"/>
    <col min="10" max="10" width="10.625" style="38" customWidth="1"/>
    <col min="11" max="12" width="12.625" style="38" customWidth="1"/>
    <col min="13" max="13" width="10.625" style="38" customWidth="1"/>
    <col min="14" max="14" width="11.5" style="38" customWidth="1"/>
    <col min="15" max="15" width="15.375" style="38" customWidth="1"/>
    <col min="16" max="16" width="10.625" style="38" customWidth="1"/>
    <col min="17" max="17" width="13.875" style="38" customWidth="1"/>
    <col min="18" max="18" width="14" style="38" customWidth="1"/>
    <col min="19" max="20" width="18.625" style="38" customWidth="1"/>
    <col min="21" max="21" width="8.75" style="38" customWidth="1"/>
    <col min="22" max="22" width="12.625" style="38" customWidth="1"/>
    <col min="23" max="23" width="9" style="38" customWidth="1"/>
    <col min="24" max="16384" width="9" style="38"/>
  </cols>
  <sheetData>
    <row r="1" spans="1:23" s="36" customFormat="1" ht="15.75" customHeight="1" x14ac:dyDescent="0.25">
      <c r="B1" s="28" t="s">
        <v>0</v>
      </c>
    </row>
    <row r="2" spans="1:23" s="36" customFormat="1" ht="15.75" customHeight="1" x14ac:dyDescent="0.25">
      <c r="A2"/>
      <c r="B2" s="37" t="s">
        <v>1</v>
      </c>
      <c r="C2" s="37" t="s">
        <v>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36" customFormat="1" ht="15.75" customHeight="1" x14ac:dyDescent="0.25">
      <c r="B3" s="37" t="s">
        <v>3</v>
      </c>
      <c r="C3" s="37" t="s">
        <v>4</v>
      </c>
    </row>
    <row r="4" spans="1:23" s="36" customFormat="1" ht="15.75" customHeight="1" x14ac:dyDescent="0.25">
      <c r="B4" s="37" t="s">
        <v>5</v>
      </c>
      <c r="C4" s="37" t="s">
        <v>6</v>
      </c>
    </row>
    <row r="5" spans="1:23" customFormat="1" ht="15.75" customHeight="1" x14ac:dyDescent="0.25">
      <c r="B5" s="36" t="s">
        <v>7</v>
      </c>
      <c r="C5" s="37" t="s">
        <v>84</v>
      </c>
    </row>
    <row r="6" spans="1:23" customFormat="1" ht="15.75" customHeight="1" x14ac:dyDescent="0.25">
      <c r="B6" s="36"/>
    </row>
    <row r="7" spans="1:23" customFormat="1" ht="15.75" customHeight="1" thickBot="1" x14ac:dyDescent="0.3">
      <c r="B7" s="29" t="s">
        <v>9</v>
      </c>
    </row>
    <row r="8" spans="1:23" customFormat="1" ht="16.5" customHeight="1" x14ac:dyDescent="0.25">
      <c r="B8" s="17" t="s">
        <v>10</v>
      </c>
      <c r="C8" s="16"/>
      <c r="D8" s="15"/>
      <c r="E8" s="17" t="s">
        <v>11</v>
      </c>
      <c r="F8" s="16"/>
      <c r="G8" s="15"/>
      <c r="H8" s="17" t="s">
        <v>12</v>
      </c>
      <c r="I8" s="16"/>
      <c r="J8" s="15"/>
      <c r="K8" s="17" t="s">
        <v>13</v>
      </c>
      <c r="L8" s="16"/>
      <c r="M8" s="14"/>
      <c r="N8" s="17" t="s">
        <v>14</v>
      </c>
      <c r="O8" s="16"/>
      <c r="P8" s="14"/>
      <c r="Q8" s="84" t="s">
        <v>15</v>
      </c>
      <c r="R8" s="81" t="s">
        <v>16</v>
      </c>
      <c r="S8" s="25" t="s">
        <v>17</v>
      </c>
      <c r="T8" s="76" t="s">
        <v>18</v>
      </c>
      <c r="U8" s="76" t="s">
        <v>19</v>
      </c>
      <c r="V8" s="76" t="s">
        <v>20</v>
      </c>
    </row>
    <row r="9" spans="1:23" customFormat="1" ht="15.75" customHeight="1" x14ac:dyDescent="0.25">
      <c r="B9" s="32" t="s">
        <v>21</v>
      </c>
      <c r="C9" s="33" t="s">
        <v>22</v>
      </c>
      <c r="D9" s="30" t="s">
        <v>23</v>
      </c>
      <c r="E9" s="32" t="s">
        <v>24</v>
      </c>
      <c r="F9" s="33" t="s">
        <v>25</v>
      </c>
      <c r="G9" s="30" t="s">
        <v>23</v>
      </c>
      <c r="H9" s="32" t="s">
        <v>25</v>
      </c>
      <c r="I9" s="33" t="s">
        <v>26</v>
      </c>
      <c r="J9" s="30" t="s">
        <v>23</v>
      </c>
      <c r="K9" s="32" t="s">
        <v>27</v>
      </c>
      <c r="L9" s="33" t="s">
        <v>28</v>
      </c>
      <c r="M9" s="76" t="s">
        <v>23</v>
      </c>
      <c r="N9" s="32" t="s">
        <v>28</v>
      </c>
      <c r="O9" s="33" t="s">
        <v>29</v>
      </c>
      <c r="P9" s="76" t="s">
        <v>23</v>
      </c>
      <c r="Q9" s="35" t="s">
        <v>34</v>
      </c>
      <c r="R9" s="85">
        <v>5000000</v>
      </c>
      <c r="S9" s="45" t="s">
        <v>35</v>
      </c>
      <c r="V9" s="77"/>
    </row>
    <row r="10" spans="1:23" x14ac:dyDescent="0.25">
      <c r="B10" s="32" t="s">
        <v>30</v>
      </c>
      <c r="C10" s="33" t="s">
        <v>31</v>
      </c>
      <c r="D10" s="39" t="s">
        <v>33</v>
      </c>
      <c r="E10" s="32" t="s">
        <v>30</v>
      </c>
      <c r="F10" s="33" t="s">
        <v>31</v>
      </c>
      <c r="G10" s="39"/>
      <c r="H10" s="32" t="s">
        <v>30</v>
      </c>
      <c r="I10" s="33" t="s">
        <v>31</v>
      </c>
      <c r="J10" s="39" t="s">
        <v>33</v>
      </c>
      <c r="K10" s="32" t="s">
        <v>30</v>
      </c>
      <c r="L10" s="33" t="s">
        <v>31</v>
      </c>
      <c r="N10" s="32" t="s">
        <v>30</v>
      </c>
      <c r="O10" s="33" t="s">
        <v>31</v>
      </c>
      <c r="P10" s="38" t="s">
        <v>33</v>
      </c>
      <c r="Q10" s="35" t="s">
        <v>28</v>
      </c>
      <c r="R10" s="86">
        <v>2</v>
      </c>
      <c r="S10" s="45" t="s">
        <v>36</v>
      </c>
    </row>
    <row r="11" spans="1:23" customFormat="1" ht="15.75" customHeight="1" thickBot="1" x14ac:dyDescent="0.3">
      <c r="B11" s="35">
        <v>0.1</v>
      </c>
      <c r="C11" s="34">
        <v>0</v>
      </c>
      <c r="D11" s="39"/>
      <c r="E11" s="35"/>
      <c r="F11" s="34"/>
      <c r="G11" s="39"/>
      <c r="H11" s="35">
        <v>0</v>
      </c>
      <c r="I11" s="34">
        <v>1</v>
      </c>
      <c r="J11" s="39"/>
      <c r="K11" s="35"/>
      <c r="L11" s="34"/>
      <c r="N11" s="35">
        <v>1</v>
      </c>
      <c r="O11" s="34">
        <v>1000000</v>
      </c>
      <c r="Q11" s="31" t="s">
        <v>27</v>
      </c>
      <c r="R11" s="87">
        <v>7</v>
      </c>
      <c r="S11" s="45" t="s">
        <v>37</v>
      </c>
    </row>
    <row r="12" spans="1:23" x14ac:dyDescent="0.25">
      <c r="B12" s="35">
        <v>0.2</v>
      </c>
      <c r="C12" s="34">
        <v>100</v>
      </c>
      <c r="D12" s="39"/>
      <c r="E12" s="35"/>
      <c r="F12" s="34"/>
      <c r="G12" s="39"/>
      <c r="H12" s="88">
        <v>200</v>
      </c>
      <c r="I12" s="89">
        <v>2</v>
      </c>
      <c r="J12" s="39"/>
      <c r="K12" s="35"/>
      <c r="L12" s="34"/>
      <c r="N12" s="88">
        <v>2</v>
      </c>
      <c r="O12" s="89">
        <v>2000000</v>
      </c>
      <c r="P12" s="39"/>
      <c r="Q12" s="45"/>
      <c r="R12" s="45"/>
      <c r="S12" s="45"/>
    </row>
    <row r="13" spans="1:23" x14ac:dyDescent="0.25">
      <c r="B13" s="88">
        <v>0.3</v>
      </c>
      <c r="C13" s="89">
        <v>200</v>
      </c>
      <c r="D13" s="39"/>
      <c r="E13" s="35"/>
      <c r="F13" s="34"/>
      <c r="G13" s="39"/>
      <c r="H13" s="35">
        <v>300</v>
      </c>
      <c r="I13" s="34">
        <v>3</v>
      </c>
      <c r="J13" s="39"/>
      <c r="K13" s="35"/>
      <c r="L13" s="34"/>
      <c r="N13" s="35">
        <v>3</v>
      </c>
      <c r="O13" s="34">
        <v>3000000</v>
      </c>
      <c r="P13" s="39"/>
      <c r="Q13" s="45"/>
      <c r="R13" s="45"/>
      <c r="S13" s="45"/>
    </row>
    <row r="14" spans="1:23" x14ac:dyDescent="0.25">
      <c r="B14" s="35">
        <v>0.4</v>
      </c>
      <c r="C14" s="34">
        <v>300</v>
      </c>
      <c r="D14" s="39"/>
      <c r="E14" s="35"/>
      <c r="F14" s="34"/>
      <c r="G14" s="39"/>
      <c r="H14" s="35">
        <v>400</v>
      </c>
      <c r="I14" s="34">
        <v>4</v>
      </c>
      <c r="J14" s="39"/>
      <c r="K14" s="35"/>
      <c r="L14" s="34"/>
      <c r="N14" s="35">
        <v>4</v>
      </c>
      <c r="O14" s="34">
        <v>4000000</v>
      </c>
      <c r="P14" s="39"/>
      <c r="Q14" s="45"/>
      <c r="R14" s="45"/>
      <c r="S14" s="45"/>
    </row>
    <row r="15" spans="1:23" x14ac:dyDescent="0.25">
      <c r="B15" s="35">
        <v>0.5</v>
      </c>
      <c r="C15" s="34">
        <v>400</v>
      </c>
      <c r="D15" s="39"/>
      <c r="E15" s="35"/>
      <c r="F15" s="34"/>
      <c r="G15" s="39"/>
      <c r="H15" s="90">
        <v>500</v>
      </c>
      <c r="I15" s="91">
        <v>5</v>
      </c>
      <c r="J15" s="39"/>
      <c r="K15" s="35"/>
      <c r="L15" s="34"/>
      <c r="N15" s="90">
        <v>5</v>
      </c>
      <c r="O15" s="91">
        <v>5000000</v>
      </c>
      <c r="P15" s="39"/>
    </row>
    <row r="16" spans="1:23" x14ac:dyDescent="0.25">
      <c r="B16" s="90">
        <v>0.6</v>
      </c>
      <c r="C16" s="91">
        <v>500</v>
      </c>
      <c r="D16" s="39"/>
      <c r="E16" s="35"/>
      <c r="F16" s="34"/>
      <c r="G16" s="39"/>
      <c r="H16" s="35">
        <v>600</v>
      </c>
      <c r="I16" s="34">
        <v>6</v>
      </c>
      <c r="J16" s="39"/>
      <c r="K16" s="35"/>
      <c r="L16" s="34"/>
      <c r="N16" s="35">
        <v>6</v>
      </c>
      <c r="O16" s="34">
        <v>6000000</v>
      </c>
      <c r="P16" s="39"/>
    </row>
    <row r="17" spans="2:22" x14ac:dyDescent="0.25">
      <c r="B17" s="35">
        <v>0.7</v>
      </c>
      <c r="C17" s="34">
        <v>600</v>
      </c>
      <c r="D17" s="39"/>
      <c r="E17" s="35"/>
      <c r="F17" s="34"/>
      <c r="G17" s="39"/>
      <c r="H17" s="92">
        <v>700</v>
      </c>
      <c r="I17" s="93">
        <v>7</v>
      </c>
      <c r="J17" s="39"/>
      <c r="K17" s="35"/>
      <c r="L17" s="34"/>
      <c r="N17" s="92">
        <v>7</v>
      </c>
      <c r="O17" s="93">
        <v>7000000</v>
      </c>
      <c r="P17" s="39"/>
    </row>
    <row r="18" spans="2:22" x14ac:dyDescent="0.25">
      <c r="B18" s="92">
        <v>0.8</v>
      </c>
      <c r="C18" s="93">
        <v>700</v>
      </c>
      <c r="D18" s="39"/>
      <c r="E18" s="35"/>
      <c r="F18" s="34"/>
      <c r="G18" s="39"/>
      <c r="H18" s="35">
        <v>800</v>
      </c>
      <c r="I18" s="34">
        <v>8</v>
      </c>
      <c r="J18" s="39"/>
      <c r="K18" s="35"/>
      <c r="L18" s="34"/>
      <c r="N18" s="35">
        <v>8</v>
      </c>
      <c r="O18" s="34">
        <v>8000000</v>
      </c>
      <c r="P18" s="39"/>
    </row>
    <row r="19" spans="2:22" x14ac:dyDescent="0.25">
      <c r="B19" s="35">
        <v>0.9</v>
      </c>
      <c r="C19" s="34">
        <v>800</v>
      </c>
      <c r="D19" s="39"/>
      <c r="E19" s="35"/>
      <c r="F19" s="34"/>
      <c r="G19" s="39"/>
      <c r="H19" s="35"/>
      <c r="I19" s="34"/>
      <c r="J19" s="39"/>
      <c r="K19" s="35"/>
      <c r="L19" s="34"/>
      <c r="N19" s="35"/>
      <c r="O19" s="40"/>
      <c r="P19" s="39"/>
    </row>
    <row r="20" spans="2:22" customFormat="1" ht="15.75" customHeight="1" thickBot="1" x14ac:dyDescent="0.3">
      <c r="B20" s="31">
        <v>1</v>
      </c>
      <c r="C20" s="41">
        <v>900</v>
      </c>
      <c r="D20" s="42"/>
      <c r="E20" s="31"/>
      <c r="F20" s="41"/>
      <c r="G20" s="42"/>
      <c r="H20" s="31"/>
      <c r="I20" s="41"/>
      <c r="J20" s="42"/>
      <c r="K20" s="31"/>
      <c r="L20" s="41"/>
      <c r="M20" s="43"/>
      <c r="N20" s="31"/>
      <c r="O20" s="44"/>
      <c r="P20" s="42"/>
    </row>
    <row r="22" spans="2:22" customFormat="1" ht="15.75" customHeight="1" thickBot="1" x14ac:dyDescent="0.3">
      <c r="B22" s="29" t="s">
        <v>38</v>
      </c>
    </row>
    <row r="23" spans="2:22" customFormat="1" ht="16.5" customHeight="1" x14ac:dyDescent="0.25">
      <c r="B23" s="17" t="s">
        <v>10</v>
      </c>
      <c r="C23" s="16"/>
      <c r="D23" s="15"/>
      <c r="E23" s="17" t="s">
        <v>11</v>
      </c>
      <c r="F23" s="16"/>
      <c r="G23" s="15"/>
      <c r="H23" s="17" t="s">
        <v>12</v>
      </c>
      <c r="I23" s="16"/>
      <c r="J23" s="15"/>
      <c r="K23" s="17" t="s">
        <v>13</v>
      </c>
      <c r="L23" s="16"/>
      <c r="M23" s="15"/>
      <c r="N23" s="17" t="s">
        <v>14</v>
      </c>
      <c r="O23" s="16"/>
      <c r="P23" s="15"/>
      <c r="Q23" s="84" t="s">
        <v>15</v>
      </c>
      <c r="R23" s="81" t="s">
        <v>16</v>
      </c>
      <c r="S23" s="25" t="s">
        <v>17</v>
      </c>
      <c r="T23" s="76" t="s">
        <v>18</v>
      </c>
      <c r="U23" s="76" t="s">
        <v>19</v>
      </c>
      <c r="V23" s="76" t="s">
        <v>20</v>
      </c>
    </row>
    <row r="24" spans="2:22" customFormat="1" ht="15.75" customHeight="1" x14ac:dyDescent="0.25">
      <c r="B24" s="32" t="s">
        <v>21</v>
      </c>
      <c r="C24" s="33" t="s">
        <v>22</v>
      </c>
      <c r="D24" s="30" t="s">
        <v>23</v>
      </c>
      <c r="E24" s="32" t="s">
        <v>24</v>
      </c>
      <c r="F24" s="33" t="s">
        <v>25</v>
      </c>
      <c r="G24" s="30" t="s">
        <v>23</v>
      </c>
      <c r="H24" s="32" t="s">
        <v>25</v>
      </c>
      <c r="I24" s="33" t="s">
        <v>26</v>
      </c>
      <c r="J24" s="30" t="s">
        <v>23</v>
      </c>
      <c r="K24" s="32" t="s">
        <v>27</v>
      </c>
      <c r="L24" s="33" t="s">
        <v>28</v>
      </c>
      <c r="M24" s="30" t="s">
        <v>23</v>
      </c>
      <c r="N24" s="32" t="s">
        <v>28</v>
      </c>
      <c r="O24" s="33" t="s">
        <v>29</v>
      </c>
      <c r="P24" s="30" t="s">
        <v>23</v>
      </c>
      <c r="Q24" s="35" t="s">
        <v>34</v>
      </c>
      <c r="R24" s="85">
        <v>8000000</v>
      </c>
      <c r="S24" s="45" t="s">
        <v>35</v>
      </c>
      <c r="V24" s="77"/>
    </row>
    <row r="25" spans="2:22" x14ac:dyDescent="0.25">
      <c r="B25" s="32" t="s">
        <v>30</v>
      </c>
      <c r="C25" s="33" t="s">
        <v>31</v>
      </c>
      <c r="D25" s="39" t="s">
        <v>33</v>
      </c>
      <c r="E25" s="32" t="s">
        <v>30</v>
      </c>
      <c r="F25" s="33" t="s">
        <v>31</v>
      </c>
      <c r="G25" s="39"/>
      <c r="H25" s="32" t="s">
        <v>30</v>
      </c>
      <c r="I25" s="33" t="s">
        <v>31</v>
      </c>
      <c r="J25" s="39" t="s">
        <v>33</v>
      </c>
      <c r="K25" s="32" t="s">
        <v>30</v>
      </c>
      <c r="L25" s="33" t="s">
        <v>31</v>
      </c>
      <c r="M25" s="39"/>
      <c r="N25" s="32" t="s">
        <v>30</v>
      </c>
      <c r="O25" s="33" t="s">
        <v>31</v>
      </c>
      <c r="P25" s="39" t="s">
        <v>33</v>
      </c>
      <c r="Q25" s="35" t="s">
        <v>28</v>
      </c>
      <c r="R25" s="86">
        <v>6</v>
      </c>
      <c r="S25" s="45" t="s">
        <v>48</v>
      </c>
    </row>
    <row r="26" spans="2:22" customFormat="1" ht="15.75" customHeight="1" thickBot="1" x14ac:dyDescent="0.3">
      <c r="B26" s="35">
        <v>0.1</v>
      </c>
      <c r="C26" s="34">
        <v>0</v>
      </c>
      <c r="D26" s="39"/>
      <c r="E26" s="35"/>
      <c r="F26" s="34"/>
      <c r="G26" s="39"/>
      <c r="H26" s="35">
        <v>0</v>
      </c>
      <c r="I26" s="34">
        <v>1</v>
      </c>
      <c r="J26" s="39"/>
      <c r="K26" s="35"/>
      <c r="L26" s="34"/>
      <c r="M26" s="39"/>
      <c r="N26" s="35">
        <v>1</v>
      </c>
      <c r="O26" s="40">
        <v>1000000</v>
      </c>
      <c r="P26" s="39"/>
      <c r="Q26" s="31" t="s">
        <v>27</v>
      </c>
      <c r="R26" s="87">
        <v>4</v>
      </c>
      <c r="S26" s="45" t="s">
        <v>42</v>
      </c>
    </row>
    <row r="27" spans="2:22" x14ac:dyDescent="0.25">
      <c r="B27" s="35">
        <v>0.2</v>
      </c>
      <c r="C27" s="34">
        <v>100</v>
      </c>
      <c r="D27" s="39"/>
      <c r="E27" s="35"/>
      <c r="F27" s="34"/>
      <c r="G27" s="39"/>
      <c r="H27" s="35">
        <v>200</v>
      </c>
      <c r="I27" s="34">
        <v>2</v>
      </c>
      <c r="J27" s="39"/>
      <c r="K27" s="35"/>
      <c r="L27" s="34"/>
      <c r="M27" s="39"/>
      <c r="N27" s="35">
        <v>2</v>
      </c>
      <c r="O27" s="40">
        <v>2000000</v>
      </c>
      <c r="P27" s="39"/>
    </row>
    <row r="28" spans="2:22" x14ac:dyDescent="0.25">
      <c r="B28" s="35">
        <v>0.3</v>
      </c>
      <c r="C28" s="34">
        <v>200</v>
      </c>
      <c r="D28" s="39"/>
      <c r="E28" s="35"/>
      <c r="F28" s="34"/>
      <c r="G28" s="39"/>
      <c r="H28" s="35">
        <v>300</v>
      </c>
      <c r="I28" s="34">
        <v>3</v>
      </c>
      <c r="J28" s="39"/>
      <c r="K28" s="35"/>
      <c r="L28" s="34"/>
      <c r="M28" s="39"/>
      <c r="N28" s="35">
        <v>3</v>
      </c>
      <c r="O28" s="40">
        <v>3000000</v>
      </c>
      <c r="P28" s="39"/>
    </row>
    <row r="29" spans="2:22" x14ac:dyDescent="0.25">
      <c r="B29" s="35">
        <v>0.4</v>
      </c>
      <c r="C29" s="34">
        <v>300</v>
      </c>
      <c r="D29" s="39"/>
      <c r="E29" s="35"/>
      <c r="F29" s="34"/>
      <c r="G29" s="39"/>
      <c r="H29" s="92">
        <v>400</v>
      </c>
      <c r="I29" s="93">
        <v>4</v>
      </c>
      <c r="J29" s="39"/>
      <c r="K29" s="35"/>
      <c r="L29" s="34"/>
      <c r="M29" s="39"/>
      <c r="N29" s="92">
        <v>4</v>
      </c>
      <c r="O29" s="94">
        <v>4000000</v>
      </c>
      <c r="P29" s="39"/>
    </row>
    <row r="30" spans="2:22" x14ac:dyDescent="0.25">
      <c r="B30" s="92">
        <v>0.5</v>
      </c>
      <c r="C30" s="93">
        <v>400</v>
      </c>
      <c r="D30" s="39"/>
      <c r="E30" s="35"/>
      <c r="F30" s="34"/>
      <c r="G30" s="39"/>
      <c r="H30" s="90">
        <v>500</v>
      </c>
      <c r="I30" s="91">
        <v>5</v>
      </c>
      <c r="J30" s="39"/>
      <c r="K30" s="35"/>
      <c r="L30" s="34"/>
      <c r="M30" s="39"/>
      <c r="N30" s="90">
        <v>5</v>
      </c>
      <c r="O30" s="95">
        <v>5000000</v>
      </c>
      <c r="P30" s="39"/>
    </row>
    <row r="31" spans="2:22" x14ac:dyDescent="0.25">
      <c r="B31" s="90">
        <v>0.6</v>
      </c>
      <c r="C31" s="91">
        <v>500</v>
      </c>
      <c r="D31" s="39"/>
      <c r="E31" s="35"/>
      <c r="F31" s="34"/>
      <c r="G31" s="39"/>
      <c r="H31" s="88">
        <v>600</v>
      </c>
      <c r="I31" s="89">
        <v>6</v>
      </c>
      <c r="J31" s="39"/>
      <c r="K31" s="35"/>
      <c r="L31" s="34"/>
      <c r="M31" s="39"/>
      <c r="N31" s="88">
        <v>6</v>
      </c>
      <c r="O31" s="96">
        <v>6000000</v>
      </c>
      <c r="P31" s="39"/>
    </row>
    <row r="32" spans="2:22" x14ac:dyDescent="0.25">
      <c r="B32" s="88">
        <v>0.7</v>
      </c>
      <c r="C32" s="89">
        <v>600</v>
      </c>
      <c r="D32" s="39"/>
      <c r="E32" s="35"/>
      <c r="F32" s="34"/>
      <c r="G32" s="39"/>
      <c r="H32" s="35">
        <v>700</v>
      </c>
      <c r="I32" s="34">
        <v>7</v>
      </c>
      <c r="J32" s="39"/>
      <c r="K32" s="35"/>
      <c r="L32" s="34"/>
      <c r="M32" s="39"/>
      <c r="N32" s="35">
        <v>7</v>
      </c>
      <c r="O32" s="40">
        <v>7000000</v>
      </c>
      <c r="P32" s="39"/>
    </row>
    <row r="33" spans="2:22" x14ac:dyDescent="0.25">
      <c r="B33" s="35">
        <v>0.8</v>
      </c>
      <c r="C33" s="34">
        <v>700</v>
      </c>
      <c r="D33" s="39"/>
      <c r="E33" s="35"/>
      <c r="F33" s="34"/>
      <c r="G33" s="39"/>
      <c r="H33" s="35">
        <v>800</v>
      </c>
      <c r="I33" s="34">
        <v>8</v>
      </c>
      <c r="J33" s="39"/>
      <c r="K33" s="35"/>
      <c r="L33" s="34"/>
      <c r="M33" s="39"/>
      <c r="N33" s="35">
        <v>8</v>
      </c>
      <c r="O33" s="40">
        <v>8000000</v>
      </c>
      <c r="P33" s="39"/>
    </row>
    <row r="34" spans="2:22" x14ac:dyDescent="0.25">
      <c r="B34" s="35">
        <v>0.9</v>
      </c>
      <c r="C34" s="34">
        <v>800</v>
      </c>
      <c r="D34" s="39"/>
      <c r="E34" s="35"/>
      <c r="F34" s="34"/>
      <c r="G34" s="39"/>
      <c r="H34" s="35"/>
      <c r="I34" s="34"/>
      <c r="J34" s="39"/>
      <c r="K34" s="35"/>
      <c r="L34" s="34"/>
      <c r="M34" s="39"/>
      <c r="N34" s="35"/>
      <c r="O34" s="40"/>
      <c r="P34" s="39"/>
    </row>
    <row r="35" spans="2:22" customFormat="1" ht="15.75" customHeight="1" thickBot="1" x14ac:dyDescent="0.3">
      <c r="B35" s="31">
        <v>1</v>
      </c>
      <c r="C35" s="41">
        <v>900</v>
      </c>
      <c r="D35" s="42"/>
      <c r="E35" s="31"/>
      <c r="F35" s="41"/>
      <c r="G35" s="42"/>
      <c r="H35" s="31"/>
      <c r="I35" s="41"/>
      <c r="J35" s="42"/>
      <c r="K35" s="31"/>
      <c r="L35" s="41"/>
      <c r="M35" s="42"/>
      <c r="N35" s="31"/>
      <c r="O35" s="44"/>
      <c r="P35" s="42"/>
    </row>
    <row r="37" spans="2:22" customFormat="1" ht="15.75" customHeight="1" thickBot="1" x14ac:dyDescent="0.3">
      <c r="B37" s="29" t="s">
        <v>43</v>
      </c>
    </row>
    <row r="38" spans="2:22" customFormat="1" ht="16.5" customHeight="1" x14ac:dyDescent="0.25">
      <c r="B38" s="17" t="s">
        <v>10</v>
      </c>
      <c r="C38" s="16"/>
      <c r="D38" s="15"/>
      <c r="E38" s="17" t="s">
        <v>11</v>
      </c>
      <c r="F38" s="16"/>
      <c r="G38" s="15"/>
      <c r="H38" s="17" t="s">
        <v>12</v>
      </c>
      <c r="I38" s="16"/>
      <c r="J38" s="15"/>
      <c r="K38" s="17" t="s">
        <v>13</v>
      </c>
      <c r="L38" s="16"/>
      <c r="M38" s="15"/>
      <c r="N38" s="17" t="s">
        <v>14</v>
      </c>
      <c r="O38" s="16"/>
      <c r="P38" s="14"/>
      <c r="Q38" s="84" t="s">
        <v>15</v>
      </c>
      <c r="R38" s="81" t="s">
        <v>16</v>
      </c>
      <c r="S38" s="25" t="s">
        <v>17</v>
      </c>
      <c r="T38" s="76" t="s">
        <v>18</v>
      </c>
      <c r="U38" s="76" t="s">
        <v>19</v>
      </c>
      <c r="V38" s="76" t="s">
        <v>20</v>
      </c>
    </row>
    <row r="39" spans="2:22" customFormat="1" ht="15.75" customHeight="1" x14ac:dyDescent="0.25">
      <c r="B39" s="32" t="s">
        <v>21</v>
      </c>
      <c r="C39" s="33" t="s">
        <v>22</v>
      </c>
      <c r="D39" s="30" t="s">
        <v>23</v>
      </c>
      <c r="E39" s="32" t="s">
        <v>24</v>
      </c>
      <c r="F39" s="33" t="s">
        <v>25</v>
      </c>
      <c r="G39" s="30" t="s">
        <v>23</v>
      </c>
      <c r="H39" s="32" t="s">
        <v>25</v>
      </c>
      <c r="I39" s="33" t="s">
        <v>26</v>
      </c>
      <c r="J39" s="30" t="s">
        <v>23</v>
      </c>
      <c r="K39" s="32" t="s">
        <v>27</v>
      </c>
      <c r="L39" s="33" t="s">
        <v>28</v>
      </c>
      <c r="M39" s="30" t="s">
        <v>23</v>
      </c>
      <c r="N39" s="32" t="s">
        <v>28</v>
      </c>
      <c r="O39" s="33" t="s">
        <v>29</v>
      </c>
      <c r="P39" s="76" t="s">
        <v>23</v>
      </c>
      <c r="Q39" s="35" t="s">
        <v>34</v>
      </c>
      <c r="R39" s="85">
        <v>5000000</v>
      </c>
      <c r="S39" s="45" t="s">
        <v>35</v>
      </c>
      <c r="V39" s="77"/>
    </row>
    <row r="40" spans="2:22" x14ac:dyDescent="0.25">
      <c r="B40" s="32" t="s">
        <v>30</v>
      </c>
      <c r="C40" s="33" t="s">
        <v>31</v>
      </c>
      <c r="D40" s="39" t="s">
        <v>33</v>
      </c>
      <c r="E40" s="32" t="s">
        <v>30</v>
      </c>
      <c r="F40" s="33" t="s">
        <v>31</v>
      </c>
      <c r="G40" s="39"/>
      <c r="H40" s="32" t="s">
        <v>30</v>
      </c>
      <c r="I40" s="33" t="s">
        <v>31</v>
      </c>
      <c r="J40" s="39" t="s">
        <v>33</v>
      </c>
      <c r="K40" s="32" t="s">
        <v>30</v>
      </c>
      <c r="L40" s="33" t="s">
        <v>31</v>
      </c>
      <c r="M40" s="39"/>
      <c r="N40" s="32" t="s">
        <v>30</v>
      </c>
      <c r="O40" s="33" t="s">
        <v>31</v>
      </c>
      <c r="P40" s="39" t="s">
        <v>33</v>
      </c>
      <c r="Q40" s="35" t="s">
        <v>28</v>
      </c>
      <c r="R40" s="86">
        <v>3</v>
      </c>
      <c r="S40" s="45" t="s">
        <v>85</v>
      </c>
    </row>
    <row r="41" spans="2:22" customFormat="1" ht="15.75" customHeight="1" thickBot="1" x14ac:dyDescent="0.3">
      <c r="B41" s="35">
        <v>0.1</v>
      </c>
      <c r="C41" s="34">
        <v>0</v>
      </c>
      <c r="D41" s="39"/>
      <c r="E41" s="35"/>
      <c r="F41" s="34"/>
      <c r="G41" s="39"/>
      <c r="H41" s="35">
        <v>0</v>
      </c>
      <c r="I41" s="34">
        <v>1</v>
      </c>
      <c r="J41" s="39"/>
      <c r="K41" s="35"/>
      <c r="L41" s="34"/>
      <c r="M41" s="39"/>
      <c r="N41" s="35">
        <v>1</v>
      </c>
      <c r="O41" s="40">
        <v>1000000</v>
      </c>
      <c r="P41" s="39"/>
      <c r="Q41" s="31" t="s">
        <v>27</v>
      </c>
      <c r="R41" s="87">
        <v>7</v>
      </c>
      <c r="S41" s="45" t="s">
        <v>37</v>
      </c>
    </row>
    <row r="42" spans="2:22" x14ac:dyDescent="0.25">
      <c r="B42" s="35">
        <v>0.2</v>
      </c>
      <c r="C42" s="34">
        <v>100</v>
      </c>
      <c r="D42" s="39"/>
      <c r="E42" s="35"/>
      <c r="F42" s="34"/>
      <c r="G42" s="39"/>
      <c r="H42" s="35">
        <v>200</v>
      </c>
      <c r="I42" s="34">
        <v>2</v>
      </c>
      <c r="J42" s="39"/>
      <c r="K42" s="35"/>
      <c r="L42" s="34"/>
      <c r="M42" s="39"/>
      <c r="N42" s="35">
        <v>2</v>
      </c>
      <c r="O42" s="40">
        <v>2000000</v>
      </c>
      <c r="P42" s="39"/>
    </row>
    <row r="43" spans="2:22" x14ac:dyDescent="0.25">
      <c r="B43" s="35">
        <v>0.3</v>
      </c>
      <c r="C43" s="34">
        <v>200</v>
      </c>
      <c r="D43" s="39"/>
      <c r="E43" s="35"/>
      <c r="F43" s="34"/>
      <c r="G43" s="39"/>
      <c r="H43" s="88">
        <v>300</v>
      </c>
      <c r="I43" s="89">
        <v>3</v>
      </c>
      <c r="J43" s="39"/>
      <c r="K43" s="35"/>
      <c r="L43" s="34"/>
      <c r="M43" s="39"/>
      <c r="N43" s="88">
        <v>3</v>
      </c>
      <c r="O43" s="96">
        <v>3000000</v>
      </c>
      <c r="P43" s="39"/>
    </row>
    <row r="44" spans="2:22" x14ac:dyDescent="0.25">
      <c r="B44" s="88">
        <v>0.4</v>
      </c>
      <c r="C44" s="89">
        <v>300</v>
      </c>
      <c r="D44" s="39"/>
      <c r="E44" s="35"/>
      <c r="F44" s="34"/>
      <c r="G44" s="39"/>
      <c r="H44" s="35">
        <v>400</v>
      </c>
      <c r="I44" s="34">
        <v>4</v>
      </c>
      <c r="J44" s="39"/>
      <c r="K44" s="35"/>
      <c r="L44" s="34"/>
      <c r="M44" s="39"/>
      <c r="N44" s="35">
        <v>4</v>
      </c>
      <c r="O44" s="40">
        <v>4000000</v>
      </c>
      <c r="P44" s="39"/>
    </row>
    <row r="45" spans="2:22" x14ac:dyDescent="0.25">
      <c r="B45" s="35">
        <v>0.5</v>
      </c>
      <c r="C45" s="34">
        <v>400</v>
      </c>
      <c r="D45" s="39"/>
      <c r="E45" s="35"/>
      <c r="F45" s="34"/>
      <c r="G45" s="39"/>
      <c r="H45" s="90">
        <v>500</v>
      </c>
      <c r="I45" s="91">
        <v>5</v>
      </c>
      <c r="J45" s="39"/>
      <c r="K45" s="35"/>
      <c r="L45" s="34"/>
      <c r="M45" s="39"/>
      <c r="N45" s="90">
        <v>5</v>
      </c>
      <c r="O45" s="95">
        <v>5000000</v>
      </c>
      <c r="P45" s="39"/>
    </row>
    <row r="46" spans="2:22" x14ac:dyDescent="0.25">
      <c r="B46" s="90">
        <v>0.6</v>
      </c>
      <c r="C46" s="91">
        <v>500</v>
      </c>
      <c r="D46" s="39"/>
      <c r="E46" s="35"/>
      <c r="F46" s="34"/>
      <c r="G46" s="39"/>
      <c r="H46" s="35">
        <v>600</v>
      </c>
      <c r="I46" s="34">
        <v>6</v>
      </c>
      <c r="J46" s="39"/>
      <c r="K46" s="35"/>
      <c r="L46" s="34"/>
      <c r="M46" s="39"/>
      <c r="N46" s="35">
        <v>6</v>
      </c>
      <c r="O46" s="40">
        <v>6000000</v>
      </c>
      <c r="P46" s="39"/>
    </row>
    <row r="47" spans="2:22" x14ac:dyDescent="0.25">
      <c r="B47" s="35">
        <v>0.7</v>
      </c>
      <c r="C47" s="34">
        <v>600</v>
      </c>
      <c r="D47" s="39"/>
      <c r="E47" s="35"/>
      <c r="F47" s="34"/>
      <c r="G47" s="39"/>
      <c r="H47" s="92">
        <v>700</v>
      </c>
      <c r="I47" s="93">
        <v>7</v>
      </c>
      <c r="J47" s="39"/>
      <c r="K47" s="35"/>
      <c r="L47" s="34"/>
      <c r="M47" s="39"/>
      <c r="N47" s="92">
        <v>7</v>
      </c>
      <c r="O47" s="94">
        <v>7000000</v>
      </c>
      <c r="P47" s="39"/>
    </row>
    <row r="48" spans="2:22" x14ac:dyDescent="0.25">
      <c r="B48" s="92">
        <v>0.8</v>
      </c>
      <c r="C48" s="93">
        <v>700</v>
      </c>
      <c r="D48" s="39"/>
      <c r="E48" s="35"/>
      <c r="F48" s="34"/>
      <c r="G48" s="39"/>
      <c r="H48" s="35">
        <v>800</v>
      </c>
      <c r="I48" s="34">
        <v>8</v>
      </c>
      <c r="J48" s="39"/>
      <c r="K48" s="35"/>
      <c r="L48" s="34"/>
      <c r="M48" s="39"/>
      <c r="N48" s="35">
        <v>8</v>
      </c>
      <c r="O48" s="40">
        <v>8000000</v>
      </c>
      <c r="P48" s="39"/>
    </row>
    <row r="49" spans="2:22" x14ac:dyDescent="0.25">
      <c r="B49" s="35">
        <v>0.9</v>
      </c>
      <c r="C49" s="34">
        <v>800</v>
      </c>
      <c r="D49" s="39"/>
      <c r="E49" s="35"/>
      <c r="F49" s="34"/>
      <c r="G49" s="39"/>
      <c r="H49" s="35"/>
      <c r="I49" s="34"/>
      <c r="J49" s="39"/>
      <c r="K49" s="35"/>
      <c r="L49" s="34"/>
      <c r="M49" s="39"/>
      <c r="N49" s="35"/>
      <c r="O49" s="40"/>
      <c r="P49" s="39"/>
    </row>
    <row r="50" spans="2:22" customFormat="1" ht="15.75" customHeight="1" thickBot="1" x14ac:dyDescent="0.3">
      <c r="B50" s="31">
        <v>1</v>
      </c>
      <c r="C50" s="41">
        <v>900</v>
      </c>
      <c r="D50" s="42"/>
      <c r="E50" s="31"/>
      <c r="F50" s="41"/>
      <c r="G50" s="42"/>
      <c r="H50" s="31"/>
      <c r="I50" s="41"/>
      <c r="J50" s="42"/>
      <c r="K50" s="31"/>
      <c r="L50" s="41"/>
      <c r="M50" s="42"/>
      <c r="N50" s="31"/>
      <c r="O50" s="44"/>
      <c r="P50" s="42"/>
    </row>
    <row r="52" spans="2:22" customFormat="1" ht="15.75" customHeight="1" thickBot="1" x14ac:dyDescent="0.3">
      <c r="B52" s="29" t="s">
        <v>44</v>
      </c>
    </row>
    <row r="53" spans="2:22" customFormat="1" ht="16.5" customHeight="1" x14ac:dyDescent="0.25">
      <c r="B53" s="17" t="s">
        <v>10</v>
      </c>
      <c r="C53" s="16"/>
      <c r="D53" s="15"/>
      <c r="E53" s="17" t="s">
        <v>11</v>
      </c>
      <c r="F53" s="16"/>
      <c r="G53" s="15"/>
      <c r="H53" s="17" t="s">
        <v>12</v>
      </c>
      <c r="I53" s="16"/>
      <c r="J53" s="15"/>
      <c r="K53" s="17" t="s">
        <v>13</v>
      </c>
      <c r="L53" s="16"/>
      <c r="M53" s="15"/>
      <c r="N53" s="17" t="s">
        <v>14</v>
      </c>
      <c r="O53" s="16"/>
      <c r="P53" s="14"/>
      <c r="Q53" s="84" t="s">
        <v>15</v>
      </c>
      <c r="R53" s="81" t="s">
        <v>16</v>
      </c>
      <c r="S53" s="25" t="s">
        <v>17</v>
      </c>
      <c r="T53" s="76" t="s">
        <v>18</v>
      </c>
      <c r="U53" s="76" t="s">
        <v>19</v>
      </c>
      <c r="V53" s="76" t="s">
        <v>20</v>
      </c>
    </row>
    <row r="54" spans="2:22" customFormat="1" ht="15.75" customHeight="1" x14ac:dyDescent="0.25">
      <c r="B54" s="32" t="s">
        <v>21</v>
      </c>
      <c r="C54" s="33" t="s">
        <v>22</v>
      </c>
      <c r="D54" s="30" t="s">
        <v>23</v>
      </c>
      <c r="E54" s="32" t="s">
        <v>24</v>
      </c>
      <c r="F54" s="33" t="s">
        <v>25</v>
      </c>
      <c r="G54" s="30" t="s">
        <v>23</v>
      </c>
      <c r="H54" s="32" t="s">
        <v>25</v>
      </c>
      <c r="I54" s="33" t="s">
        <v>26</v>
      </c>
      <c r="J54" s="30" t="s">
        <v>23</v>
      </c>
      <c r="K54" s="32" t="s">
        <v>27</v>
      </c>
      <c r="L54" s="33" t="s">
        <v>28</v>
      </c>
      <c r="M54" s="30" t="s">
        <v>23</v>
      </c>
      <c r="N54" s="32" t="s">
        <v>28</v>
      </c>
      <c r="O54" s="33" t="s">
        <v>29</v>
      </c>
      <c r="P54" s="76" t="s">
        <v>23</v>
      </c>
      <c r="Q54" s="35" t="s">
        <v>34</v>
      </c>
      <c r="R54" s="85">
        <v>200000000</v>
      </c>
      <c r="S54" s="45" t="s">
        <v>47</v>
      </c>
      <c r="V54" s="77"/>
    </row>
    <row r="55" spans="2:22" x14ac:dyDescent="0.25">
      <c r="B55" s="32" t="s">
        <v>30</v>
      </c>
      <c r="C55" s="33" t="s">
        <v>31</v>
      </c>
      <c r="D55" s="39" t="s">
        <v>33</v>
      </c>
      <c r="E55" s="32" t="s">
        <v>30</v>
      </c>
      <c r="F55" s="33" t="s">
        <v>31</v>
      </c>
      <c r="G55" s="39"/>
      <c r="H55" s="32" t="s">
        <v>30</v>
      </c>
      <c r="I55" s="33" t="s">
        <v>31</v>
      </c>
      <c r="J55" s="39" t="s">
        <v>33</v>
      </c>
      <c r="K55" s="32" t="s">
        <v>30</v>
      </c>
      <c r="L55" s="33" t="s">
        <v>31</v>
      </c>
      <c r="M55" s="39"/>
      <c r="N55" s="32" t="s">
        <v>30</v>
      </c>
      <c r="O55" s="33" t="s">
        <v>31</v>
      </c>
      <c r="P55" s="39" t="s">
        <v>33</v>
      </c>
      <c r="Q55" s="35" t="s">
        <v>28</v>
      </c>
      <c r="R55" s="86">
        <v>1</v>
      </c>
      <c r="S55" s="45" t="s">
        <v>86</v>
      </c>
    </row>
    <row r="56" spans="2:22" customFormat="1" ht="15.75" customHeight="1" thickBot="1" x14ac:dyDescent="0.3">
      <c r="B56" s="35">
        <v>0</v>
      </c>
      <c r="C56" s="34">
        <v>0</v>
      </c>
      <c r="D56" s="39"/>
      <c r="E56" s="35"/>
      <c r="F56" s="34"/>
      <c r="G56" s="39"/>
      <c r="H56" s="35">
        <v>0</v>
      </c>
      <c r="I56" s="34">
        <v>0</v>
      </c>
      <c r="J56" s="39"/>
      <c r="K56" s="35"/>
      <c r="L56" s="34"/>
      <c r="M56" s="39"/>
      <c r="N56" s="35">
        <v>0</v>
      </c>
      <c r="O56" s="40">
        <v>0</v>
      </c>
      <c r="P56" s="39"/>
      <c r="Q56" s="31" t="s">
        <v>27</v>
      </c>
      <c r="R56" s="87">
        <v>100</v>
      </c>
      <c r="S56" s="45" t="s">
        <v>45</v>
      </c>
    </row>
    <row r="57" spans="2:22" x14ac:dyDescent="0.25">
      <c r="B57" s="97">
        <f>(C57-(C58-(C58-C56)/(B58-B56)*B58))/((C58-C56)/(B58-B56))</f>
        <v>5.0000000000000001E-3</v>
      </c>
      <c r="C57" s="98">
        <v>100</v>
      </c>
      <c r="D57" s="39"/>
      <c r="E57" s="35"/>
      <c r="F57" s="34"/>
      <c r="G57" s="39"/>
      <c r="H57" s="88">
        <v>100</v>
      </c>
      <c r="I57" s="89">
        <v>1</v>
      </c>
      <c r="J57" s="39"/>
      <c r="K57" s="35"/>
      <c r="L57" s="34"/>
      <c r="M57" s="39"/>
      <c r="N57" s="88">
        <v>1</v>
      </c>
      <c r="O57" s="96">
        <v>2000000</v>
      </c>
      <c r="P57" s="39"/>
    </row>
    <row r="58" spans="2:22" x14ac:dyDescent="0.25">
      <c r="B58" s="90">
        <v>0.5</v>
      </c>
      <c r="C58" s="91">
        <v>10000</v>
      </c>
      <c r="D58" s="39"/>
      <c r="E58" s="35"/>
      <c r="F58" s="34"/>
      <c r="G58" s="39"/>
      <c r="H58" s="90">
        <v>10000</v>
      </c>
      <c r="I58" s="91">
        <v>10</v>
      </c>
      <c r="J58" s="39"/>
      <c r="K58" s="35"/>
      <c r="L58" s="34"/>
      <c r="M58" s="39"/>
      <c r="N58" s="90">
        <v>10</v>
      </c>
      <c r="O58" s="95">
        <v>200000000</v>
      </c>
      <c r="P58" s="39"/>
    </row>
    <row r="59" spans="2:22" x14ac:dyDescent="0.25">
      <c r="B59" s="92">
        <v>1</v>
      </c>
      <c r="C59" s="93">
        <v>100000</v>
      </c>
      <c r="D59" s="39"/>
      <c r="E59" s="35"/>
      <c r="F59" s="34"/>
      <c r="G59" s="39"/>
      <c r="H59" s="92">
        <v>100000</v>
      </c>
      <c r="I59" s="93">
        <v>100</v>
      </c>
      <c r="J59" s="39"/>
      <c r="K59" s="35"/>
      <c r="L59" s="34"/>
      <c r="M59" s="39"/>
      <c r="N59" s="92">
        <v>100</v>
      </c>
      <c r="O59" s="94">
        <v>2000000000</v>
      </c>
      <c r="P59" s="39"/>
    </row>
    <row r="60" spans="2:22" x14ac:dyDescent="0.25">
      <c r="B60" s="35"/>
      <c r="C60" s="34"/>
      <c r="D60" s="39"/>
      <c r="E60" s="35"/>
      <c r="F60" s="34"/>
      <c r="G60" s="39"/>
      <c r="H60" s="35"/>
      <c r="I60" s="34"/>
      <c r="J60" s="39"/>
      <c r="K60" s="35"/>
      <c r="L60" s="34"/>
      <c r="M60" s="39"/>
      <c r="N60" s="35"/>
      <c r="O60" s="40"/>
      <c r="P60" s="39"/>
    </row>
    <row r="61" spans="2:22" x14ac:dyDescent="0.25">
      <c r="B61" s="35"/>
      <c r="C61" s="34"/>
      <c r="D61" s="39"/>
      <c r="E61" s="35"/>
      <c r="F61" s="34"/>
      <c r="G61" s="39"/>
      <c r="H61" s="35"/>
      <c r="I61" s="34"/>
      <c r="J61" s="39"/>
      <c r="K61" s="35"/>
      <c r="L61" s="34"/>
      <c r="M61" s="39"/>
      <c r="N61" s="35"/>
      <c r="O61" s="40"/>
      <c r="P61" s="39"/>
    </row>
    <row r="62" spans="2:22" x14ac:dyDescent="0.25">
      <c r="B62" s="35"/>
      <c r="C62" s="34"/>
      <c r="D62" s="39"/>
      <c r="E62" s="35"/>
      <c r="F62" s="34"/>
      <c r="G62" s="39"/>
      <c r="H62" s="35"/>
      <c r="I62" s="34"/>
      <c r="J62" s="39"/>
      <c r="K62" s="35"/>
      <c r="L62" s="34"/>
      <c r="M62" s="39"/>
      <c r="N62" s="35"/>
      <c r="O62" s="40"/>
      <c r="P62" s="39"/>
    </row>
    <row r="63" spans="2:22" customFormat="1" ht="15.75" customHeight="1" x14ac:dyDescent="0.25">
      <c r="B63" s="35"/>
      <c r="C63" s="34"/>
      <c r="D63" s="39"/>
      <c r="E63" s="35"/>
      <c r="F63" s="34"/>
      <c r="G63" s="39"/>
      <c r="H63" s="35"/>
      <c r="I63" s="34"/>
      <c r="J63" s="39"/>
      <c r="K63" s="35"/>
      <c r="L63" s="34"/>
      <c r="M63" s="39"/>
      <c r="N63" s="35"/>
      <c r="O63" s="40"/>
      <c r="P63" s="39"/>
    </row>
    <row r="64" spans="2:22" customFormat="1" ht="16.5" customHeight="1" x14ac:dyDescent="0.25">
      <c r="B64" s="35"/>
      <c r="C64" s="34"/>
      <c r="D64" s="39"/>
      <c r="E64" s="35"/>
      <c r="F64" s="34"/>
      <c r="G64" s="39"/>
      <c r="H64" s="35"/>
      <c r="I64" s="34"/>
      <c r="J64" s="39"/>
      <c r="K64" s="35"/>
      <c r="L64" s="34"/>
      <c r="M64" s="39"/>
      <c r="N64" s="35"/>
      <c r="O64" s="40"/>
      <c r="P64" s="39"/>
    </row>
    <row r="65" spans="2:22" customFormat="1" ht="15.75" customHeight="1" thickBot="1" x14ac:dyDescent="0.3">
      <c r="B65" s="31"/>
      <c r="C65" s="41"/>
      <c r="D65" s="42"/>
      <c r="E65" s="31"/>
      <c r="F65" s="41"/>
      <c r="G65" s="42"/>
      <c r="H65" s="31"/>
      <c r="I65" s="41"/>
      <c r="J65" s="42"/>
      <c r="K65" s="31"/>
      <c r="L65" s="41"/>
      <c r="M65" s="42"/>
      <c r="N65" s="31"/>
      <c r="O65" s="44"/>
      <c r="P65" s="42"/>
    </row>
    <row r="67" spans="2:22" customFormat="1" ht="15.75" customHeight="1" thickBot="1" x14ac:dyDescent="0.3">
      <c r="B67" s="29" t="s">
        <v>46</v>
      </c>
    </row>
    <row r="68" spans="2:22" x14ac:dyDescent="0.25">
      <c r="B68" s="17" t="s">
        <v>10</v>
      </c>
      <c r="C68" s="16"/>
      <c r="D68" s="15"/>
      <c r="E68" s="17" t="s">
        <v>11</v>
      </c>
      <c r="F68" s="16"/>
      <c r="G68" s="15"/>
      <c r="H68" s="17" t="s">
        <v>12</v>
      </c>
      <c r="I68" s="16"/>
      <c r="J68" s="15"/>
      <c r="K68" s="17" t="s">
        <v>13</v>
      </c>
      <c r="L68" s="16"/>
      <c r="M68" s="15"/>
      <c r="N68" s="17" t="s">
        <v>14</v>
      </c>
      <c r="O68" s="16"/>
      <c r="P68" s="14"/>
      <c r="Q68" s="84" t="s">
        <v>15</v>
      </c>
      <c r="R68" s="81" t="s">
        <v>16</v>
      </c>
      <c r="S68" s="25" t="s">
        <v>17</v>
      </c>
      <c r="T68" s="76" t="s">
        <v>18</v>
      </c>
      <c r="U68" s="76" t="s">
        <v>19</v>
      </c>
      <c r="V68" s="76" t="s">
        <v>20</v>
      </c>
    </row>
    <row r="69" spans="2:22" x14ac:dyDescent="0.25">
      <c r="B69" s="32" t="s">
        <v>21</v>
      </c>
      <c r="C69" s="33" t="s">
        <v>22</v>
      </c>
      <c r="D69" s="30" t="s">
        <v>23</v>
      </c>
      <c r="E69" s="32" t="s">
        <v>24</v>
      </c>
      <c r="F69" s="33" t="s">
        <v>25</v>
      </c>
      <c r="G69" s="30" t="s">
        <v>23</v>
      </c>
      <c r="H69" s="32" t="s">
        <v>25</v>
      </c>
      <c r="I69" s="33" t="s">
        <v>26</v>
      </c>
      <c r="J69" s="30" t="s">
        <v>23</v>
      </c>
      <c r="K69" s="32" t="s">
        <v>27</v>
      </c>
      <c r="L69" s="33" t="s">
        <v>28</v>
      </c>
      <c r="M69" s="30" t="s">
        <v>23</v>
      </c>
      <c r="N69" s="32" t="s">
        <v>28</v>
      </c>
      <c r="O69" s="33" t="s">
        <v>29</v>
      </c>
      <c r="P69" s="76" t="s">
        <v>23</v>
      </c>
      <c r="Q69" s="35" t="s">
        <v>34</v>
      </c>
      <c r="R69" s="85">
        <v>5000000</v>
      </c>
      <c r="S69" s="45" t="s">
        <v>47</v>
      </c>
      <c r="V69" s="77"/>
    </row>
    <row r="70" spans="2:22" x14ac:dyDescent="0.25">
      <c r="B70" s="32" t="s">
        <v>30</v>
      </c>
      <c r="C70" s="33" t="s">
        <v>31</v>
      </c>
      <c r="D70" s="39" t="s">
        <v>33</v>
      </c>
      <c r="E70" s="32" t="s">
        <v>30</v>
      </c>
      <c r="F70" s="33" t="s">
        <v>31</v>
      </c>
      <c r="G70" s="39" t="s">
        <v>33</v>
      </c>
      <c r="H70" s="32" t="s">
        <v>30</v>
      </c>
      <c r="I70" s="33" t="s">
        <v>31</v>
      </c>
      <c r="J70" s="39" t="s">
        <v>33</v>
      </c>
      <c r="K70" s="32" t="s">
        <v>30</v>
      </c>
      <c r="L70" s="33" t="s">
        <v>31</v>
      </c>
      <c r="M70" s="39" t="s">
        <v>33</v>
      </c>
      <c r="N70" s="32" t="s">
        <v>30</v>
      </c>
      <c r="O70" s="33" t="s">
        <v>31</v>
      </c>
      <c r="P70" s="39" t="s">
        <v>33</v>
      </c>
      <c r="Q70" s="35" t="s">
        <v>28</v>
      </c>
      <c r="R70" s="86">
        <v>7</v>
      </c>
      <c r="S70" s="45" t="s">
        <v>48</v>
      </c>
    </row>
    <row r="71" spans="2:22" customFormat="1" ht="15.75" customHeight="1" thickBot="1" x14ac:dyDescent="0.3">
      <c r="B71" s="35">
        <v>0.1</v>
      </c>
      <c r="C71" s="34">
        <v>0</v>
      </c>
      <c r="D71" s="39"/>
      <c r="E71" s="35">
        <v>0</v>
      </c>
      <c r="F71" s="34">
        <v>300</v>
      </c>
      <c r="G71" s="39"/>
      <c r="H71" s="35">
        <v>0</v>
      </c>
      <c r="I71" s="34">
        <v>1</v>
      </c>
      <c r="J71" s="39"/>
      <c r="K71" s="35">
        <v>3</v>
      </c>
      <c r="L71" s="34">
        <v>1</v>
      </c>
      <c r="M71" s="39"/>
      <c r="N71" s="35">
        <v>1</v>
      </c>
      <c r="O71" s="40">
        <v>1000000</v>
      </c>
      <c r="P71" s="39"/>
      <c r="Q71" s="31" t="s">
        <v>27</v>
      </c>
      <c r="R71" s="87">
        <v>8</v>
      </c>
      <c r="S71" s="45" t="s">
        <v>49</v>
      </c>
    </row>
    <row r="72" spans="2:22" x14ac:dyDescent="0.25">
      <c r="B72" s="35">
        <v>0.2</v>
      </c>
      <c r="C72" s="34">
        <v>100</v>
      </c>
      <c r="D72" s="39"/>
      <c r="E72" s="35">
        <v>100</v>
      </c>
      <c r="F72" s="34">
        <v>400</v>
      </c>
      <c r="G72" s="39"/>
      <c r="H72" s="35">
        <v>200</v>
      </c>
      <c r="I72" s="34">
        <v>2</v>
      </c>
      <c r="J72" s="39"/>
      <c r="K72" s="35">
        <v>4</v>
      </c>
      <c r="L72" s="34">
        <v>2</v>
      </c>
      <c r="M72" s="39"/>
      <c r="N72" s="35">
        <v>2</v>
      </c>
      <c r="O72" s="40">
        <v>2000000</v>
      </c>
      <c r="P72" s="39"/>
    </row>
    <row r="73" spans="2:22" x14ac:dyDescent="0.25">
      <c r="B73" s="35">
        <v>0.3</v>
      </c>
      <c r="C73" s="34">
        <v>200</v>
      </c>
      <c r="D73" s="39"/>
      <c r="E73" s="35">
        <v>200</v>
      </c>
      <c r="F73" s="34">
        <v>500</v>
      </c>
      <c r="G73" s="39"/>
      <c r="H73" s="35">
        <v>300</v>
      </c>
      <c r="I73" s="34">
        <v>3</v>
      </c>
      <c r="J73" s="39"/>
      <c r="K73" s="35">
        <v>5</v>
      </c>
      <c r="L73" s="34">
        <v>3</v>
      </c>
      <c r="M73" s="39"/>
      <c r="N73" s="35">
        <v>3</v>
      </c>
      <c r="O73" s="40">
        <v>3000000</v>
      </c>
      <c r="P73" s="39"/>
    </row>
    <row r="74" spans="2:22" x14ac:dyDescent="0.25">
      <c r="B74" s="35">
        <v>0.4</v>
      </c>
      <c r="C74" s="34">
        <v>300</v>
      </c>
      <c r="D74" s="39"/>
      <c r="E74" s="35">
        <v>300</v>
      </c>
      <c r="F74" s="34">
        <v>600</v>
      </c>
      <c r="G74" s="39"/>
      <c r="H74" s="35">
        <v>400</v>
      </c>
      <c r="I74" s="34">
        <v>4</v>
      </c>
      <c r="J74" s="39"/>
      <c r="K74" s="35">
        <v>6</v>
      </c>
      <c r="L74" s="34">
        <v>4</v>
      </c>
      <c r="M74" s="39"/>
      <c r="N74" s="35">
        <v>4</v>
      </c>
      <c r="O74" s="40">
        <v>4000000</v>
      </c>
      <c r="P74" s="39"/>
    </row>
    <row r="75" spans="2:22" x14ac:dyDescent="0.25">
      <c r="B75" s="90">
        <v>0.5</v>
      </c>
      <c r="C75" s="91">
        <v>400</v>
      </c>
      <c r="D75" s="39"/>
      <c r="E75" s="90">
        <v>400</v>
      </c>
      <c r="F75" s="91">
        <v>700</v>
      </c>
      <c r="G75" s="39"/>
      <c r="H75" s="35">
        <v>500</v>
      </c>
      <c r="I75" s="34">
        <v>5</v>
      </c>
      <c r="J75" s="39"/>
      <c r="K75" s="90">
        <v>7</v>
      </c>
      <c r="L75" s="91">
        <v>5</v>
      </c>
      <c r="M75" s="39"/>
      <c r="N75" s="90">
        <v>5</v>
      </c>
      <c r="O75" s="95">
        <v>5000000</v>
      </c>
      <c r="P75" s="39"/>
    </row>
    <row r="76" spans="2:22" x14ac:dyDescent="0.25">
      <c r="B76" s="92">
        <v>0.6</v>
      </c>
      <c r="C76" s="93">
        <v>500</v>
      </c>
      <c r="D76" s="39"/>
      <c r="E76" s="92">
        <v>500</v>
      </c>
      <c r="F76" s="93">
        <v>800</v>
      </c>
      <c r="G76" s="39"/>
      <c r="H76" s="35">
        <v>600</v>
      </c>
      <c r="I76" s="34">
        <v>6</v>
      </c>
      <c r="J76" s="39"/>
      <c r="K76" s="92">
        <v>8</v>
      </c>
      <c r="L76" s="93">
        <v>6</v>
      </c>
      <c r="M76" s="39"/>
      <c r="N76" s="92">
        <v>6</v>
      </c>
      <c r="O76" s="94">
        <v>6000000</v>
      </c>
      <c r="P76" s="39"/>
    </row>
    <row r="77" spans="2:22" x14ac:dyDescent="0.25">
      <c r="B77" s="88">
        <v>0.7</v>
      </c>
      <c r="C77" s="89">
        <v>600</v>
      </c>
      <c r="D77" s="39"/>
      <c r="E77" s="88">
        <v>600</v>
      </c>
      <c r="F77" s="89">
        <v>900</v>
      </c>
      <c r="G77" s="39"/>
      <c r="H77" s="90">
        <v>700</v>
      </c>
      <c r="I77" s="91">
        <v>7</v>
      </c>
      <c r="J77" s="39"/>
      <c r="K77" s="88">
        <v>9</v>
      </c>
      <c r="L77" s="89">
        <v>7</v>
      </c>
      <c r="M77" s="39"/>
      <c r="N77" s="88">
        <v>7</v>
      </c>
      <c r="O77" s="96">
        <v>7000000</v>
      </c>
      <c r="P77" s="39"/>
    </row>
    <row r="78" spans="2:22" x14ac:dyDescent="0.25">
      <c r="B78" s="35">
        <v>0.8</v>
      </c>
      <c r="C78" s="34">
        <v>700</v>
      </c>
      <c r="D78" s="39"/>
      <c r="E78" s="35">
        <v>700</v>
      </c>
      <c r="F78" s="34">
        <v>1000</v>
      </c>
      <c r="G78" s="39"/>
      <c r="H78" s="92">
        <v>800</v>
      </c>
      <c r="I78" s="93">
        <v>8</v>
      </c>
      <c r="J78" s="39"/>
      <c r="K78" s="35">
        <v>10</v>
      </c>
      <c r="L78" s="34">
        <v>8</v>
      </c>
      <c r="M78" s="39"/>
      <c r="N78" s="35">
        <v>8</v>
      </c>
      <c r="O78" s="40">
        <v>8000000</v>
      </c>
      <c r="P78" s="39"/>
    </row>
    <row r="79" spans="2:22" x14ac:dyDescent="0.25">
      <c r="B79" s="35">
        <v>0.9</v>
      </c>
      <c r="C79" s="34">
        <v>800</v>
      </c>
      <c r="D79" s="39"/>
      <c r="E79" s="35">
        <v>800</v>
      </c>
      <c r="F79" s="34">
        <v>1100</v>
      </c>
      <c r="G79" s="39"/>
      <c r="H79" s="88">
        <v>900</v>
      </c>
      <c r="I79" s="89">
        <v>9</v>
      </c>
      <c r="J79" s="39"/>
      <c r="K79" s="35"/>
      <c r="L79" s="34"/>
      <c r="M79" s="39"/>
      <c r="N79" s="35"/>
      <c r="O79" s="40"/>
      <c r="P79" s="39"/>
    </row>
    <row r="80" spans="2:22" customFormat="1" ht="15.75" customHeight="1" thickBot="1" x14ac:dyDescent="0.3">
      <c r="B80" s="31">
        <v>1</v>
      </c>
      <c r="C80" s="41">
        <v>900</v>
      </c>
      <c r="D80" s="42"/>
      <c r="E80" s="31">
        <v>900</v>
      </c>
      <c r="F80" s="41">
        <v>1200</v>
      </c>
      <c r="G80" s="42"/>
      <c r="H80" s="31"/>
      <c r="I80" s="41"/>
      <c r="J80" s="42"/>
      <c r="K80" s="31"/>
      <c r="L80" s="41"/>
      <c r="M80" s="42"/>
      <c r="N80" s="31"/>
      <c r="O80" s="44"/>
      <c r="P80" s="42"/>
    </row>
    <row r="82" spans="2:22" customFormat="1" ht="15.75" customHeight="1" thickBot="1" x14ac:dyDescent="0.3">
      <c r="B82" s="29" t="s">
        <v>50</v>
      </c>
    </row>
    <row r="83" spans="2:22" x14ac:dyDescent="0.25">
      <c r="B83" s="17" t="s">
        <v>10</v>
      </c>
      <c r="C83" s="16"/>
      <c r="D83" s="15"/>
      <c r="E83" s="17" t="s">
        <v>11</v>
      </c>
      <c r="F83" s="16"/>
      <c r="G83" s="15"/>
      <c r="H83" s="17" t="s">
        <v>12</v>
      </c>
      <c r="I83" s="16"/>
      <c r="J83" s="15"/>
      <c r="K83" s="17" t="s">
        <v>13</v>
      </c>
      <c r="L83" s="16"/>
      <c r="M83" s="14"/>
      <c r="N83" s="17" t="s">
        <v>14</v>
      </c>
      <c r="O83" s="16"/>
      <c r="P83" s="15"/>
      <c r="Q83" s="84" t="s">
        <v>15</v>
      </c>
      <c r="R83" s="81" t="s">
        <v>16</v>
      </c>
      <c r="S83" s="25" t="s">
        <v>17</v>
      </c>
      <c r="T83" s="76" t="s">
        <v>18</v>
      </c>
      <c r="U83" s="76" t="s">
        <v>19</v>
      </c>
      <c r="V83" s="76" t="s">
        <v>20</v>
      </c>
    </row>
    <row r="84" spans="2:22" x14ac:dyDescent="0.25">
      <c r="B84" s="32" t="s">
        <v>21</v>
      </c>
      <c r="C84" s="33" t="s">
        <v>22</v>
      </c>
      <c r="D84" s="30" t="s">
        <v>23</v>
      </c>
      <c r="E84" s="32" t="s">
        <v>24</v>
      </c>
      <c r="F84" s="33" t="s">
        <v>25</v>
      </c>
      <c r="G84" s="30" t="s">
        <v>23</v>
      </c>
      <c r="H84" s="32" t="s">
        <v>25</v>
      </c>
      <c r="I84" s="33" t="s">
        <v>26</v>
      </c>
      <c r="J84" s="30" t="s">
        <v>23</v>
      </c>
      <c r="K84" s="32" t="s">
        <v>27</v>
      </c>
      <c r="L84" s="33" t="s">
        <v>28</v>
      </c>
      <c r="M84" s="76" t="s">
        <v>23</v>
      </c>
      <c r="N84" s="32" t="s">
        <v>28</v>
      </c>
      <c r="O84" s="33" t="s">
        <v>29</v>
      </c>
      <c r="P84" s="30" t="s">
        <v>23</v>
      </c>
      <c r="Q84" s="35" t="s">
        <v>34</v>
      </c>
      <c r="R84" s="85">
        <v>7000000</v>
      </c>
      <c r="S84" s="45" t="s">
        <v>51</v>
      </c>
      <c r="V84" s="77"/>
    </row>
    <row r="85" spans="2:22" x14ac:dyDescent="0.25">
      <c r="B85" s="32" t="s">
        <v>30</v>
      </c>
      <c r="C85" s="33" t="s">
        <v>31</v>
      </c>
      <c r="D85" s="39" t="s">
        <v>33</v>
      </c>
      <c r="E85" s="32" t="s">
        <v>30</v>
      </c>
      <c r="F85" s="33" t="s">
        <v>31</v>
      </c>
      <c r="G85" s="39" t="s">
        <v>33</v>
      </c>
      <c r="H85" s="32" t="s">
        <v>30</v>
      </c>
      <c r="I85" s="33" t="s">
        <v>31</v>
      </c>
      <c r="J85" s="39" t="s">
        <v>33</v>
      </c>
      <c r="K85" s="32" t="s">
        <v>30</v>
      </c>
      <c r="L85" s="33" t="s">
        <v>31</v>
      </c>
      <c r="M85" s="38" t="s">
        <v>33</v>
      </c>
      <c r="N85" s="32" t="s">
        <v>30</v>
      </c>
      <c r="O85" s="33" t="s">
        <v>31</v>
      </c>
      <c r="P85" s="39" t="s">
        <v>33</v>
      </c>
      <c r="Q85" s="35" t="s">
        <v>28</v>
      </c>
      <c r="R85" s="86">
        <v>10</v>
      </c>
      <c r="S85" s="45" t="s">
        <v>36</v>
      </c>
    </row>
    <row r="86" spans="2:22" customFormat="1" ht="15.75" customHeight="1" thickBot="1" x14ac:dyDescent="0.3">
      <c r="B86" s="35">
        <v>0.1</v>
      </c>
      <c r="C86" s="34">
        <v>0</v>
      </c>
      <c r="D86" s="39"/>
      <c r="E86" s="35"/>
      <c r="F86" s="34"/>
      <c r="G86" s="39"/>
      <c r="H86" s="35">
        <v>0</v>
      </c>
      <c r="I86" s="34">
        <v>10</v>
      </c>
      <c r="J86" s="39"/>
      <c r="K86" s="88">
        <v>14</v>
      </c>
      <c r="L86" s="89">
        <v>10</v>
      </c>
      <c r="N86" s="88">
        <v>10</v>
      </c>
      <c r="O86" s="96">
        <v>1000000</v>
      </c>
      <c r="P86" s="39"/>
      <c r="Q86" s="31" t="s">
        <v>27</v>
      </c>
      <c r="R86" s="87">
        <v>26</v>
      </c>
      <c r="S86" s="45" t="s">
        <v>52</v>
      </c>
    </row>
    <row r="87" spans="2:22" x14ac:dyDescent="0.25">
      <c r="B87" s="35">
        <v>0.2</v>
      </c>
      <c r="C87" s="34">
        <v>200</v>
      </c>
      <c r="D87" s="39"/>
      <c r="E87" s="35"/>
      <c r="F87" s="34"/>
      <c r="G87" s="39"/>
      <c r="H87" s="35">
        <v>200</v>
      </c>
      <c r="I87" s="34">
        <v>12</v>
      </c>
      <c r="J87" s="39"/>
      <c r="K87" s="35">
        <v>16</v>
      </c>
      <c r="L87" s="34">
        <v>12</v>
      </c>
      <c r="N87" s="35">
        <v>12</v>
      </c>
      <c r="O87" s="40">
        <v>2000000</v>
      </c>
      <c r="P87" s="39"/>
    </row>
    <row r="88" spans="2:22" x14ac:dyDescent="0.25">
      <c r="B88" s="88">
        <v>0.3</v>
      </c>
      <c r="C88" s="89">
        <v>400</v>
      </c>
      <c r="D88" s="39"/>
      <c r="E88" s="35"/>
      <c r="F88" s="34"/>
      <c r="G88" s="39"/>
      <c r="H88" s="88">
        <v>400</v>
      </c>
      <c r="I88" s="89">
        <v>14</v>
      </c>
      <c r="J88" s="39"/>
      <c r="K88" s="35">
        <v>18</v>
      </c>
      <c r="L88" s="34">
        <v>14</v>
      </c>
      <c r="N88" s="35">
        <v>14</v>
      </c>
      <c r="O88" s="40">
        <v>3000000</v>
      </c>
      <c r="P88" s="39"/>
    </row>
    <row r="89" spans="2:22" x14ac:dyDescent="0.25">
      <c r="B89" s="35">
        <v>0.4</v>
      </c>
      <c r="C89" s="34">
        <v>600</v>
      </c>
      <c r="D89" s="39"/>
      <c r="E89" s="35"/>
      <c r="F89" s="34"/>
      <c r="G89" s="39"/>
      <c r="H89" s="35">
        <v>600</v>
      </c>
      <c r="I89" s="34">
        <v>16</v>
      </c>
      <c r="J89" s="39"/>
      <c r="K89" s="35">
        <v>20</v>
      </c>
      <c r="L89" s="34">
        <v>16</v>
      </c>
      <c r="N89" s="35">
        <v>16</v>
      </c>
      <c r="O89" s="40">
        <v>4000000</v>
      </c>
      <c r="P89" s="39"/>
    </row>
    <row r="90" spans="2:22" x14ac:dyDescent="0.25">
      <c r="B90" s="35">
        <v>0.5</v>
      </c>
      <c r="C90" s="34">
        <v>800</v>
      </c>
      <c r="D90" s="39"/>
      <c r="E90" s="35"/>
      <c r="F90" s="34"/>
      <c r="G90" s="39"/>
      <c r="H90" s="35">
        <v>800</v>
      </c>
      <c r="I90" s="34">
        <v>18</v>
      </c>
      <c r="J90" s="39"/>
      <c r="K90" s="35">
        <v>22</v>
      </c>
      <c r="L90" s="34">
        <v>18</v>
      </c>
      <c r="N90" s="35">
        <v>18</v>
      </c>
      <c r="O90" s="40">
        <v>5000000</v>
      </c>
      <c r="P90" s="39"/>
    </row>
    <row r="91" spans="2:22" x14ac:dyDescent="0.25">
      <c r="B91" s="35">
        <v>0.6</v>
      </c>
      <c r="C91" s="34">
        <v>1000</v>
      </c>
      <c r="D91" s="39"/>
      <c r="E91" s="35"/>
      <c r="F91" s="34"/>
      <c r="G91" s="39"/>
      <c r="H91" s="35">
        <v>1000</v>
      </c>
      <c r="I91" s="34">
        <v>20</v>
      </c>
      <c r="J91" s="39"/>
      <c r="K91" s="35">
        <v>24</v>
      </c>
      <c r="L91" s="34">
        <v>20</v>
      </c>
      <c r="N91" s="35">
        <v>20</v>
      </c>
      <c r="O91" s="40">
        <v>6000000</v>
      </c>
      <c r="P91" s="39"/>
    </row>
    <row r="92" spans="2:22" x14ac:dyDescent="0.25">
      <c r="B92" s="35">
        <v>0.7</v>
      </c>
      <c r="C92" s="34">
        <v>1200</v>
      </c>
      <c r="D92" s="39"/>
      <c r="E92" s="35"/>
      <c r="F92" s="34"/>
      <c r="G92" s="39"/>
      <c r="H92" s="35">
        <v>1200</v>
      </c>
      <c r="I92" s="34">
        <v>22</v>
      </c>
      <c r="J92" s="39"/>
      <c r="K92" s="90">
        <v>26</v>
      </c>
      <c r="L92" s="91">
        <v>22</v>
      </c>
      <c r="N92" s="90">
        <v>22</v>
      </c>
      <c r="O92" s="95">
        <v>7000000</v>
      </c>
      <c r="P92" s="39"/>
    </row>
    <row r="93" spans="2:22" x14ac:dyDescent="0.25">
      <c r="B93" s="35">
        <v>0.8</v>
      </c>
      <c r="C93" s="34">
        <v>1400</v>
      </c>
      <c r="D93" s="39"/>
      <c r="E93" s="35"/>
      <c r="F93" s="34"/>
      <c r="G93" s="39"/>
      <c r="H93" s="35">
        <v>1400</v>
      </c>
      <c r="I93" s="34">
        <v>24</v>
      </c>
      <c r="J93" s="39"/>
      <c r="K93" s="35">
        <v>28</v>
      </c>
      <c r="L93" s="34">
        <v>24</v>
      </c>
      <c r="N93" s="35">
        <v>24</v>
      </c>
      <c r="O93" s="40">
        <v>8000000</v>
      </c>
      <c r="P93" s="39"/>
    </row>
    <row r="94" spans="2:22" x14ac:dyDescent="0.25">
      <c r="B94" s="90">
        <v>0.9</v>
      </c>
      <c r="C94" s="91">
        <v>1600</v>
      </c>
      <c r="D94" s="39"/>
      <c r="E94" s="35"/>
      <c r="F94" s="34"/>
      <c r="G94" s="39"/>
      <c r="H94" s="90">
        <v>1600</v>
      </c>
      <c r="I94" s="91">
        <v>26</v>
      </c>
      <c r="J94" s="39"/>
      <c r="K94" s="35"/>
      <c r="L94" s="34"/>
      <c r="N94" s="35">
        <v>26</v>
      </c>
      <c r="O94" s="40">
        <v>9000000</v>
      </c>
      <c r="P94" s="39"/>
    </row>
    <row r="95" spans="2:22" customFormat="1" ht="15.75" customHeight="1" thickBot="1" x14ac:dyDescent="0.3">
      <c r="B95" s="31">
        <v>1</v>
      </c>
      <c r="C95" s="41">
        <v>1800</v>
      </c>
      <c r="D95" s="42"/>
      <c r="E95" s="31"/>
      <c r="F95" s="41"/>
      <c r="G95" s="42"/>
      <c r="H95" s="31">
        <v>1800</v>
      </c>
      <c r="I95" s="41">
        <v>28</v>
      </c>
      <c r="J95" s="42"/>
      <c r="K95" s="31"/>
      <c r="L95" s="41"/>
      <c r="M95" s="43"/>
      <c r="N95" s="31">
        <v>28</v>
      </c>
      <c r="O95" s="44">
        <v>10000000</v>
      </c>
      <c r="P95" s="42"/>
    </row>
    <row r="97" spans="2:22" customFormat="1" ht="15.75" customHeight="1" thickBot="1" x14ac:dyDescent="0.3">
      <c r="B97" s="29" t="s">
        <v>53</v>
      </c>
    </row>
    <row r="98" spans="2:22" x14ac:dyDescent="0.25">
      <c r="B98" s="17" t="s">
        <v>10</v>
      </c>
      <c r="C98" s="16"/>
      <c r="D98" s="14"/>
      <c r="E98" s="17" t="s">
        <v>11</v>
      </c>
      <c r="F98" s="16"/>
      <c r="G98" s="15"/>
      <c r="H98" s="17" t="s">
        <v>12</v>
      </c>
      <c r="I98" s="16"/>
      <c r="J98" s="15"/>
      <c r="K98" s="17" t="s">
        <v>13</v>
      </c>
      <c r="L98" s="16"/>
      <c r="M98" s="15"/>
      <c r="N98" s="17" t="s">
        <v>14</v>
      </c>
      <c r="O98" s="16"/>
      <c r="P98" s="15"/>
      <c r="Q98" s="84" t="s">
        <v>15</v>
      </c>
      <c r="R98" s="81" t="s">
        <v>16</v>
      </c>
      <c r="S98" s="25" t="s">
        <v>17</v>
      </c>
      <c r="T98" s="76" t="s">
        <v>18</v>
      </c>
      <c r="U98" s="76" t="s">
        <v>19</v>
      </c>
      <c r="V98" s="76" t="s">
        <v>20</v>
      </c>
    </row>
    <row r="99" spans="2:22" x14ac:dyDescent="0.25">
      <c r="B99" s="32" t="s">
        <v>21</v>
      </c>
      <c r="C99" s="33" t="s">
        <v>22</v>
      </c>
      <c r="D99" s="76" t="s">
        <v>23</v>
      </c>
      <c r="E99" s="32" t="s">
        <v>24</v>
      </c>
      <c r="F99" s="33" t="s">
        <v>25</v>
      </c>
      <c r="G99" s="30" t="s">
        <v>23</v>
      </c>
      <c r="H99" s="32" t="s">
        <v>25</v>
      </c>
      <c r="I99" s="33" t="s">
        <v>26</v>
      </c>
      <c r="J99" s="30" t="s">
        <v>23</v>
      </c>
      <c r="K99" s="32" t="s">
        <v>27</v>
      </c>
      <c r="L99" s="33" t="s">
        <v>28</v>
      </c>
      <c r="M99" s="30" t="s">
        <v>23</v>
      </c>
      <c r="N99" s="32" t="s">
        <v>28</v>
      </c>
      <c r="O99" s="33" t="s">
        <v>29</v>
      </c>
      <c r="P99" s="30" t="s">
        <v>23</v>
      </c>
      <c r="Q99" s="35" t="s">
        <v>34</v>
      </c>
      <c r="R99" s="85">
        <v>35000000</v>
      </c>
      <c r="S99" s="45" t="s">
        <v>54</v>
      </c>
      <c r="V99" s="77"/>
    </row>
    <row r="100" spans="2:22" x14ac:dyDescent="0.25">
      <c r="B100" s="32" t="s">
        <v>30</v>
      </c>
      <c r="C100" s="33" t="s">
        <v>31</v>
      </c>
      <c r="D100" s="38" t="s">
        <v>33</v>
      </c>
      <c r="E100" s="32" t="s">
        <v>30</v>
      </c>
      <c r="F100" s="33" t="s">
        <v>31</v>
      </c>
      <c r="G100" s="39" t="s">
        <v>33</v>
      </c>
      <c r="H100" s="32" t="s">
        <v>30</v>
      </c>
      <c r="I100" s="33" t="s">
        <v>31</v>
      </c>
      <c r="J100" s="39" t="s">
        <v>33</v>
      </c>
      <c r="K100" s="32" t="s">
        <v>30</v>
      </c>
      <c r="L100" s="33" t="s">
        <v>31</v>
      </c>
      <c r="M100" s="39" t="s">
        <v>33</v>
      </c>
      <c r="N100" s="32" t="s">
        <v>30</v>
      </c>
      <c r="O100" s="33" t="s">
        <v>31</v>
      </c>
      <c r="P100" s="39" t="s">
        <v>33</v>
      </c>
      <c r="Q100" s="35" t="s">
        <v>28</v>
      </c>
      <c r="R100" s="86">
        <v>6</v>
      </c>
      <c r="S100" s="45" t="s">
        <v>87</v>
      </c>
    </row>
    <row r="101" spans="2:22" customFormat="1" ht="15.75" customHeight="1" thickBot="1" x14ac:dyDescent="0.3">
      <c r="B101" s="35">
        <v>0.1</v>
      </c>
      <c r="C101" s="34">
        <v>100</v>
      </c>
      <c r="E101" s="35">
        <v>100</v>
      </c>
      <c r="F101" s="34">
        <v>80</v>
      </c>
      <c r="G101" s="39"/>
      <c r="H101" s="35">
        <v>0</v>
      </c>
      <c r="I101" s="34">
        <v>0</v>
      </c>
      <c r="J101" s="39"/>
      <c r="K101" s="35">
        <v>1</v>
      </c>
      <c r="L101" s="34">
        <v>0</v>
      </c>
      <c r="M101" s="39"/>
      <c r="N101" s="35">
        <v>1</v>
      </c>
      <c r="O101" s="40">
        <v>1000</v>
      </c>
      <c r="P101" s="39"/>
      <c r="Q101" s="31" t="s">
        <v>27</v>
      </c>
      <c r="R101" s="87">
        <v>8</v>
      </c>
      <c r="S101" s="45" t="s">
        <v>88</v>
      </c>
    </row>
    <row r="102" spans="2:22" x14ac:dyDescent="0.25">
      <c r="B102" s="35">
        <v>0.2</v>
      </c>
      <c r="C102" s="34">
        <v>200</v>
      </c>
      <c r="E102" s="35">
        <v>200</v>
      </c>
      <c r="F102" s="34">
        <v>160</v>
      </c>
      <c r="G102" s="39"/>
      <c r="H102" s="35">
        <v>100</v>
      </c>
      <c r="I102" s="34">
        <v>1</v>
      </c>
      <c r="J102" s="39"/>
      <c r="K102" s="35">
        <v>2</v>
      </c>
      <c r="L102" s="34">
        <v>1</v>
      </c>
      <c r="M102" s="39"/>
      <c r="N102" s="35">
        <v>2</v>
      </c>
      <c r="O102" s="40">
        <v>50000</v>
      </c>
      <c r="P102" s="39"/>
    </row>
    <row r="103" spans="2:22" x14ac:dyDescent="0.25">
      <c r="B103" s="35">
        <v>0.3</v>
      </c>
      <c r="C103" s="34">
        <v>500</v>
      </c>
      <c r="E103" s="35">
        <v>400</v>
      </c>
      <c r="F103" s="34">
        <v>320</v>
      </c>
      <c r="G103" s="39"/>
      <c r="H103" s="35">
        <v>250</v>
      </c>
      <c r="I103" s="34">
        <v>2</v>
      </c>
      <c r="J103" s="39"/>
      <c r="K103" s="35">
        <v>3</v>
      </c>
      <c r="L103" s="34">
        <v>2</v>
      </c>
      <c r="M103" s="39"/>
      <c r="N103" s="35">
        <v>3</v>
      </c>
      <c r="O103" s="40">
        <v>200000</v>
      </c>
      <c r="P103" s="39"/>
    </row>
    <row r="104" spans="2:22" x14ac:dyDescent="0.25">
      <c r="B104" s="35">
        <v>0.4</v>
      </c>
      <c r="C104" s="34">
        <v>800</v>
      </c>
      <c r="E104" s="35">
        <v>600</v>
      </c>
      <c r="F104" s="34">
        <v>480</v>
      </c>
      <c r="G104" s="39"/>
      <c r="H104" s="35">
        <v>500</v>
      </c>
      <c r="I104" s="34">
        <v>3</v>
      </c>
      <c r="J104" s="39"/>
      <c r="K104" s="35">
        <v>4</v>
      </c>
      <c r="L104" s="34">
        <v>3</v>
      </c>
      <c r="M104" s="39"/>
      <c r="N104" s="35">
        <v>5</v>
      </c>
      <c r="O104" s="40">
        <v>1000000</v>
      </c>
      <c r="P104" s="39"/>
    </row>
    <row r="105" spans="2:22" x14ac:dyDescent="0.25">
      <c r="B105" s="35">
        <v>0.5</v>
      </c>
      <c r="C105" s="34">
        <v>1000</v>
      </c>
      <c r="E105" s="35">
        <v>800</v>
      </c>
      <c r="F105" s="34">
        <v>640</v>
      </c>
      <c r="G105" s="39"/>
      <c r="H105" s="35">
        <v>750</v>
      </c>
      <c r="I105" s="34">
        <v>5</v>
      </c>
      <c r="J105" s="39"/>
      <c r="K105" s="35">
        <v>5</v>
      </c>
      <c r="L105" s="34">
        <v>5</v>
      </c>
      <c r="M105" s="39"/>
      <c r="N105" s="88">
        <v>6</v>
      </c>
      <c r="O105" s="96">
        <v>5000000</v>
      </c>
      <c r="P105" s="39"/>
    </row>
    <row r="106" spans="2:22" x14ac:dyDescent="0.25">
      <c r="B106" s="35">
        <v>0.6</v>
      </c>
      <c r="C106" s="34">
        <v>1200</v>
      </c>
      <c r="E106" s="35">
        <v>1000</v>
      </c>
      <c r="F106" s="34">
        <v>800</v>
      </c>
      <c r="G106" s="39"/>
      <c r="H106" s="88">
        <v>1000</v>
      </c>
      <c r="I106" s="89">
        <v>6</v>
      </c>
      <c r="J106" s="39"/>
      <c r="K106" s="88">
        <v>6</v>
      </c>
      <c r="L106" s="89">
        <v>6</v>
      </c>
      <c r="M106" s="39"/>
      <c r="N106" s="92">
        <v>8</v>
      </c>
      <c r="O106" s="94">
        <v>15000000</v>
      </c>
      <c r="P106" s="39"/>
    </row>
    <row r="107" spans="2:22" x14ac:dyDescent="0.25">
      <c r="B107" s="97">
        <f>(C107-(C108-(C108-C106)/(B108-B106)*B108))/((C108-C106)/(B108-B106))</f>
        <v>0.64999999999999991</v>
      </c>
      <c r="C107" s="98">
        <v>1250</v>
      </c>
      <c r="E107" s="88">
        <v>1250</v>
      </c>
      <c r="F107" s="89">
        <v>1000</v>
      </c>
      <c r="G107" s="39"/>
      <c r="H107" s="35">
        <v>1250</v>
      </c>
      <c r="I107" s="34">
        <v>7</v>
      </c>
      <c r="J107" s="39"/>
      <c r="K107" s="35">
        <v>7</v>
      </c>
      <c r="L107" s="34">
        <v>7</v>
      </c>
      <c r="M107" s="39"/>
      <c r="N107" s="35">
        <v>10</v>
      </c>
      <c r="O107" s="40">
        <v>30000000</v>
      </c>
      <c r="P107" s="39"/>
    </row>
    <row r="108" spans="2:22" x14ac:dyDescent="0.25">
      <c r="B108" s="35">
        <v>0.7</v>
      </c>
      <c r="C108" s="34">
        <v>1300</v>
      </c>
      <c r="E108" s="35">
        <v>1500</v>
      </c>
      <c r="F108" s="34">
        <v>1200</v>
      </c>
      <c r="G108" s="39"/>
      <c r="H108" s="99">
        <f>(I108-(I109-(I109-I107)/(H109-H107)*H109))/((I109-I107)/(H109-H107))</f>
        <v>1275</v>
      </c>
      <c r="I108" s="100">
        <v>8</v>
      </c>
      <c r="J108" s="39"/>
      <c r="K108" s="92">
        <v>8</v>
      </c>
      <c r="L108" s="93">
        <v>8</v>
      </c>
      <c r="M108" s="39"/>
      <c r="N108" s="101">
        <f>(O108-(O109-(O109-O107)/(N109-N107)*N109))/((O109-O107)/(N109-N107))</f>
        <v>11</v>
      </c>
      <c r="O108" s="102">
        <v>35000000</v>
      </c>
      <c r="P108" s="39"/>
    </row>
    <row r="109" spans="2:22" x14ac:dyDescent="0.25">
      <c r="B109" s="35">
        <v>0.8</v>
      </c>
      <c r="C109" s="34">
        <v>1500</v>
      </c>
      <c r="E109" s="99">
        <f>(F109-(F110-(F110-F108)/(E110-E108)*E110))/((F110-F108)/(E110-E108))</f>
        <v>1593.75</v>
      </c>
      <c r="F109" s="100">
        <v>1275</v>
      </c>
      <c r="G109" s="39"/>
      <c r="H109" s="35">
        <v>1300</v>
      </c>
      <c r="I109" s="34">
        <v>9</v>
      </c>
      <c r="J109" s="39"/>
      <c r="K109" s="35">
        <v>9</v>
      </c>
      <c r="L109" s="34">
        <v>9</v>
      </c>
      <c r="M109" s="39"/>
      <c r="N109" s="35">
        <v>12</v>
      </c>
      <c r="O109" s="40">
        <v>40000000</v>
      </c>
      <c r="P109" s="39"/>
    </row>
    <row r="110" spans="2:22" x14ac:dyDescent="0.25">
      <c r="B110" s="99">
        <f>(C110-(C111-(C111-C109)/(B111-B109)*B111))/((C111-C109)/(B111-B109))</f>
        <v>0.81875000000000009</v>
      </c>
      <c r="C110" s="100">
        <v>1593.75</v>
      </c>
      <c r="E110" s="35">
        <v>1750</v>
      </c>
      <c r="F110" s="34">
        <v>1400</v>
      </c>
      <c r="G110" s="39"/>
      <c r="H110" s="35">
        <v>1400</v>
      </c>
      <c r="I110" s="34">
        <v>10</v>
      </c>
      <c r="J110" s="39"/>
      <c r="K110" s="90">
        <v>11</v>
      </c>
      <c r="L110" s="91">
        <v>11</v>
      </c>
      <c r="M110" s="39"/>
      <c r="N110" s="35">
        <v>18</v>
      </c>
      <c r="O110" s="40">
        <v>1000000000</v>
      </c>
      <c r="P110" s="39"/>
    </row>
    <row r="111" spans="2:22" x14ac:dyDescent="0.25">
      <c r="B111" s="101">
        <f>(C111-(C112-(C112-C109)/(B112-B109)*B112))/((C112-C109)/(B112-B109))</f>
        <v>0.875</v>
      </c>
      <c r="C111" s="103">
        <v>1875</v>
      </c>
      <c r="E111" s="101">
        <f>(F111-(F112-(F112-F110)/(E112-E110)*E112))/((F112-F110)/(E112-E110))</f>
        <v>1875</v>
      </c>
      <c r="F111" s="103">
        <v>1500</v>
      </c>
      <c r="G111" s="39"/>
      <c r="H111" s="90">
        <v>1500</v>
      </c>
      <c r="I111" s="91">
        <v>11</v>
      </c>
      <c r="J111" s="39"/>
      <c r="K111" s="35"/>
      <c r="L111" s="34"/>
      <c r="M111" s="39"/>
      <c r="N111" s="35"/>
      <c r="O111" s="34"/>
      <c r="P111" s="39"/>
    </row>
    <row r="112" spans="2:22" x14ac:dyDescent="0.25">
      <c r="B112" s="72">
        <v>0.9</v>
      </c>
      <c r="C112" s="73">
        <v>2000</v>
      </c>
      <c r="E112" s="72">
        <v>2000</v>
      </c>
      <c r="F112" s="73">
        <v>1600</v>
      </c>
      <c r="H112" s="35"/>
      <c r="I112" s="34"/>
      <c r="J112" s="39"/>
      <c r="K112" s="35"/>
      <c r="L112" s="34"/>
      <c r="M112" s="39"/>
      <c r="N112" s="35"/>
      <c r="O112" s="34"/>
      <c r="P112" s="39"/>
    </row>
    <row r="113" spans="2:22" x14ac:dyDescent="0.25">
      <c r="B113" s="72">
        <v>1</v>
      </c>
      <c r="C113" s="73">
        <v>2500</v>
      </c>
      <c r="E113" s="72"/>
      <c r="F113" s="73"/>
      <c r="H113" s="35"/>
      <c r="I113" s="34"/>
      <c r="J113" s="39"/>
      <c r="K113" s="35"/>
      <c r="L113" s="34"/>
      <c r="M113" s="39"/>
      <c r="N113" s="35"/>
      <c r="O113" s="34"/>
      <c r="P113" s="39"/>
    </row>
    <row r="114" spans="2:22" customFormat="1" ht="15.75" customHeight="1" thickBot="1" x14ac:dyDescent="0.3">
      <c r="B114" s="31"/>
      <c r="C114" s="41"/>
      <c r="D114" s="43"/>
      <c r="E114" s="31"/>
      <c r="F114" s="41"/>
      <c r="G114" s="43"/>
      <c r="H114" s="31"/>
      <c r="I114" s="41"/>
      <c r="J114" s="42"/>
      <c r="K114" s="31"/>
      <c r="L114" s="41"/>
      <c r="M114" s="42"/>
      <c r="N114" s="31"/>
      <c r="O114" s="41"/>
      <c r="P114" s="42"/>
    </row>
    <row r="116" spans="2:22" customFormat="1" ht="15.75" customHeight="1" thickBot="1" x14ac:dyDescent="0.3">
      <c r="B116" s="29" t="s">
        <v>57</v>
      </c>
    </row>
    <row r="117" spans="2:22" x14ac:dyDescent="0.25">
      <c r="B117" s="17" t="s">
        <v>10</v>
      </c>
      <c r="C117" s="16"/>
      <c r="D117" s="15"/>
      <c r="E117" s="17" t="s">
        <v>11</v>
      </c>
      <c r="F117" s="16"/>
      <c r="G117" s="15"/>
      <c r="H117" s="17" t="s">
        <v>12</v>
      </c>
      <c r="I117" s="16"/>
      <c r="J117" s="15"/>
      <c r="K117" s="17" t="s">
        <v>13</v>
      </c>
      <c r="L117" s="16"/>
      <c r="M117" s="15"/>
      <c r="N117" s="17" t="s">
        <v>14</v>
      </c>
      <c r="O117" s="16"/>
      <c r="P117" s="15"/>
      <c r="Q117" s="84" t="s">
        <v>15</v>
      </c>
      <c r="R117" s="81" t="s">
        <v>16</v>
      </c>
      <c r="S117" s="25" t="s">
        <v>17</v>
      </c>
      <c r="T117" s="76" t="s">
        <v>18</v>
      </c>
      <c r="U117" s="76" t="s">
        <v>19</v>
      </c>
      <c r="V117" s="76" t="s">
        <v>20</v>
      </c>
    </row>
    <row r="118" spans="2:22" x14ac:dyDescent="0.25">
      <c r="B118" s="32" t="s">
        <v>21</v>
      </c>
      <c r="C118" s="33" t="s">
        <v>22</v>
      </c>
      <c r="D118" s="30" t="s">
        <v>23</v>
      </c>
      <c r="E118" s="32" t="s">
        <v>24</v>
      </c>
      <c r="F118" s="33" t="s">
        <v>25</v>
      </c>
      <c r="G118" s="30" t="s">
        <v>23</v>
      </c>
      <c r="H118" s="32" t="s">
        <v>25</v>
      </c>
      <c r="I118" s="33" t="s">
        <v>26</v>
      </c>
      <c r="J118" s="30" t="s">
        <v>23</v>
      </c>
      <c r="K118" s="32" t="s">
        <v>27</v>
      </c>
      <c r="L118" s="33" t="s">
        <v>28</v>
      </c>
      <c r="M118" s="30" t="s">
        <v>23</v>
      </c>
      <c r="N118" s="32" t="s">
        <v>28</v>
      </c>
      <c r="O118" s="33" t="s">
        <v>29</v>
      </c>
      <c r="P118" s="30" t="s">
        <v>23</v>
      </c>
      <c r="Q118" s="35" t="s">
        <v>34</v>
      </c>
      <c r="R118" s="85">
        <v>35000000</v>
      </c>
      <c r="S118" s="45" t="s">
        <v>89</v>
      </c>
      <c r="V118" s="77"/>
    </row>
    <row r="119" spans="2:22" x14ac:dyDescent="0.25">
      <c r="B119" s="32" t="s">
        <v>30</v>
      </c>
      <c r="C119" s="33" t="s">
        <v>31</v>
      </c>
      <c r="D119" s="39" t="s">
        <v>58</v>
      </c>
      <c r="E119" s="32" t="s">
        <v>30</v>
      </c>
      <c r="F119" s="33" t="s">
        <v>31</v>
      </c>
      <c r="G119" s="39" t="s">
        <v>58</v>
      </c>
      <c r="H119" s="32" t="s">
        <v>30</v>
      </c>
      <c r="I119" s="33" t="s">
        <v>31</v>
      </c>
      <c r="J119" s="39" t="s">
        <v>58</v>
      </c>
      <c r="K119" s="32" t="s">
        <v>30</v>
      </c>
      <c r="L119" s="33" t="s">
        <v>31</v>
      </c>
      <c r="M119" s="39" t="s">
        <v>58</v>
      </c>
      <c r="N119" s="32" t="s">
        <v>30</v>
      </c>
      <c r="O119" s="33" t="s">
        <v>31</v>
      </c>
      <c r="P119" s="39" t="s">
        <v>58</v>
      </c>
      <c r="Q119" s="35" t="s">
        <v>28</v>
      </c>
      <c r="R119" s="86">
        <v>6</v>
      </c>
      <c r="S119" s="45" t="s">
        <v>90</v>
      </c>
    </row>
    <row r="120" spans="2:22" customFormat="1" ht="15.75" customHeight="1" thickBot="1" x14ac:dyDescent="0.3">
      <c r="B120" s="35">
        <v>0.1</v>
      </c>
      <c r="C120" s="34">
        <v>100</v>
      </c>
      <c r="D120" s="39"/>
      <c r="E120" s="35">
        <v>100</v>
      </c>
      <c r="F120" s="34">
        <v>80</v>
      </c>
      <c r="G120" s="39"/>
      <c r="H120" s="35">
        <v>0</v>
      </c>
      <c r="I120" s="34">
        <v>0</v>
      </c>
      <c r="J120" s="39"/>
      <c r="K120" s="35">
        <v>1</v>
      </c>
      <c r="L120" s="34">
        <v>0</v>
      </c>
      <c r="M120" s="39"/>
      <c r="N120" s="35">
        <v>1</v>
      </c>
      <c r="O120" s="40">
        <v>1000</v>
      </c>
      <c r="P120" s="39"/>
      <c r="Q120" s="31" t="s">
        <v>27</v>
      </c>
      <c r="R120" s="87">
        <v>8</v>
      </c>
      <c r="S120" s="45" t="s">
        <v>91</v>
      </c>
    </row>
    <row r="121" spans="2:22" x14ac:dyDescent="0.25">
      <c r="B121" s="35">
        <v>0.2</v>
      </c>
      <c r="C121" s="34">
        <v>200</v>
      </c>
      <c r="D121" s="39"/>
      <c r="E121" s="35">
        <v>200</v>
      </c>
      <c r="F121" s="34">
        <v>160</v>
      </c>
      <c r="G121" s="39"/>
      <c r="H121" s="35">
        <v>100</v>
      </c>
      <c r="I121" s="34">
        <v>1</v>
      </c>
      <c r="J121" s="39"/>
      <c r="K121" s="35">
        <v>2</v>
      </c>
      <c r="L121" s="34">
        <v>1</v>
      </c>
      <c r="M121" s="39"/>
      <c r="N121" s="35">
        <v>2</v>
      </c>
      <c r="O121" s="40">
        <v>50000</v>
      </c>
      <c r="P121" s="39"/>
    </row>
    <row r="122" spans="2:22" x14ac:dyDescent="0.25">
      <c r="B122" s="35">
        <v>0.3</v>
      </c>
      <c r="C122" s="34">
        <v>500</v>
      </c>
      <c r="D122" s="39"/>
      <c r="E122" s="35">
        <v>400</v>
      </c>
      <c r="F122" s="34">
        <v>320</v>
      </c>
      <c r="G122" s="39"/>
      <c r="H122" s="35">
        <v>250</v>
      </c>
      <c r="I122" s="34">
        <v>2</v>
      </c>
      <c r="J122" s="39"/>
      <c r="K122" s="35">
        <v>3</v>
      </c>
      <c r="L122" s="34">
        <v>2</v>
      </c>
      <c r="M122" s="39"/>
      <c r="N122" s="35">
        <v>3</v>
      </c>
      <c r="O122" s="40">
        <v>200000</v>
      </c>
      <c r="P122" s="39"/>
    </row>
    <row r="123" spans="2:22" x14ac:dyDescent="0.25">
      <c r="B123" s="35">
        <v>0.4</v>
      </c>
      <c r="C123" s="34">
        <v>800</v>
      </c>
      <c r="D123" s="39"/>
      <c r="E123" s="35">
        <v>600</v>
      </c>
      <c r="F123" s="34">
        <v>480</v>
      </c>
      <c r="G123" s="39"/>
      <c r="H123" s="35">
        <v>500</v>
      </c>
      <c r="I123" s="34">
        <v>3</v>
      </c>
      <c r="J123" s="39"/>
      <c r="K123" s="35">
        <v>4</v>
      </c>
      <c r="L123" s="34">
        <v>3</v>
      </c>
      <c r="M123" s="39"/>
      <c r="N123" s="35">
        <v>5</v>
      </c>
      <c r="O123" s="40">
        <v>1000000</v>
      </c>
      <c r="P123" s="39"/>
    </row>
    <row r="124" spans="2:22" x14ac:dyDescent="0.25">
      <c r="B124" s="35">
        <v>0.5</v>
      </c>
      <c r="C124" s="34">
        <v>1000</v>
      </c>
      <c r="D124" s="39"/>
      <c r="E124" s="35">
        <v>800</v>
      </c>
      <c r="F124" s="34">
        <v>640</v>
      </c>
      <c r="G124" s="39"/>
      <c r="H124" s="35">
        <v>750</v>
      </c>
      <c r="I124" s="34">
        <v>5</v>
      </c>
      <c r="J124" s="39"/>
      <c r="K124" s="35">
        <v>5</v>
      </c>
      <c r="L124" s="34">
        <v>5</v>
      </c>
      <c r="M124" s="39"/>
      <c r="N124" s="88">
        <v>6</v>
      </c>
      <c r="O124" s="96">
        <v>5000000</v>
      </c>
      <c r="P124" s="39"/>
    </row>
    <row r="125" spans="2:22" x14ac:dyDescent="0.25">
      <c r="B125" s="35">
        <v>0.6</v>
      </c>
      <c r="C125" s="34">
        <v>1200</v>
      </c>
      <c r="D125" s="39"/>
      <c r="E125" s="35">
        <v>1000</v>
      </c>
      <c r="F125" s="34">
        <v>800</v>
      </c>
      <c r="G125" s="39"/>
      <c r="H125" s="88">
        <v>1000</v>
      </c>
      <c r="I125" s="89">
        <v>6</v>
      </c>
      <c r="J125" s="39"/>
      <c r="K125" s="88">
        <v>6</v>
      </c>
      <c r="L125" s="89">
        <v>6</v>
      </c>
      <c r="M125" s="39"/>
      <c r="N125" s="92">
        <v>8</v>
      </c>
      <c r="O125" s="94">
        <v>15000000</v>
      </c>
      <c r="P125" s="39"/>
    </row>
    <row r="126" spans="2:22" x14ac:dyDescent="0.25">
      <c r="B126" s="97">
        <v>0.63980000000000004</v>
      </c>
      <c r="C126" s="98">
        <v>1250</v>
      </c>
      <c r="D126" s="39"/>
      <c r="E126" s="88">
        <v>1250</v>
      </c>
      <c r="F126" s="89">
        <v>1000</v>
      </c>
      <c r="G126" s="39"/>
      <c r="H126" s="35">
        <v>1250</v>
      </c>
      <c r="I126" s="34">
        <v>7</v>
      </c>
      <c r="J126" s="39"/>
      <c r="K126" s="35">
        <v>7</v>
      </c>
      <c r="L126" s="34">
        <v>7</v>
      </c>
      <c r="M126" s="39"/>
      <c r="N126" s="35">
        <v>10</v>
      </c>
      <c r="O126" s="40">
        <v>30000000</v>
      </c>
      <c r="P126" s="39"/>
    </row>
    <row r="127" spans="2:22" x14ac:dyDescent="0.25">
      <c r="B127" s="35">
        <v>0.7</v>
      </c>
      <c r="C127" s="34">
        <v>1300</v>
      </c>
      <c r="D127" s="39"/>
      <c r="E127" s="35">
        <v>1500</v>
      </c>
      <c r="F127" s="34">
        <v>1200</v>
      </c>
      <c r="G127" s="39"/>
      <c r="H127" s="99">
        <v>1276.5</v>
      </c>
      <c r="I127" s="100">
        <v>8</v>
      </c>
      <c r="J127" s="39"/>
      <c r="K127" s="92">
        <v>8</v>
      </c>
      <c r="L127" s="93">
        <v>8</v>
      </c>
      <c r="M127" s="39"/>
      <c r="N127" s="101">
        <v>10.8718</v>
      </c>
      <c r="O127" s="102">
        <v>35000000</v>
      </c>
      <c r="P127" s="39"/>
    </row>
    <row r="128" spans="2:22" x14ac:dyDescent="0.25">
      <c r="B128" s="35">
        <v>0.8</v>
      </c>
      <c r="C128" s="34">
        <v>1500</v>
      </c>
      <c r="D128" s="39"/>
      <c r="E128" s="99">
        <v>1595.6</v>
      </c>
      <c r="F128" s="100">
        <v>1276.5</v>
      </c>
      <c r="G128" s="39"/>
      <c r="H128" s="35">
        <v>1300</v>
      </c>
      <c r="I128" s="34">
        <v>9</v>
      </c>
      <c r="J128" s="39"/>
      <c r="K128" s="35">
        <v>9</v>
      </c>
      <c r="L128" s="34">
        <v>9</v>
      </c>
      <c r="M128" s="39"/>
      <c r="N128" s="35">
        <v>12</v>
      </c>
      <c r="O128" s="40">
        <v>40000000</v>
      </c>
      <c r="P128" s="39"/>
    </row>
    <row r="129" spans="2:22" x14ac:dyDescent="0.25">
      <c r="B129" s="99">
        <v>0.82389000000000001</v>
      </c>
      <c r="C129" s="100">
        <v>1595.6</v>
      </c>
      <c r="D129" s="39"/>
      <c r="E129" s="35">
        <v>1750</v>
      </c>
      <c r="F129" s="34">
        <v>1400</v>
      </c>
      <c r="G129" s="39"/>
      <c r="H129" s="35">
        <v>1400</v>
      </c>
      <c r="I129" s="34">
        <v>10</v>
      </c>
      <c r="J129" s="39"/>
      <c r="K129" s="101">
        <v>10.8718</v>
      </c>
      <c r="L129" s="103">
        <v>10.8718</v>
      </c>
      <c r="M129" s="39"/>
      <c r="N129" s="35">
        <v>18</v>
      </c>
      <c r="O129" s="40">
        <v>1000000000</v>
      </c>
      <c r="P129" s="39"/>
    </row>
    <row r="130" spans="2:22" x14ac:dyDescent="0.25">
      <c r="B130" s="101">
        <v>0.87583999999999995</v>
      </c>
      <c r="C130" s="103">
        <v>1862.5</v>
      </c>
      <c r="D130" s="39"/>
      <c r="E130" s="101">
        <v>1862.5</v>
      </c>
      <c r="F130" s="103">
        <v>1490</v>
      </c>
      <c r="G130" s="39"/>
      <c r="H130" s="101">
        <v>1490</v>
      </c>
      <c r="I130" s="103">
        <v>10.8718</v>
      </c>
      <c r="J130" s="39"/>
      <c r="K130" s="35">
        <v>11</v>
      </c>
      <c r="L130" s="34">
        <v>11</v>
      </c>
      <c r="M130" s="39"/>
      <c r="N130" s="35"/>
      <c r="O130" s="40"/>
      <c r="P130" s="39"/>
    </row>
    <row r="131" spans="2:22" x14ac:dyDescent="0.25">
      <c r="B131" s="35">
        <v>0.9</v>
      </c>
      <c r="C131" s="34">
        <v>2000</v>
      </c>
      <c r="D131" s="39"/>
      <c r="E131" s="35">
        <v>2000</v>
      </c>
      <c r="F131" s="34">
        <v>1600</v>
      </c>
      <c r="G131" s="39"/>
      <c r="H131" s="35">
        <v>1500</v>
      </c>
      <c r="I131" s="34">
        <v>11</v>
      </c>
      <c r="J131" s="39"/>
      <c r="K131" s="35"/>
      <c r="L131" s="40"/>
      <c r="N131" s="35"/>
      <c r="O131" s="40"/>
      <c r="P131" s="39"/>
    </row>
    <row r="132" spans="2:22" customFormat="1" ht="15.75" customHeight="1" thickBot="1" x14ac:dyDescent="0.3">
      <c r="B132" s="31">
        <v>1</v>
      </c>
      <c r="C132" s="41">
        <v>2500</v>
      </c>
      <c r="D132" s="42"/>
      <c r="E132" s="31"/>
      <c r="F132" s="41"/>
      <c r="G132" s="42"/>
      <c r="H132" s="31"/>
      <c r="I132" s="41"/>
      <c r="J132" s="42"/>
      <c r="K132" s="31"/>
      <c r="L132" s="41"/>
      <c r="M132" s="42"/>
      <c r="N132" s="31"/>
      <c r="O132" s="44"/>
      <c r="P132" s="42"/>
    </row>
    <row r="134" spans="2:22" customFormat="1" ht="15.75" customHeight="1" thickBot="1" x14ac:dyDescent="0.3">
      <c r="B134" s="29" t="s">
        <v>59</v>
      </c>
    </row>
    <row r="135" spans="2:22" x14ac:dyDescent="0.25">
      <c r="B135" s="17" t="s">
        <v>10</v>
      </c>
      <c r="C135" s="16"/>
      <c r="D135" s="15"/>
      <c r="E135" s="17" t="s">
        <v>11</v>
      </c>
      <c r="F135" s="16"/>
      <c r="G135" s="15"/>
      <c r="H135" s="17" t="s">
        <v>12</v>
      </c>
      <c r="I135" s="16"/>
      <c r="J135" s="15"/>
      <c r="K135" s="17" t="s">
        <v>13</v>
      </c>
      <c r="L135" s="16"/>
      <c r="M135" s="15"/>
      <c r="N135" s="17" t="s">
        <v>14</v>
      </c>
      <c r="O135" s="16"/>
      <c r="P135" s="15"/>
      <c r="Q135" s="84" t="s">
        <v>15</v>
      </c>
      <c r="R135" s="81" t="s">
        <v>16</v>
      </c>
      <c r="S135" s="25" t="s">
        <v>17</v>
      </c>
      <c r="T135" s="76" t="s">
        <v>18</v>
      </c>
      <c r="U135" s="76" t="s">
        <v>19</v>
      </c>
      <c r="V135" s="76" t="s">
        <v>20</v>
      </c>
    </row>
    <row r="136" spans="2:22" x14ac:dyDescent="0.25">
      <c r="B136" s="32" t="s">
        <v>21</v>
      </c>
      <c r="C136" s="33" t="s">
        <v>22</v>
      </c>
      <c r="D136" s="30" t="s">
        <v>23</v>
      </c>
      <c r="E136" s="32" t="s">
        <v>24</v>
      </c>
      <c r="F136" s="33" t="s">
        <v>25</v>
      </c>
      <c r="G136" s="30" t="s">
        <v>23</v>
      </c>
      <c r="H136" s="32" t="s">
        <v>25</v>
      </c>
      <c r="I136" s="33" t="s">
        <v>26</v>
      </c>
      <c r="J136" s="30" t="s">
        <v>23</v>
      </c>
      <c r="K136" s="32" t="s">
        <v>27</v>
      </c>
      <c r="L136" s="33" t="s">
        <v>28</v>
      </c>
      <c r="M136" s="30" t="s">
        <v>23</v>
      </c>
      <c r="N136" s="32" t="s">
        <v>28</v>
      </c>
      <c r="O136" s="33" t="s">
        <v>29</v>
      </c>
      <c r="P136" s="30" t="s">
        <v>23</v>
      </c>
      <c r="Q136" s="35" t="s">
        <v>34</v>
      </c>
      <c r="R136" s="85">
        <v>125000000</v>
      </c>
      <c r="S136" s="45" t="s">
        <v>92</v>
      </c>
      <c r="V136" s="77"/>
    </row>
    <row r="137" spans="2:22" x14ac:dyDescent="0.25">
      <c r="B137" s="32" t="s">
        <v>30</v>
      </c>
      <c r="C137" s="33" t="s">
        <v>31</v>
      </c>
      <c r="D137" s="39" t="s">
        <v>33</v>
      </c>
      <c r="E137" s="32" t="s">
        <v>30</v>
      </c>
      <c r="F137" s="33" t="s">
        <v>31</v>
      </c>
      <c r="G137" s="39" t="s">
        <v>33</v>
      </c>
      <c r="H137" s="32" t="s">
        <v>30</v>
      </c>
      <c r="I137" s="33" t="s">
        <v>31</v>
      </c>
      <c r="J137" s="39" t="s">
        <v>33</v>
      </c>
      <c r="K137" s="32" t="s">
        <v>30</v>
      </c>
      <c r="L137" s="33" t="s">
        <v>31</v>
      </c>
      <c r="M137" s="39" t="s">
        <v>33</v>
      </c>
      <c r="N137" s="32" t="s">
        <v>30</v>
      </c>
      <c r="O137" s="33" t="s">
        <v>31</v>
      </c>
      <c r="P137" s="39" t="s">
        <v>33</v>
      </c>
      <c r="Q137" s="35" t="s">
        <v>28</v>
      </c>
      <c r="R137" s="86">
        <v>7</v>
      </c>
      <c r="S137" s="45" t="s">
        <v>93</v>
      </c>
    </row>
    <row r="138" spans="2:22" customFormat="1" ht="15.75" customHeight="1" thickBot="1" x14ac:dyDescent="0.3">
      <c r="B138" s="35">
        <v>0.1</v>
      </c>
      <c r="C138" s="34">
        <v>100</v>
      </c>
      <c r="D138" s="39"/>
      <c r="E138" s="35">
        <v>100</v>
      </c>
      <c r="F138" s="34">
        <v>100</v>
      </c>
      <c r="G138" s="39"/>
      <c r="H138" s="35">
        <v>100</v>
      </c>
      <c r="I138" s="34">
        <v>0</v>
      </c>
      <c r="J138" s="39"/>
      <c r="K138" s="35">
        <v>1</v>
      </c>
      <c r="L138" s="34">
        <v>0</v>
      </c>
      <c r="M138" s="39"/>
      <c r="N138" s="35">
        <v>1</v>
      </c>
      <c r="O138" s="40">
        <v>100000</v>
      </c>
      <c r="P138" s="39"/>
      <c r="Q138" s="31" t="s">
        <v>27</v>
      </c>
      <c r="R138" s="87">
        <v>3</v>
      </c>
      <c r="S138" s="45" t="s">
        <v>94</v>
      </c>
    </row>
    <row r="139" spans="2:22" x14ac:dyDescent="0.25">
      <c r="B139" s="99">
        <f>(C139-(C141-(C141-C138)/(B141-B138)*B141))/((C141-C138)/(B141-B138))</f>
        <v>0.20312997347480111</v>
      </c>
      <c r="C139" s="100">
        <v>847.69230769230796</v>
      </c>
      <c r="D139" s="39"/>
      <c r="E139" s="99">
        <f>(F139-(F140-(F140-F138)/(E140-E138)*E140))/((F140-F138)/(E140-E138))</f>
        <v>847.69230769230762</v>
      </c>
      <c r="F139" s="100">
        <v>640</v>
      </c>
      <c r="G139" s="39"/>
      <c r="H139" s="99">
        <f>(I139-(I140-(I140-I138)/(H140-H138)*H140))/((I140-I138)/(H140-H138))</f>
        <v>639.99999999999989</v>
      </c>
      <c r="I139" s="100">
        <v>3</v>
      </c>
      <c r="J139" s="39"/>
      <c r="K139" s="99">
        <v>3</v>
      </c>
      <c r="L139" s="100">
        <f>(L140-L138)/(K140-K138)*K139+(L140-(L140-L138)/(K140-K138)*K140)</f>
        <v>1.5</v>
      </c>
      <c r="M139" s="39"/>
      <c r="N139" s="99">
        <v>1.5</v>
      </c>
      <c r="O139" s="104">
        <f>(O140-O138)/(N140-N138)*N139+(O140-(O140-O138)/(N140-N138)*N140)</f>
        <v>337500</v>
      </c>
      <c r="P139" s="39"/>
    </row>
    <row r="140" spans="2:22" x14ac:dyDescent="0.25">
      <c r="B140" s="97">
        <f>(C140-(C141-(C141-C138)/(B141-B138)*B141))/((C141-C138)/(B141-B138))</f>
        <v>0.47425589339976965</v>
      </c>
      <c r="C140" s="98">
        <v>2813.35522714833</v>
      </c>
      <c r="D140" s="39"/>
      <c r="E140" s="35">
        <v>1000</v>
      </c>
      <c r="F140" s="34">
        <v>750</v>
      </c>
      <c r="G140" s="39"/>
      <c r="H140" s="35">
        <v>1000</v>
      </c>
      <c r="I140" s="34">
        <v>5</v>
      </c>
      <c r="J140" s="39"/>
      <c r="K140" s="35">
        <v>5</v>
      </c>
      <c r="L140" s="34">
        <v>3</v>
      </c>
      <c r="M140" s="39"/>
      <c r="N140" s="35">
        <v>5</v>
      </c>
      <c r="O140" s="40">
        <v>2000000</v>
      </c>
      <c r="P140" s="39"/>
    </row>
    <row r="141" spans="2:22" x14ac:dyDescent="0.25">
      <c r="B141" s="35">
        <v>0.5</v>
      </c>
      <c r="C141" s="34">
        <v>3000</v>
      </c>
      <c r="D141" s="39"/>
      <c r="E141" s="35">
        <v>2000</v>
      </c>
      <c r="F141" s="34">
        <v>1500</v>
      </c>
      <c r="G141" s="39"/>
      <c r="H141" s="35">
        <v>2000</v>
      </c>
      <c r="I141" s="34">
        <v>8</v>
      </c>
      <c r="J141" s="39"/>
      <c r="K141" s="97">
        <f>(L141-(L143-(L143-L140)/(K143-K140)*K143))/((L143-L140)/(K143-K140))</f>
        <v>8.6350574712643713</v>
      </c>
      <c r="L141" s="98">
        <v>7</v>
      </c>
      <c r="M141" s="39"/>
      <c r="N141" s="97">
        <v>7</v>
      </c>
      <c r="O141" s="105">
        <f>(O142-O140)/(N142-N140)*N141+(O142-(O142-O140)/(N142-N140)*N142)</f>
        <v>3600000</v>
      </c>
      <c r="P141" s="39"/>
    </row>
    <row r="142" spans="2:22" x14ac:dyDescent="0.25">
      <c r="B142" s="101">
        <f>(C142-(C143-(C143-C141)/(B143-B141)*B143))/((C143-C141)/(B143-B141))</f>
        <v>0.8755353993449233</v>
      </c>
      <c r="C142" s="103">
        <v>5253.2123960695399</v>
      </c>
      <c r="D142" s="39"/>
      <c r="E142" s="97">
        <f>(F142-(F144-(F144-F141)/(E144-E141)*E144))/((F144-F141)/(E144-E141))</f>
        <v>2813.3552271483313</v>
      </c>
      <c r="F142" s="98">
        <v>2211.6858237547899</v>
      </c>
      <c r="G142" s="39"/>
      <c r="H142" s="97">
        <f>(I142-(I144-(I144-I141)/(H144-H141)*H144))/((I144-I141)/(H144-H141))</f>
        <v>2211.6858237547899</v>
      </c>
      <c r="I142" s="98">
        <v>8.6350574712643695</v>
      </c>
      <c r="J142" s="39"/>
      <c r="K142" s="35">
        <v>10</v>
      </c>
      <c r="L142" s="34">
        <v>8</v>
      </c>
      <c r="M142" s="39"/>
      <c r="N142" s="35">
        <v>10</v>
      </c>
      <c r="O142" s="40">
        <v>6000000</v>
      </c>
      <c r="P142" s="39"/>
    </row>
    <row r="143" spans="2:22" x14ac:dyDescent="0.25">
      <c r="B143" s="35">
        <v>1</v>
      </c>
      <c r="C143" s="34">
        <v>6000</v>
      </c>
      <c r="D143" s="39"/>
      <c r="E143" s="101">
        <f>(F143-(F144-(F144-F141)/(E144-E141)*E144))/((F144-F141)/(E144-E141))</f>
        <v>5253.2123960695435</v>
      </c>
      <c r="F143" s="103">
        <v>4346.5608465608502</v>
      </c>
      <c r="G143" s="39"/>
      <c r="H143" s="101">
        <f>(I143-(I144-(I144-I141)/(H144-H141)*H144))/((I144-I141)/(H144-H141))</f>
        <v>4346.5608465608329</v>
      </c>
      <c r="I143" s="103">
        <v>15.0396825396825</v>
      </c>
      <c r="J143" s="39"/>
      <c r="K143" s="101">
        <f>(L143-(L144-(L144-L142)/(K144-K142)*K144))/((L144-L142)/(K144-K142))</f>
        <v>15.039682539682502</v>
      </c>
      <c r="L143" s="103">
        <v>14.047619047618999</v>
      </c>
      <c r="M143" s="39"/>
      <c r="N143" s="101">
        <f>(O143-(O144-(O144-O142)/(N144-N142)*N144))/((O144-O142)/(N144-N142))</f>
        <v>14.047619047619047</v>
      </c>
      <c r="O143" s="102">
        <v>125000000</v>
      </c>
      <c r="P143" s="39"/>
    </row>
    <row r="144" spans="2:22" x14ac:dyDescent="0.25">
      <c r="B144" s="35"/>
      <c r="C144" s="34"/>
      <c r="D144" s="39"/>
      <c r="E144" s="35">
        <v>6000</v>
      </c>
      <c r="F144" s="34">
        <v>5000</v>
      </c>
      <c r="G144" s="39"/>
      <c r="H144" s="35">
        <v>6000</v>
      </c>
      <c r="I144" s="34">
        <v>20</v>
      </c>
      <c r="J144" s="39"/>
      <c r="K144" s="35">
        <v>20</v>
      </c>
      <c r="L144" s="34">
        <v>20</v>
      </c>
      <c r="M144" s="39"/>
      <c r="N144" s="35">
        <v>20</v>
      </c>
      <c r="O144" s="40">
        <v>300000000</v>
      </c>
      <c r="P144" s="39"/>
    </row>
    <row r="145" spans="2:22" x14ac:dyDescent="0.25">
      <c r="B145" s="35"/>
      <c r="C145" s="34"/>
      <c r="D145" s="39"/>
      <c r="E145" s="35"/>
      <c r="F145" s="34"/>
      <c r="G145" s="39"/>
      <c r="H145" s="35"/>
      <c r="I145" s="34"/>
      <c r="J145" s="39"/>
      <c r="K145" s="35"/>
      <c r="L145" s="34"/>
      <c r="M145" s="39"/>
      <c r="N145" s="35"/>
      <c r="O145" s="40"/>
      <c r="P145" s="39"/>
    </row>
    <row r="146" spans="2:22" x14ac:dyDescent="0.25">
      <c r="B146" s="35"/>
      <c r="C146" s="34"/>
      <c r="D146" s="39"/>
      <c r="E146" s="35"/>
      <c r="F146" s="34"/>
      <c r="G146" s="39"/>
      <c r="H146" s="35"/>
      <c r="I146" s="34"/>
      <c r="J146" s="39"/>
      <c r="K146" s="35"/>
      <c r="L146" s="34"/>
      <c r="M146" s="39"/>
      <c r="N146" s="35"/>
      <c r="O146" s="40"/>
      <c r="P146" s="39"/>
    </row>
    <row r="147" spans="2:22" customFormat="1" ht="15.75" customHeight="1" thickBot="1" x14ac:dyDescent="0.3">
      <c r="B147" s="31"/>
      <c r="C147" s="41"/>
      <c r="D147" s="42"/>
      <c r="E147" s="31"/>
      <c r="F147" s="41"/>
      <c r="G147" s="42"/>
      <c r="H147" s="31"/>
      <c r="I147" s="41"/>
      <c r="J147" s="42"/>
      <c r="K147" s="31"/>
      <c r="L147" s="41"/>
      <c r="M147" s="42"/>
      <c r="N147" s="31"/>
      <c r="O147" s="41"/>
      <c r="P147" s="42"/>
    </row>
    <row r="149" spans="2:22" customFormat="1" ht="15.75" customHeight="1" thickBot="1" x14ac:dyDescent="0.3">
      <c r="B149" s="29" t="s">
        <v>63</v>
      </c>
    </row>
    <row r="150" spans="2:22" x14ac:dyDescent="0.25">
      <c r="B150" s="17" t="s">
        <v>10</v>
      </c>
      <c r="C150" s="16"/>
      <c r="D150" s="15"/>
      <c r="E150" s="17" t="s">
        <v>11</v>
      </c>
      <c r="F150" s="16"/>
      <c r="G150" s="15"/>
      <c r="H150" s="17" t="s">
        <v>12</v>
      </c>
      <c r="I150" s="16"/>
      <c r="J150" s="15"/>
      <c r="K150" s="17" t="s">
        <v>13</v>
      </c>
      <c r="L150" s="16"/>
      <c r="M150" s="14"/>
      <c r="N150" s="17" t="s">
        <v>14</v>
      </c>
      <c r="O150" s="16"/>
      <c r="P150" s="15"/>
      <c r="Q150" s="84" t="s">
        <v>15</v>
      </c>
      <c r="R150" s="81" t="s">
        <v>16</v>
      </c>
      <c r="S150" s="25" t="s">
        <v>17</v>
      </c>
      <c r="T150" s="76" t="s">
        <v>18</v>
      </c>
      <c r="U150" s="76" t="s">
        <v>19</v>
      </c>
      <c r="V150" s="76" t="s">
        <v>20</v>
      </c>
    </row>
    <row r="151" spans="2:22" x14ac:dyDescent="0.25">
      <c r="B151" s="32" t="s">
        <v>21</v>
      </c>
      <c r="C151" s="33" t="s">
        <v>22</v>
      </c>
      <c r="D151" s="30" t="s">
        <v>23</v>
      </c>
      <c r="E151" s="32" t="s">
        <v>24</v>
      </c>
      <c r="F151" s="33" t="s">
        <v>25</v>
      </c>
      <c r="G151" s="30" t="s">
        <v>23</v>
      </c>
      <c r="H151" s="32" t="s">
        <v>25</v>
      </c>
      <c r="I151" s="33" t="s">
        <v>26</v>
      </c>
      <c r="J151" s="30" t="s">
        <v>23</v>
      </c>
      <c r="K151" s="32" t="s">
        <v>27</v>
      </c>
      <c r="L151" s="33" t="s">
        <v>28</v>
      </c>
      <c r="M151" s="76" t="s">
        <v>23</v>
      </c>
      <c r="N151" s="32" t="s">
        <v>28</v>
      </c>
      <c r="O151" s="33" t="s">
        <v>29</v>
      </c>
      <c r="P151" s="30" t="s">
        <v>23</v>
      </c>
      <c r="Q151" s="35" t="s">
        <v>34</v>
      </c>
      <c r="R151" s="85">
        <v>6000000</v>
      </c>
      <c r="S151" s="45" t="s">
        <v>95</v>
      </c>
      <c r="V151" s="77"/>
    </row>
    <row r="152" spans="2:22" x14ac:dyDescent="0.25">
      <c r="B152" s="32" t="s">
        <v>30</v>
      </c>
      <c r="C152" s="33" t="s">
        <v>31</v>
      </c>
      <c r="D152" s="39" t="s">
        <v>64</v>
      </c>
      <c r="E152" s="32" t="s">
        <v>30</v>
      </c>
      <c r="F152" s="33" t="s">
        <v>31</v>
      </c>
      <c r="G152" s="39" t="s">
        <v>64</v>
      </c>
      <c r="H152" s="32" t="s">
        <v>30</v>
      </c>
      <c r="I152" s="33" t="s">
        <v>31</v>
      </c>
      <c r="J152" s="39" t="s">
        <v>64</v>
      </c>
      <c r="K152" s="32" t="s">
        <v>30</v>
      </c>
      <c r="L152" s="33" t="s">
        <v>31</v>
      </c>
      <c r="M152" s="38" t="s">
        <v>64</v>
      </c>
      <c r="N152" s="32" t="s">
        <v>30</v>
      </c>
      <c r="O152" s="33" t="s">
        <v>31</v>
      </c>
      <c r="P152" s="39" t="s">
        <v>64</v>
      </c>
      <c r="Q152" s="35" t="s">
        <v>28</v>
      </c>
      <c r="R152" s="86">
        <v>7</v>
      </c>
      <c r="S152" s="45" t="s">
        <v>96</v>
      </c>
    </row>
    <row r="153" spans="2:22" customFormat="1" ht="15.75" customHeight="1" thickBot="1" x14ac:dyDescent="0.3">
      <c r="B153" s="90">
        <v>0.1</v>
      </c>
      <c r="C153" s="91">
        <v>100</v>
      </c>
      <c r="D153" s="39"/>
      <c r="E153" s="35">
        <v>100</v>
      </c>
      <c r="F153" s="34">
        <v>100</v>
      </c>
      <c r="G153" s="39"/>
      <c r="H153" s="35">
        <v>100</v>
      </c>
      <c r="I153" s="34">
        <v>0</v>
      </c>
      <c r="J153" s="39"/>
      <c r="K153" s="35">
        <v>1</v>
      </c>
      <c r="L153" s="34">
        <v>0</v>
      </c>
      <c r="N153" s="35">
        <v>1</v>
      </c>
      <c r="O153" s="40">
        <v>100000</v>
      </c>
      <c r="P153" s="39"/>
      <c r="Q153" s="31" t="s">
        <v>27</v>
      </c>
      <c r="R153" s="87">
        <v>15</v>
      </c>
      <c r="S153" s="45" t="s">
        <v>42</v>
      </c>
    </row>
    <row r="154" spans="2:22" x14ac:dyDescent="0.25">
      <c r="B154" s="92">
        <v>0.5</v>
      </c>
      <c r="C154" s="93">
        <v>3000</v>
      </c>
      <c r="D154" s="39"/>
      <c r="E154" s="88">
        <v>1000</v>
      </c>
      <c r="F154" s="89">
        <v>750</v>
      </c>
      <c r="G154" s="39"/>
      <c r="H154" s="35">
        <v>640</v>
      </c>
      <c r="I154" s="34">
        <v>3</v>
      </c>
      <c r="J154" s="39"/>
      <c r="K154" s="35">
        <v>3</v>
      </c>
      <c r="L154" s="34">
        <v>1.5</v>
      </c>
      <c r="N154" s="88">
        <v>5</v>
      </c>
      <c r="O154" s="96">
        <v>2000000</v>
      </c>
      <c r="P154" s="39"/>
    </row>
    <row r="155" spans="2:22" x14ac:dyDescent="0.25">
      <c r="B155" s="35">
        <v>1</v>
      </c>
      <c r="C155" s="34">
        <v>8000</v>
      </c>
      <c r="D155" s="39"/>
      <c r="E155" s="90">
        <v>2000</v>
      </c>
      <c r="F155" s="91">
        <v>1500</v>
      </c>
      <c r="G155" s="39"/>
      <c r="H155" s="88">
        <v>1000</v>
      </c>
      <c r="I155" s="89">
        <v>5</v>
      </c>
      <c r="J155" s="39"/>
      <c r="K155" s="88">
        <v>5</v>
      </c>
      <c r="L155" s="89">
        <v>3</v>
      </c>
      <c r="N155" s="90">
        <v>10</v>
      </c>
      <c r="O155" s="95">
        <v>6000000</v>
      </c>
      <c r="P155" s="39"/>
    </row>
    <row r="156" spans="2:22" x14ac:dyDescent="0.25">
      <c r="B156" s="35"/>
      <c r="C156" s="34"/>
      <c r="D156" s="39"/>
      <c r="E156" s="92">
        <v>6000</v>
      </c>
      <c r="F156" s="93">
        <v>5000</v>
      </c>
      <c r="G156" s="39"/>
      <c r="H156" s="90">
        <v>2000</v>
      </c>
      <c r="I156" s="91">
        <v>8</v>
      </c>
      <c r="J156" s="39"/>
      <c r="K156" s="90">
        <v>10</v>
      </c>
      <c r="L156" s="91">
        <v>8</v>
      </c>
      <c r="N156" s="35">
        <v>20</v>
      </c>
      <c r="O156" s="40">
        <v>300000000</v>
      </c>
      <c r="P156" s="39"/>
    </row>
    <row r="157" spans="2:22" x14ac:dyDescent="0.25">
      <c r="B157" s="35"/>
      <c r="C157" s="34"/>
      <c r="D157" s="39"/>
      <c r="E157" s="35">
        <v>8000</v>
      </c>
      <c r="F157" s="34">
        <v>6500</v>
      </c>
      <c r="G157" s="39"/>
      <c r="H157" s="92">
        <v>6000</v>
      </c>
      <c r="I157" s="93">
        <v>12</v>
      </c>
      <c r="J157" s="39"/>
      <c r="K157" s="35">
        <v>20</v>
      </c>
      <c r="L157" s="34">
        <v>20</v>
      </c>
      <c r="N157" s="35"/>
      <c r="O157" s="40"/>
      <c r="P157" s="39"/>
    </row>
    <row r="158" spans="2:22" x14ac:dyDescent="0.25">
      <c r="B158" s="35"/>
      <c r="C158" s="34"/>
      <c r="D158" s="39"/>
      <c r="E158" s="35"/>
      <c r="F158" s="34"/>
      <c r="G158" s="39"/>
      <c r="H158" s="35">
        <v>7000</v>
      </c>
      <c r="I158" s="34">
        <v>16</v>
      </c>
      <c r="J158" s="39"/>
      <c r="K158" s="35"/>
      <c r="L158" s="34"/>
      <c r="N158" s="35"/>
      <c r="O158" s="40"/>
      <c r="P158" s="39"/>
    </row>
    <row r="159" spans="2:22" x14ac:dyDescent="0.25">
      <c r="B159" s="35"/>
      <c r="C159" s="34"/>
      <c r="D159" s="39"/>
      <c r="E159" s="35"/>
      <c r="F159" s="34"/>
      <c r="G159" s="39"/>
      <c r="H159" s="35"/>
      <c r="I159" s="34"/>
      <c r="J159" s="39"/>
      <c r="K159" s="35"/>
      <c r="L159" s="34"/>
      <c r="N159" s="35"/>
      <c r="O159" s="40"/>
      <c r="P159" s="39"/>
    </row>
    <row r="160" spans="2:22" x14ac:dyDescent="0.25">
      <c r="B160" s="35"/>
      <c r="C160" s="34"/>
      <c r="D160" s="39"/>
      <c r="E160" s="35"/>
      <c r="F160" s="34"/>
      <c r="G160" s="39"/>
      <c r="H160" s="35"/>
      <c r="I160" s="34"/>
      <c r="J160" s="39"/>
      <c r="K160" s="35"/>
      <c r="L160" s="34"/>
      <c r="N160" s="35"/>
      <c r="O160" s="40"/>
      <c r="P160" s="39"/>
    </row>
    <row r="161" spans="2:22" x14ac:dyDescent="0.25">
      <c r="B161" s="35"/>
      <c r="C161" s="34"/>
      <c r="D161" s="39"/>
      <c r="E161" s="35"/>
      <c r="F161" s="34"/>
      <c r="G161" s="39"/>
      <c r="H161" s="35"/>
      <c r="I161" s="34"/>
      <c r="J161" s="39"/>
      <c r="K161" s="35"/>
      <c r="L161" s="34"/>
      <c r="N161" s="35"/>
      <c r="O161" s="40"/>
      <c r="P161" s="39"/>
    </row>
    <row r="162" spans="2:22" customFormat="1" ht="15.75" customHeight="1" thickBot="1" x14ac:dyDescent="0.3">
      <c r="B162" s="31"/>
      <c r="C162" s="41"/>
      <c r="D162" s="42"/>
      <c r="E162" s="31"/>
      <c r="F162" s="41"/>
      <c r="G162" s="42"/>
      <c r="H162" s="31"/>
      <c r="I162" s="41"/>
      <c r="J162" s="42"/>
      <c r="K162" s="31"/>
      <c r="L162" s="41"/>
      <c r="M162" s="43"/>
      <c r="N162" s="31"/>
      <c r="O162" s="44"/>
      <c r="P162" s="42"/>
    </row>
    <row r="164" spans="2:22" customFormat="1" ht="15.75" customHeight="1" thickBot="1" x14ac:dyDescent="0.3">
      <c r="B164" s="29" t="s">
        <v>65</v>
      </c>
    </row>
    <row r="165" spans="2:22" x14ac:dyDescent="0.25">
      <c r="B165" s="17" t="s">
        <v>10</v>
      </c>
      <c r="C165" s="16"/>
      <c r="D165" s="15"/>
      <c r="E165" s="17" t="s">
        <v>11</v>
      </c>
      <c r="F165" s="16"/>
      <c r="G165" s="15"/>
      <c r="H165" s="17" t="s">
        <v>12</v>
      </c>
      <c r="I165" s="16"/>
      <c r="J165" s="15"/>
      <c r="K165" s="17" t="s">
        <v>13</v>
      </c>
      <c r="L165" s="16"/>
      <c r="M165" s="15"/>
      <c r="N165" s="17" t="s">
        <v>14</v>
      </c>
      <c r="O165" s="16"/>
      <c r="P165" s="15"/>
      <c r="Q165" s="84" t="s">
        <v>15</v>
      </c>
      <c r="R165" s="81" t="s">
        <v>16</v>
      </c>
      <c r="S165" s="25" t="s">
        <v>17</v>
      </c>
      <c r="T165" s="76" t="s">
        <v>18</v>
      </c>
      <c r="U165" s="76" t="s">
        <v>19</v>
      </c>
      <c r="V165" s="76" t="s">
        <v>20</v>
      </c>
    </row>
    <row r="166" spans="2:22" x14ac:dyDescent="0.25">
      <c r="B166" s="32" t="s">
        <v>21</v>
      </c>
      <c r="C166" s="33" t="s">
        <v>22</v>
      </c>
      <c r="D166" s="30" t="s">
        <v>23</v>
      </c>
      <c r="E166" s="32" t="s">
        <v>24</v>
      </c>
      <c r="F166" s="33" t="s">
        <v>25</v>
      </c>
      <c r="G166" s="30" t="s">
        <v>23</v>
      </c>
      <c r="H166" s="32" t="s">
        <v>25</v>
      </c>
      <c r="I166" s="33" t="s">
        <v>26</v>
      </c>
      <c r="J166" s="30" t="s">
        <v>23</v>
      </c>
      <c r="K166" s="32" t="s">
        <v>27</v>
      </c>
      <c r="L166" s="33" t="s">
        <v>28</v>
      </c>
      <c r="M166" s="30" t="s">
        <v>23</v>
      </c>
      <c r="N166" s="32" t="s">
        <v>28</v>
      </c>
      <c r="O166" s="33" t="s">
        <v>29</v>
      </c>
      <c r="P166" s="30" t="s">
        <v>23</v>
      </c>
      <c r="Q166" s="35" t="s">
        <v>34</v>
      </c>
      <c r="R166" s="85">
        <v>8000000</v>
      </c>
      <c r="S166" s="45" t="s">
        <v>97</v>
      </c>
      <c r="V166" s="77"/>
    </row>
    <row r="167" spans="2:22" x14ac:dyDescent="0.25">
      <c r="B167" s="32" t="s">
        <v>30</v>
      </c>
      <c r="C167" s="33" t="s">
        <v>31</v>
      </c>
      <c r="D167" s="39" t="s">
        <v>33</v>
      </c>
      <c r="E167" s="32" t="s">
        <v>30</v>
      </c>
      <c r="F167" s="33" t="s">
        <v>31</v>
      </c>
      <c r="G167" s="39" t="s">
        <v>33</v>
      </c>
      <c r="H167" s="32" t="s">
        <v>30</v>
      </c>
      <c r="I167" s="33" t="s">
        <v>31</v>
      </c>
      <c r="J167" s="39" t="s">
        <v>33</v>
      </c>
      <c r="K167" s="32" t="s">
        <v>30</v>
      </c>
      <c r="L167" s="33" t="s">
        <v>31</v>
      </c>
      <c r="M167" s="39" t="s">
        <v>33</v>
      </c>
      <c r="N167" s="32" t="s">
        <v>30</v>
      </c>
      <c r="O167" s="33" t="s">
        <v>31</v>
      </c>
      <c r="P167" s="39" t="s">
        <v>33</v>
      </c>
      <c r="Q167" s="35" t="s">
        <v>28</v>
      </c>
      <c r="R167" s="86">
        <v>18</v>
      </c>
      <c r="S167" s="45" t="s">
        <v>98</v>
      </c>
    </row>
    <row r="168" spans="2:22" customFormat="1" ht="15.75" customHeight="1" thickBot="1" x14ac:dyDescent="0.3">
      <c r="B168" s="35">
        <v>0.1</v>
      </c>
      <c r="C168" s="34">
        <v>0</v>
      </c>
      <c r="D168" s="39"/>
      <c r="E168" s="35"/>
      <c r="F168" s="34"/>
      <c r="G168" s="39"/>
      <c r="H168" s="35">
        <v>0</v>
      </c>
      <c r="I168" s="34">
        <v>0</v>
      </c>
      <c r="J168" s="39"/>
      <c r="K168" s="35">
        <v>2</v>
      </c>
      <c r="L168" s="34">
        <v>0</v>
      </c>
      <c r="M168" s="39"/>
      <c r="N168" s="35">
        <v>1</v>
      </c>
      <c r="O168" s="40">
        <v>200000</v>
      </c>
      <c r="P168" s="39"/>
      <c r="Q168" s="31" t="s">
        <v>27</v>
      </c>
      <c r="R168" s="87">
        <v>6</v>
      </c>
      <c r="S168" s="45" t="s">
        <v>99</v>
      </c>
    </row>
    <row r="169" spans="2:22" x14ac:dyDescent="0.25">
      <c r="B169" s="35">
        <v>0.2</v>
      </c>
      <c r="C169" s="34">
        <v>100</v>
      </c>
      <c r="D169" s="39"/>
      <c r="E169" s="35"/>
      <c r="F169" s="34"/>
      <c r="G169" s="39"/>
      <c r="H169" s="35">
        <v>250</v>
      </c>
      <c r="I169" s="34">
        <v>2</v>
      </c>
      <c r="J169" s="39"/>
      <c r="K169" s="99">
        <v>6</v>
      </c>
      <c r="L169" s="100">
        <f>(L170-L168)/(K170-K168)*K169+(L170-(L170-L168)/(K170-K168)*K170)</f>
        <v>4</v>
      </c>
      <c r="M169" s="39"/>
      <c r="N169" s="35">
        <v>2</v>
      </c>
      <c r="O169" s="40">
        <v>500000</v>
      </c>
      <c r="P169" s="39"/>
    </row>
    <row r="170" spans="2:22" x14ac:dyDescent="0.25">
      <c r="B170" s="35">
        <v>0.3</v>
      </c>
      <c r="C170" s="34">
        <v>500</v>
      </c>
      <c r="D170" s="39"/>
      <c r="E170" s="35"/>
      <c r="F170" s="34"/>
      <c r="G170" s="39"/>
      <c r="H170" s="35">
        <v>500</v>
      </c>
      <c r="I170" s="34">
        <v>4</v>
      </c>
      <c r="J170" s="39"/>
      <c r="K170" s="35">
        <v>7</v>
      </c>
      <c r="L170" s="34">
        <v>5</v>
      </c>
      <c r="M170" s="39"/>
      <c r="N170" s="99">
        <v>4</v>
      </c>
      <c r="O170" s="104">
        <f>(O171-O169)/(N171-N169)*N170+(O171-(O171-O169)/(N171-N169)*N171)</f>
        <v>1500000</v>
      </c>
      <c r="P170" s="39"/>
    </row>
    <row r="171" spans="2:22" x14ac:dyDescent="0.25">
      <c r="B171" s="99">
        <f>(C171-(C172-(C172-C170)/(B172-B170)*B172))/((C172-C170)/(B172-B170))</f>
        <v>0.36666666666666659</v>
      </c>
      <c r="C171" s="100">
        <v>833.33333333333303</v>
      </c>
      <c r="D171" s="39"/>
      <c r="E171" s="35"/>
      <c r="F171" s="34"/>
      <c r="G171" s="39"/>
      <c r="H171" s="99">
        <f>(I171-(I172-(I172-I170)/(H172-H170)*H172))/((I172-I170)/(H172-H170))</f>
        <v>833.33333333333337</v>
      </c>
      <c r="I171" s="100">
        <v>6</v>
      </c>
      <c r="J171" s="39"/>
      <c r="K171" s="101">
        <f>(L171-(L172-(L172-L170)/(K172-K170)*K172))/((L172-L170)/(K172-K170))</f>
        <v>10</v>
      </c>
      <c r="L171" s="103">
        <v>8</v>
      </c>
      <c r="M171" s="39"/>
      <c r="N171" s="35">
        <v>5</v>
      </c>
      <c r="O171" s="40">
        <v>2000000</v>
      </c>
      <c r="P171" s="39"/>
    </row>
    <row r="172" spans="2:22" x14ac:dyDescent="0.25">
      <c r="B172" s="35">
        <v>0.4</v>
      </c>
      <c r="C172" s="34">
        <v>1000</v>
      </c>
      <c r="D172" s="39"/>
      <c r="E172" s="35"/>
      <c r="F172" s="34"/>
      <c r="G172" s="39"/>
      <c r="H172" s="35">
        <v>1000</v>
      </c>
      <c r="I172" s="34">
        <v>7</v>
      </c>
      <c r="J172" s="39"/>
      <c r="K172" s="35">
        <v>12</v>
      </c>
      <c r="L172" s="34">
        <v>10</v>
      </c>
      <c r="M172" s="39"/>
      <c r="N172" s="35">
        <v>7</v>
      </c>
      <c r="O172" s="40">
        <v>6000000</v>
      </c>
      <c r="P172" s="39"/>
    </row>
    <row r="173" spans="2:22" x14ac:dyDescent="0.25">
      <c r="B173" s="35">
        <v>0.5</v>
      </c>
      <c r="C173" s="34">
        <v>2000</v>
      </c>
      <c r="D173" s="39"/>
      <c r="E173" s="35"/>
      <c r="F173" s="34"/>
      <c r="G173" s="39"/>
      <c r="H173" s="90">
        <v>2500</v>
      </c>
      <c r="I173" s="91">
        <v>10</v>
      </c>
      <c r="J173" s="39"/>
      <c r="K173" s="35">
        <v>15</v>
      </c>
      <c r="L173" s="34">
        <v>15</v>
      </c>
      <c r="M173" s="39"/>
      <c r="N173" s="101">
        <f>(O173-(O174-(O174-O172)/(N174-N172)*N174))/((O174-O172)/(N174-N172))</f>
        <v>8</v>
      </c>
      <c r="O173" s="102">
        <v>8000000</v>
      </c>
      <c r="P173" s="39"/>
    </row>
    <row r="174" spans="2:22" x14ac:dyDescent="0.25">
      <c r="B174" s="101">
        <f>(C174-(C176-(C176-C173)/(B176-B173)*B176))/((C176-C173)/(B176-B173))</f>
        <v>0.51818181818181819</v>
      </c>
      <c r="C174" s="103">
        <v>2500</v>
      </c>
      <c r="D174" s="39"/>
      <c r="E174" s="35"/>
      <c r="F174" s="34"/>
      <c r="G174" s="39"/>
      <c r="H174" s="35">
        <v>5000</v>
      </c>
      <c r="I174" s="34">
        <v>14</v>
      </c>
      <c r="J174" s="39"/>
      <c r="K174" s="97">
        <f>(L174-(L175-(L175-L173)/(K175-K173)*K175))/((L175-L173)/(K175-K173))</f>
        <v>18</v>
      </c>
      <c r="L174" s="98">
        <v>18</v>
      </c>
      <c r="M174" s="39"/>
      <c r="N174" s="35">
        <v>10</v>
      </c>
      <c r="O174" s="40">
        <v>12000000</v>
      </c>
      <c r="P174" s="39"/>
    </row>
    <row r="175" spans="2:22" x14ac:dyDescent="0.25">
      <c r="B175" s="35">
        <v>0.6</v>
      </c>
      <c r="C175" s="34">
        <v>5000</v>
      </c>
      <c r="D175" s="39"/>
      <c r="E175" s="35"/>
      <c r="F175" s="34"/>
      <c r="G175" s="39"/>
      <c r="H175" s="97">
        <f>(I175-(I176-(I176-I174)/(H176-H174)*H176))/((I176-I174)/(H176-H174))</f>
        <v>8333.3333333333321</v>
      </c>
      <c r="I175" s="98">
        <v>18</v>
      </c>
      <c r="J175" s="39"/>
      <c r="K175" s="35">
        <v>20</v>
      </c>
      <c r="L175" s="34">
        <v>20</v>
      </c>
      <c r="M175" s="39"/>
      <c r="N175" s="35">
        <v>15</v>
      </c>
      <c r="O175" s="40">
        <v>150000000</v>
      </c>
      <c r="P175" s="39"/>
    </row>
    <row r="176" spans="2:22" x14ac:dyDescent="0.25">
      <c r="B176" s="35">
        <v>0.7</v>
      </c>
      <c r="C176" s="34">
        <v>7500</v>
      </c>
      <c r="D176" s="39"/>
      <c r="E176" s="35"/>
      <c r="F176" s="34"/>
      <c r="G176" s="39"/>
      <c r="H176" s="35">
        <v>10000</v>
      </c>
      <c r="I176" s="34">
        <v>20</v>
      </c>
      <c r="J176" s="39"/>
      <c r="K176" s="35">
        <v>25</v>
      </c>
      <c r="L176" s="34">
        <v>25</v>
      </c>
      <c r="M176" s="39"/>
      <c r="N176" s="97">
        <v>18</v>
      </c>
      <c r="O176" s="105">
        <f>(O177-O175)/(N177-N175)*N176+(O177-(O177-O175)/(N177-N175)*N177)</f>
        <v>360000000</v>
      </c>
      <c r="P176" s="39"/>
    </row>
    <row r="177" spans="2:22" x14ac:dyDescent="0.25">
      <c r="B177" s="97">
        <f>(C177-(C178-(C178-C176)/(B178-B176)*B178))/((C178-C176)/(B178-B176))</f>
        <v>0.73333333333333317</v>
      </c>
      <c r="C177" s="98">
        <v>8333.3333333333303</v>
      </c>
      <c r="D177" s="39"/>
      <c r="E177" s="35"/>
      <c r="F177" s="34"/>
      <c r="G177" s="39"/>
      <c r="H177" s="35">
        <v>15000</v>
      </c>
      <c r="I177" s="34">
        <v>26</v>
      </c>
      <c r="J177" s="39"/>
      <c r="K177" s="35">
        <v>30</v>
      </c>
      <c r="L177" s="34">
        <v>30</v>
      </c>
      <c r="M177" s="39"/>
      <c r="N177" s="35">
        <v>20</v>
      </c>
      <c r="O177" s="40">
        <v>500000000</v>
      </c>
      <c r="P177" s="39"/>
    </row>
    <row r="178" spans="2:22" x14ac:dyDescent="0.25">
      <c r="B178" s="35">
        <v>0.8</v>
      </c>
      <c r="C178" s="34">
        <v>10000</v>
      </c>
      <c r="D178" s="39"/>
      <c r="E178" s="35"/>
      <c r="F178" s="34"/>
      <c r="G178" s="39"/>
      <c r="H178" s="35">
        <v>20000</v>
      </c>
      <c r="I178" s="34">
        <v>30</v>
      </c>
      <c r="J178" s="39"/>
      <c r="K178" s="35"/>
      <c r="L178" s="34"/>
      <c r="M178" s="39"/>
      <c r="N178" s="35">
        <v>25</v>
      </c>
      <c r="O178" s="40">
        <v>2000000000</v>
      </c>
      <c r="P178" s="39"/>
    </row>
    <row r="179" spans="2:22" x14ac:dyDescent="0.25">
      <c r="B179" s="35">
        <v>0.9</v>
      </c>
      <c r="C179" s="34">
        <v>15000</v>
      </c>
      <c r="D179" s="39"/>
      <c r="E179" s="35"/>
      <c r="F179" s="34"/>
      <c r="G179" s="39"/>
      <c r="H179" s="35"/>
      <c r="I179" s="34"/>
      <c r="J179" s="39"/>
      <c r="K179" s="35"/>
      <c r="L179" s="34"/>
      <c r="M179" s="39"/>
      <c r="N179" s="35">
        <v>30</v>
      </c>
      <c r="O179" s="40">
        <v>6000000000</v>
      </c>
      <c r="P179" s="39"/>
    </row>
    <row r="180" spans="2:22" customFormat="1" ht="15.75" customHeight="1" thickBot="1" x14ac:dyDescent="0.3">
      <c r="B180" s="31">
        <v>1</v>
      </c>
      <c r="C180" s="41">
        <v>20000</v>
      </c>
      <c r="D180" s="42"/>
      <c r="E180" s="31"/>
      <c r="F180" s="41"/>
      <c r="G180" s="42"/>
      <c r="H180" s="31"/>
      <c r="I180" s="41"/>
      <c r="J180" s="42"/>
      <c r="K180" s="31"/>
      <c r="L180" s="41"/>
      <c r="M180" s="42"/>
      <c r="N180" s="31"/>
      <c r="O180" s="41"/>
      <c r="P180" s="42"/>
    </row>
    <row r="182" spans="2:22" customFormat="1" ht="15.75" customHeight="1" thickBot="1" x14ac:dyDescent="0.3">
      <c r="B182" s="29" t="s">
        <v>69</v>
      </c>
    </row>
    <row r="183" spans="2:22" x14ac:dyDescent="0.25">
      <c r="B183" s="17" t="s">
        <v>10</v>
      </c>
      <c r="C183" s="16"/>
      <c r="D183" s="15"/>
      <c r="E183" s="17" t="s">
        <v>11</v>
      </c>
      <c r="F183" s="16"/>
      <c r="G183" s="15"/>
      <c r="H183" s="17" t="s">
        <v>12</v>
      </c>
      <c r="I183" s="16"/>
      <c r="J183" s="15"/>
      <c r="K183" s="17" t="s">
        <v>13</v>
      </c>
      <c r="L183" s="16"/>
      <c r="M183" s="15"/>
      <c r="N183" s="17" t="s">
        <v>14</v>
      </c>
      <c r="O183" s="16"/>
      <c r="P183" s="15"/>
      <c r="Q183" s="84" t="s">
        <v>15</v>
      </c>
      <c r="R183" s="81" t="s">
        <v>16</v>
      </c>
      <c r="S183" s="25" t="s">
        <v>17</v>
      </c>
      <c r="T183" s="76" t="s">
        <v>18</v>
      </c>
      <c r="U183" s="76" t="s">
        <v>19</v>
      </c>
      <c r="V183" s="76" t="s">
        <v>20</v>
      </c>
    </row>
    <row r="184" spans="2:22" x14ac:dyDescent="0.25">
      <c r="B184" s="32" t="s">
        <v>21</v>
      </c>
      <c r="C184" s="33" t="s">
        <v>22</v>
      </c>
      <c r="D184" s="30" t="s">
        <v>23</v>
      </c>
      <c r="E184" s="32" t="s">
        <v>24</v>
      </c>
      <c r="F184" s="33" t="s">
        <v>25</v>
      </c>
      <c r="G184" s="30" t="s">
        <v>23</v>
      </c>
      <c r="H184" s="32" t="s">
        <v>25</v>
      </c>
      <c r="I184" s="33" t="s">
        <v>26</v>
      </c>
      <c r="J184" s="30" t="s">
        <v>23</v>
      </c>
      <c r="K184" s="32" t="s">
        <v>27</v>
      </c>
      <c r="L184" s="33" t="s">
        <v>28</v>
      </c>
      <c r="M184" s="30" t="s">
        <v>23</v>
      </c>
      <c r="N184" s="32" t="s">
        <v>28</v>
      </c>
      <c r="O184" s="33" t="s">
        <v>29</v>
      </c>
      <c r="P184" s="30" t="s">
        <v>23</v>
      </c>
      <c r="Q184" s="35" t="s">
        <v>34</v>
      </c>
      <c r="R184" s="85">
        <v>1000000</v>
      </c>
      <c r="S184" s="45" t="s">
        <v>100</v>
      </c>
      <c r="V184" s="77"/>
    </row>
    <row r="185" spans="2:22" x14ac:dyDescent="0.25">
      <c r="B185" s="32" t="s">
        <v>30</v>
      </c>
      <c r="C185" s="33" t="s">
        <v>31</v>
      </c>
      <c r="D185" s="39" t="s">
        <v>33</v>
      </c>
      <c r="E185" s="32" t="s">
        <v>30</v>
      </c>
      <c r="F185" s="33" t="s">
        <v>31</v>
      </c>
      <c r="G185" s="39" t="s">
        <v>33</v>
      </c>
      <c r="H185" s="32" t="s">
        <v>30</v>
      </c>
      <c r="I185" s="33" t="s">
        <v>31</v>
      </c>
      <c r="J185" s="39" t="s">
        <v>33</v>
      </c>
      <c r="K185" s="32" t="s">
        <v>30</v>
      </c>
      <c r="L185" s="33" t="s">
        <v>31</v>
      </c>
      <c r="M185" s="39" t="s">
        <v>33</v>
      </c>
      <c r="N185" s="32" t="s">
        <v>30</v>
      </c>
      <c r="O185" s="33" t="s">
        <v>31</v>
      </c>
      <c r="P185" s="39" t="s">
        <v>33</v>
      </c>
      <c r="Q185" s="35" t="s">
        <v>28</v>
      </c>
      <c r="R185" s="86">
        <v>13</v>
      </c>
      <c r="S185" s="45" t="s">
        <v>101</v>
      </c>
    </row>
    <row r="186" spans="2:22" customFormat="1" ht="15.75" customHeight="1" thickBot="1" x14ac:dyDescent="0.3">
      <c r="B186" s="35">
        <v>0.1</v>
      </c>
      <c r="C186" s="34">
        <v>100</v>
      </c>
      <c r="D186" s="39"/>
      <c r="E186" s="35">
        <v>10</v>
      </c>
      <c r="F186" s="34">
        <v>5</v>
      </c>
      <c r="G186" s="39"/>
      <c r="H186" s="35">
        <v>0</v>
      </c>
      <c r="I186" s="34">
        <v>0</v>
      </c>
      <c r="J186" s="39"/>
      <c r="K186" s="35"/>
      <c r="L186" s="34"/>
      <c r="M186" s="39"/>
      <c r="N186" s="35">
        <v>1</v>
      </c>
      <c r="O186" s="40">
        <v>300</v>
      </c>
      <c r="P186" s="39"/>
      <c r="Q186" s="31" t="s">
        <v>27</v>
      </c>
      <c r="R186" s="87">
        <v>8</v>
      </c>
      <c r="S186" s="45" t="s">
        <v>42</v>
      </c>
    </row>
    <row r="187" spans="2:22" x14ac:dyDescent="0.25">
      <c r="B187" s="101">
        <f>(C187-(C190-(C190-C186)/(B190-B186)*B190))/((C190-C186)/(B190-B186))</f>
        <v>0.14444444444444399</v>
      </c>
      <c r="C187" s="103">
        <v>95.5555555555556</v>
      </c>
      <c r="D187" s="39"/>
      <c r="E187" s="35">
        <v>20</v>
      </c>
      <c r="F187" s="34">
        <v>10</v>
      </c>
      <c r="G187" s="39"/>
      <c r="H187" s="35">
        <v>10</v>
      </c>
      <c r="I187" s="34">
        <v>3</v>
      </c>
      <c r="J187" s="39"/>
      <c r="K187" s="35"/>
      <c r="L187" s="34"/>
      <c r="M187" s="39"/>
      <c r="N187" s="35">
        <v>2</v>
      </c>
      <c r="O187" s="40">
        <v>1000</v>
      </c>
      <c r="P187" s="39"/>
    </row>
    <row r="188" spans="2:22" x14ac:dyDescent="0.25">
      <c r="B188" s="35">
        <v>0.2</v>
      </c>
      <c r="C188" s="34">
        <v>90</v>
      </c>
      <c r="D188" s="39"/>
      <c r="E188" s="35">
        <v>30</v>
      </c>
      <c r="F188" s="34">
        <v>15</v>
      </c>
      <c r="G188" s="39"/>
      <c r="H188" s="35">
        <v>20</v>
      </c>
      <c r="I188" s="34">
        <v>6</v>
      </c>
      <c r="J188" s="39"/>
      <c r="K188" s="35"/>
      <c r="L188" s="34"/>
      <c r="M188" s="39"/>
      <c r="N188" s="35">
        <v>4</v>
      </c>
      <c r="O188" s="40">
        <v>25000</v>
      </c>
      <c r="P188" s="39"/>
    </row>
    <row r="189" spans="2:22" x14ac:dyDescent="0.25">
      <c r="B189" s="97">
        <f>(C189-(C192-(C192-C188)/(B192-B188)*B192))/((C192-C188)/(B192-B188))</f>
        <v>0.266666666666667</v>
      </c>
      <c r="C189" s="98">
        <v>83.3333333333333</v>
      </c>
      <c r="D189" s="39"/>
      <c r="E189" s="35">
        <v>40</v>
      </c>
      <c r="F189" s="34">
        <v>20</v>
      </c>
      <c r="G189" s="39"/>
      <c r="H189" s="92">
        <v>30</v>
      </c>
      <c r="I189" s="93">
        <v>8</v>
      </c>
      <c r="J189" s="39"/>
      <c r="K189" s="35"/>
      <c r="L189" s="34"/>
      <c r="M189" s="39"/>
      <c r="N189" s="35">
        <v>6</v>
      </c>
      <c r="O189" s="40">
        <v>100000</v>
      </c>
      <c r="P189" s="39"/>
    </row>
    <row r="190" spans="2:22" x14ac:dyDescent="0.25">
      <c r="B190" s="35">
        <v>0.3</v>
      </c>
      <c r="C190" s="34">
        <v>80</v>
      </c>
      <c r="D190" s="39"/>
      <c r="E190" s="35">
        <v>50</v>
      </c>
      <c r="F190" s="34">
        <v>25</v>
      </c>
      <c r="G190" s="39"/>
      <c r="H190" s="35">
        <v>40</v>
      </c>
      <c r="I190" s="34">
        <v>12</v>
      </c>
      <c r="J190" s="39"/>
      <c r="K190" s="35"/>
      <c r="L190" s="34"/>
      <c r="M190" s="39"/>
      <c r="N190" s="92">
        <v>8</v>
      </c>
      <c r="O190" s="94">
        <v>175000</v>
      </c>
      <c r="P190" s="39"/>
    </row>
    <row r="191" spans="2:22" x14ac:dyDescent="0.25">
      <c r="B191" s="35">
        <v>0.4</v>
      </c>
      <c r="C191" s="34">
        <v>70</v>
      </c>
      <c r="D191" s="39"/>
      <c r="E191" s="92">
        <v>60</v>
      </c>
      <c r="F191" s="93">
        <v>30</v>
      </c>
      <c r="G191" s="39"/>
      <c r="H191" s="97">
        <f>(I191-(I193-(I193-I190)/(H193-H190)*H193))/((I193-I190)/(H193-H190))</f>
        <v>41.666666666666671</v>
      </c>
      <c r="I191" s="98">
        <v>13</v>
      </c>
      <c r="J191" s="39"/>
      <c r="K191" s="35"/>
      <c r="L191" s="34"/>
      <c r="M191" s="39"/>
      <c r="N191" s="35">
        <v>10</v>
      </c>
      <c r="O191" s="40">
        <v>400000</v>
      </c>
      <c r="P191" s="39"/>
    </row>
    <row r="192" spans="2:22" x14ac:dyDescent="0.25">
      <c r="B192" s="92">
        <v>0.5</v>
      </c>
      <c r="C192" s="93">
        <v>60</v>
      </c>
      <c r="D192" s="39"/>
      <c r="E192" s="35">
        <v>70</v>
      </c>
      <c r="F192" s="34">
        <v>35</v>
      </c>
      <c r="G192" s="39"/>
      <c r="H192" s="101">
        <f>(I192-(I193-(I193-I190)/(H193-H190)*H193))/((I193-I190)/(H193-H190))</f>
        <v>47.777777777777835</v>
      </c>
      <c r="I192" s="103">
        <v>16.6666666666667</v>
      </c>
      <c r="J192" s="39"/>
      <c r="K192" s="35"/>
      <c r="L192" s="34"/>
      <c r="M192" s="39"/>
      <c r="N192" s="97">
        <v>13</v>
      </c>
      <c r="O192" s="105">
        <f>(O193-O191)/(N193-N191)*N192+(O193-(O193-O191)/(N193-N191)*N193)</f>
        <v>640000</v>
      </c>
      <c r="P192" s="39"/>
    </row>
    <row r="193" spans="2:22" x14ac:dyDescent="0.25">
      <c r="B193" s="35">
        <v>0.6</v>
      </c>
      <c r="C193" s="34">
        <v>50</v>
      </c>
      <c r="D193" s="39"/>
      <c r="E193" s="35">
        <v>80</v>
      </c>
      <c r="F193" s="34">
        <v>40</v>
      </c>
      <c r="G193" s="39"/>
      <c r="H193" s="35">
        <v>50</v>
      </c>
      <c r="I193" s="34">
        <v>18</v>
      </c>
      <c r="J193" s="39"/>
      <c r="K193" s="35"/>
      <c r="L193" s="34"/>
      <c r="M193" s="39"/>
      <c r="N193" s="35">
        <v>15</v>
      </c>
      <c r="O193" s="40">
        <v>800000</v>
      </c>
      <c r="P193" s="39"/>
    </row>
    <row r="194" spans="2:22" x14ac:dyDescent="0.25">
      <c r="B194" s="35">
        <v>0.7</v>
      </c>
      <c r="C194" s="34">
        <v>40</v>
      </c>
      <c r="D194" s="39"/>
      <c r="E194" s="35">
        <v>90</v>
      </c>
      <c r="F194" s="34">
        <v>45</v>
      </c>
      <c r="G194" s="39"/>
      <c r="H194" s="35"/>
      <c r="I194" s="34"/>
      <c r="J194" s="39"/>
      <c r="K194" s="35"/>
      <c r="L194" s="34"/>
      <c r="M194" s="39"/>
      <c r="N194" s="101">
        <f>(O194-(O195-(O195-O193)/(N195-N193)*N195))/((O195-O193)/(N195-N193))</f>
        <v>16.666666666666668</v>
      </c>
      <c r="O194" s="102">
        <v>1000000</v>
      </c>
      <c r="P194" s="39"/>
    </row>
    <row r="195" spans="2:22" x14ac:dyDescent="0.25">
      <c r="B195" s="35">
        <v>0.8</v>
      </c>
      <c r="C195" s="34">
        <v>30</v>
      </c>
      <c r="D195" s="39"/>
      <c r="E195" s="97">
        <f>(F195-(F198-(F198-F194)/(E198-E194)*E198))/((F198-F194)/(E198-E194))</f>
        <v>83.3333333333334</v>
      </c>
      <c r="F195" s="98">
        <v>41.6666666666667</v>
      </c>
      <c r="G195" s="39"/>
      <c r="H195" s="35"/>
      <c r="I195" s="34"/>
      <c r="J195" s="39"/>
      <c r="K195" s="35"/>
      <c r="L195" s="34"/>
      <c r="M195" s="39"/>
      <c r="N195" s="35">
        <v>20</v>
      </c>
      <c r="O195" s="40">
        <v>1400000</v>
      </c>
      <c r="P195" s="39"/>
    </row>
    <row r="196" spans="2:22" x14ac:dyDescent="0.25">
      <c r="B196" s="35">
        <v>0.9</v>
      </c>
      <c r="C196" s="34">
        <v>20</v>
      </c>
      <c r="D196" s="39"/>
      <c r="E196" s="101">
        <f>(F196-(F198-(F198-F194)/(E198-E194)*E198))/((F198-F194)/(E198-E194))</f>
        <v>95.5555555555556</v>
      </c>
      <c r="F196" s="103">
        <v>47.7777777777778</v>
      </c>
      <c r="G196" s="39"/>
      <c r="H196" s="35"/>
      <c r="I196" s="34"/>
      <c r="J196" s="39"/>
      <c r="K196" s="35"/>
      <c r="L196" s="34"/>
      <c r="M196" s="39"/>
      <c r="N196" s="35"/>
      <c r="O196" s="34"/>
      <c r="P196" s="39"/>
    </row>
    <row r="197" spans="2:22" customFormat="1" ht="15.75" customHeight="1" thickBot="1" x14ac:dyDescent="0.3">
      <c r="B197" s="31">
        <v>1</v>
      </c>
      <c r="C197" s="41">
        <v>10</v>
      </c>
      <c r="D197" s="42"/>
      <c r="E197" s="31">
        <v>100</v>
      </c>
      <c r="F197" s="41">
        <v>50</v>
      </c>
      <c r="G197" s="42"/>
      <c r="H197" s="31"/>
      <c r="I197" s="41"/>
      <c r="J197" s="42"/>
      <c r="K197" s="31"/>
      <c r="L197" s="41"/>
      <c r="M197" s="42"/>
      <c r="N197" s="31"/>
      <c r="O197" s="44"/>
      <c r="P197" s="42"/>
    </row>
    <row r="199" spans="2:22" customFormat="1" ht="15.75" customHeight="1" thickBot="1" x14ac:dyDescent="0.3">
      <c r="B199" s="29" t="s">
        <v>70</v>
      </c>
    </row>
    <row r="200" spans="2:22" x14ac:dyDescent="0.25">
      <c r="B200" s="17" t="s">
        <v>10</v>
      </c>
      <c r="C200" s="16"/>
      <c r="D200" s="15"/>
      <c r="E200" s="17" t="s">
        <v>11</v>
      </c>
      <c r="F200" s="16"/>
      <c r="G200" s="15"/>
      <c r="H200" s="17" t="s">
        <v>12</v>
      </c>
      <c r="I200" s="16"/>
      <c r="J200" s="15"/>
      <c r="K200" s="17" t="s">
        <v>13</v>
      </c>
      <c r="L200" s="16"/>
      <c r="M200" s="14"/>
      <c r="N200" s="17" t="s">
        <v>14</v>
      </c>
      <c r="O200" s="16"/>
      <c r="P200" s="15"/>
      <c r="Q200" s="84" t="s">
        <v>15</v>
      </c>
      <c r="R200" s="81" t="s">
        <v>16</v>
      </c>
      <c r="S200" s="25" t="s">
        <v>17</v>
      </c>
      <c r="T200" s="76" t="s">
        <v>18</v>
      </c>
      <c r="U200" s="76" t="s">
        <v>19</v>
      </c>
      <c r="V200" s="76" t="s">
        <v>20</v>
      </c>
    </row>
    <row r="201" spans="2:22" x14ac:dyDescent="0.25">
      <c r="B201" s="32" t="s">
        <v>21</v>
      </c>
      <c r="C201" s="33" t="s">
        <v>22</v>
      </c>
      <c r="D201" s="30" t="s">
        <v>23</v>
      </c>
      <c r="E201" s="32" t="s">
        <v>24</v>
      </c>
      <c r="F201" s="33" t="s">
        <v>25</v>
      </c>
      <c r="G201" s="30" t="s">
        <v>23</v>
      </c>
      <c r="H201" s="32" t="s">
        <v>25</v>
      </c>
      <c r="I201" s="33" t="s">
        <v>26</v>
      </c>
      <c r="J201" s="30" t="s">
        <v>23</v>
      </c>
      <c r="K201" s="32" t="s">
        <v>27</v>
      </c>
      <c r="L201" s="33" t="s">
        <v>28</v>
      </c>
      <c r="M201" s="76" t="s">
        <v>23</v>
      </c>
      <c r="N201" s="32" t="s">
        <v>28</v>
      </c>
      <c r="O201" s="33" t="s">
        <v>29</v>
      </c>
      <c r="P201" s="30" t="s">
        <v>23</v>
      </c>
      <c r="Q201" s="35" t="s">
        <v>34</v>
      </c>
      <c r="R201" s="85">
        <v>20000000</v>
      </c>
      <c r="S201" s="45" t="s">
        <v>102</v>
      </c>
      <c r="V201" s="77"/>
    </row>
    <row r="202" spans="2:22" x14ac:dyDescent="0.25">
      <c r="B202" s="32" t="s">
        <v>30</v>
      </c>
      <c r="C202" s="33" t="s">
        <v>31</v>
      </c>
      <c r="D202" s="39" t="s">
        <v>33</v>
      </c>
      <c r="E202" s="32" t="s">
        <v>30</v>
      </c>
      <c r="F202" s="33" t="s">
        <v>31</v>
      </c>
      <c r="G202" s="39" t="s">
        <v>33</v>
      </c>
      <c r="H202" s="32" t="s">
        <v>30</v>
      </c>
      <c r="I202" s="33" t="s">
        <v>31</v>
      </c>
      <c r="J202" s="39" t="s">
        <v>33</v>
      </c>
      <c r="K202" s="32" t="s">
        <v>30</v>
      </c>
      <c r="L202" s="33" t="s">
        <v>31</v>
      </c>
      <c r="M202" s="38" t="s">
        <v>33</v>
      </c>
      <c r="N202" s="32" t="s">
        <v>30</v>
      </c>
      <c r="O202" s="33" t="s">
        <v>31</v>
      </c>
      <c r="P202" s="39" t="s">
        <v>33</v>
      </c>
      <c r="Q202" s="35" t="s">
        <v>28</v>
      </c>
      <c r="R202" s="86">
        <v>7</v>
      </c>
      <c r="S202" s="45" t="s">
        <v>103</v>
      </c>
    </row>
    <row r="203" spans="2:22" customFormat="1" ht="15.75" customHeight="1" thickBot="1" x14ac:dyDescent="0.3">
      <c r="B203" s="35">
        <v>0.1</v>
      </c>
      <c r="C203" s="34">
        <v>4000</v>
      </c>
      <c r="D203" s="39"/>
      <c r="E203" s="35">
        <v>100</v>
      </c>
      <c r="F203" s="34">
        <v>100</v>
      </c>
      <c r="G203" s="39"/>
      <c r="H203" s="35">
        <v>0</v>
      </c>
      <c r="I203" s="34">
        <v>0</v>
      </c>
      <c r="J203" s="39"/>
      <c r="K203" s="35">
        <v>1</v>
      </c>
      <c r="L203" s="34">
        <v>0</v>
      </c>
      <c r="N203" s="35">
        <v>1</v>
      </c>
      <c r="O203" s="40">
        <v>1000</v>
      </c>
      <c r="P203" s="39"/>
      <c r="Q203" s="31" t="s">
        <v>27</v>
      </c>
      <c r="R203" s="87">
        <v>13</v>
      </c>
      <c r="S203" s="45" t="s">
        <v>104</v>
      </c>
    </row>
    <row r="204" spans="2:22" x14ac:dyDescent="0.25">
      <c r="B204" s="35">
        <v>0.2</v>
      </c>
      <c r="C204" s="34">
        <v>3500</v>
      </c>
      <c r="D204" s="39"/>
      <c r="E204" s="35">
        <v>200</v>
      </c>
      <c r="F204" s="34">
        <v>200</v>
      </c>
      <c r="G204" s="39"/>
      <c r="H204" s="35">
        <v>100</v>
      </c>
      <c r="I204" s="34">
        <v>1</v>
      </c>
      <c r="J204" s="39"/>
      <c r="K204" s="35">
        <v>2</v>
      </c>
      <c r="L204" s="34">
        <v>1</v>
      </c>
      <c r="N204" s="35">
        <v>2</v>
      </c>
      <c r="O204" s="40">
        <v>50000</v>
      </c>
      <c r="P204" s="39"/>
    </row>
    <row r="205" spans="2:22" x14ac:dyDescent="0.25">
      <c r="B205" s="35">
        <v>0.3</v>
      </c>
      <c r="C205" s="34">
        <v>3000</v>
      </c>
      <c r="D205" s="39"/>
      <c r="E205" s="35">
        <v>400</v>
      </c>
      <c r="F205" s="34">
        <v>400</v>
      </c>
      <c r="G205" s="39"/>
      <c r="H205" s="35">
        <v>250</v>
      </c>
      <c r="I205" s="34">
        <v>2</v>
      </c>
      <c r="J205" s="39"/>
      <c r="K205" s="35">
        <v>3</v>
      </c>
      <c r="L205" s="34">
        <v>2</v>
      </c>
      <c r="N205" s="35">
        <v>3</v>
      </c>
      <c r="O205" s="40">
        <v>200000</v>
      </c>
      <c r="P205" s="39"/>
    </row>
    <row r="206" spans="2:22" x14ac:dyDescent="0.25">
      <c r="B206" s="35">
        <v>0.4</v>
      </c>
      <c r="C206" s="34">
        <v>2500</v>
      </c>
      <c r="D206" s="39"/>
      <c r="E206" s="35">
        <v>600</v>
      </c>
      <c r="F206" s="34">
        <v>600</v>
      </c>
      <c r="G206" s="39"/>
      <c r="H206" s="35">
        <v>500</v>
      </c>
      <c r="I206" s="34">
        <v>3</v>
      </c>
      <c r="J206" s="39"/>
      <c r="K206" s="35">
        <v>4</v>
      </c>
      <c r="L206" s="34">
        <v>3</v>
      </c>
      <c r="N206" s="35">
        <v>5</v>
      </c>
      <c r="O206" s="40">
        <v>1000000</v>
      </c>
      <c r="P206" s="39"/>
    </row>
    <row r="207" spans="2:22" x14ac:dyDescent="0.25">
      <c r="B207" s="99">
        <f>(C207-(C208-(C208-C206)/(B208-B206)*B208))/((C208-C206)/(B208-B206))</f>
        <v>0.42499999999999993</v>
      </c>
      <c r="C207" s="100">
        <v>2375</v>
      </c>
      <c r="D207" s="39"/>
      <c r="E207" s="35">
        <v>800</v>
      </c>
      <c r="F207" s="34">
        <v>750</v>
      </c>
      <c r="G207" s="39"/>
      <c r="H207" s="35">
        <v>750</v>
      </c>
      <c r="I207" s="34">
        <v>5</v>
      </c>
      <c r="J207" s="39"/>
      <c r="K207" s="35">
        <v>5</v>
      </c>
      <c r="L207" s="34">
        <v>5</v>
      </c>
      <c r="N207" s="35">
        <v>6</v>
      </c>
      <c r="O207" s="40">
        <v>5000000</v>
      </c>
      <c r="P207" s="39"/>
    </row>
    <row r="208" spans="2:22" x14ac:dyDescent="0.25">
      <c r="B208" s="35">
        <v>0.5</v>
      </c>
      <c r="C208" s="34">
        <v>2000</v>
      </c>
      <c r="D208" s="39"/>
      <c r="E208" s="35">
        <v>1000</v>
      </c>
      <c r="F208" s="34">
        <v>900</v>
      </c>
      <c r="G208" s="39"/>
      <c r="H208" s="35">
        <v>1000</v>
      </c>
      <c r="I208" s="34">
        <v>6</v>
      </c>
      <c r="J208" s="39"/>
      <c r="K208" s="35">
        <v>6</v>
      </c>
      <c r="L208" s="34">
        <v>6</v>
      </c>
      <c r="N208" s="97">
        <v>7</v>
      </c>
      <c r="O208" s="105">
        <f>(O209-O207)/(N209-N207)*N208+(O209-(O209-O207)/(N209-N207)*N209)</f>
        <v>10000000</v>
      </c>
      <c r="P208" s="39"/>
    </row>
    <row r="209" spans="2:22" x14ac:dyDescent="0.25">
      <c r="B209" s="101">
        <f>(C209-(C211-(C211-C208)/(B211-B208)*B211))/((C211-C208)/(B211-B208))</f>
        <v>0.57499664249261395</v>
      </c>
      <c r="C209" s="103">
        <v>1625.01678753693</v>
      </c>
      <c r="D209" s="39"/>
      <c r="E209" s="35">
        <v>1250</v>
      </c>
      <c r="F209" s="34">
        <v>1100</v>
      </c>
      <c r="G209" s="39"/>
      <c r="H209" s="88">
        <v>1250</v>
      </c>
      <c r="I209" s="89">
        <v>7</v>
      </c>
      <c r="J209" s="39"/>
      <c r="K209" s="97">
        <v>7</v>
      </c>
      <c r="L209" s="98">
        <v>7</v>
      </c>
      <c r="N209" s="35">
        <v>8</v>
      </c>
      <c r="O209" s="40">
        <v>15000000</v>
      </c>
      <c r="P209" s="39"/>
    </row>
    <row r="210" spans="2:22" x14ac:dyDescent="0.25">
      <c r="B210" s="97">
        <f>(C210-(C211-(C211-C208)/(B211-B208)*B211))/((C211-C208)/(B211-B208))</f>
        <v>0.58749999999999991</v>
      </c>
      <c r="C210" s="98">
        <v>1562.5</v>
      </c>
      <c r="D210" s="39"/>
      <c r="E210" s="35">
        <v>1500</v>
      </c>
      <c r="F210" s="34">
        <v>1200</v>
      </c>
      <c r="G210" s="39"/>
      <c r="H210" s="101">
        <f>(I210-(I211-(I211-H209)/(H211-H209)*H211))/((I211-H209)/(H211-H209))</f>
        <v>1300.013430029546</v>
      </c>
      <c r="I210" s="103">
        <v>8.6666666666666696</v>
      </c>
      <c r="J210" s="39"/>
      <c r="K210" s="35">
        <v>8</v>
      </c>
      <c r="L210" s="34">
        <v>8</v>
      </c>
      <c r="N210" s="101">
        <f>(O210-(O211-(O211-O209)/(N211-N209)*N211))/((O211-O209)/(N211-N209))</f>
        <v>8.6666666666666661</v>
      </c>
      <c r="O210" s="102">
        <v>20000000</v>
      </c>
      <c r="P210" s="39"/>
    </row>
    <row r="211" spans="2:22" x14ac:dyDescent="0.25">
      <c r="B211" s="35">
        <v>0.6</v>
      </c>
      <c r="C211" s="34">
        <v>1500</v>
      </c>
      <c r="D211" s="39"/>
      <c r="E211" s="97">
        <f>(F211-(F213-(F213-F210)/(E213-E210)*E213))/((F213-F210)/(E213-E210))</f>
        <v>1562.5</v>
      </c>
      <c r="F211" s="98">
        <v>1250</v>
      </c>
      <c r="G211" s="39"/>
      <c r="H211" s="35">
        <v>1300</v>
      </c>
      <c r="I211" s="34">
        <v>9</v>
      </c>
      <c r="J211" s="39"/>
      <c r="K211" s="101">
        <f>(L211-(L212-(L212-L210)/(K212-K210)*K212))/((L212-L210)/(K212-K210))</f>
        <v>8.6666666666666696</v>
      </c>
      <c r="L211" s="103">
        <v>8.6666666666666696</v>
      </c>
      <c r="N211" s="35">
        <v>10</v>
      </c>
      <c r="O211" s="40">
        <v>30000000</v>
      </c>
      <c r="P211" s="39"/>
    </row>
    <row r="212" spans="2:22" x14ac:dyDescent="0.25">
      <c r="B212" s="35">
        <v>0.7</v>
      </c>
      <c r="C212" s="34">
        <v>1250</v>
      </c>
      <c r="D212" s="39"/>
      <c r="E212" s="101">
        <f>(F212-(F213-(F213-F210)/(E213-E210)*E213))/((F213-F210)/(E213-E210))</f>
        <v>1625.0167875369373</v>
      </c>
      <c r="F212" s="103">
        <v>1300.0134300295499</v>
      </c>
      <c r="G212" s="39"/>
      <c r="H212" s="35">
        <v>1400</v>
      </c>
      <c r="I212" s="34">
        <v>10</v>
      </c>
      <c r="J212" s="39"/>
      <c r="K212" s="35">
        <v>9</v>
      </c>
      <c r="L212" s="34">
        <v>9</v>
      </c>
      <c r="N212" s="35">
        <v>12</v>
      </c>
      <c r="O212" s="40">
        <v>40000000</v>
      </c>
      <c r="P212" s="39"/>
    </row>
    <row r="213" spans="2:22" x14ac:dyDescent="0.25">
      <c r="B213" s="35">
        <v>0.8</v>
      </c>
      <c r="C213" s="34">
        <v>1000</v>
      </c>
      <c r="D213" s="39"/>
      <c r="E213" s="35">
        <v>1750</v>
      </c>
      <c r="F213" s="34">
        <v>1400</v>
      </c>
      <c r="G213" s="39"/>
      <c r="H213" s="35">
        <v>1500</v>
      </c>
      <c r="I213" s="34">
        <v>11</v>
      </c>
      <c r="J213" s="39"/>
      <c r="K213" s="35">
        <v>11</v>
      </c>
      <c r="L213" s="34">
        <v>11</v>
      </c>
      <c r="N213" s="99">
        <v>13</v>
      </c>
      <c r="O213" s="104">
        <f>(O214-O212)/(N214-N212)*N213+(O214-(O214-O212)/(N214-N212)*N214)</f>
        <v>200000000</v>
      </c>
      <c r="P213" s="39"/>
    </row>
    <row r="214" spans="2:22" x14ac:dyDescent="0.25">
      <c r="B214" s="35">
        <v>0.9</v>
      </c>
      <c r="C214" s="34">
        <v>800</v>
      </c>
      <c r="D214" s="39"/>
      <c r="E214" s="35">
        <v>2000</v>
      </c>
      <c r="F214" s="34">
        <v>1600</v>
      </c>
      <c r="G214" s="39"/>
      <c r="H214" s="99">
        <f>(I214-(I215-(I215-I213)/(H215-H213)*H215))/((I215-I213)/(H215-H213))</f>
        <v>1750</v>
      </c>
      <c r="I214" s="100">
        <v>13</v>
      </c>
      <c r="J214" s="39"/>
      <c r="K214" s="99">
        <v>13</v>
      </c>
      <c r="L214" s="100">
        <v>13</v>
      </c>
      <c r="N214" s="35">
        <v>18</v>
      </c>
      <c r="O214" s="40">
        <v>1000000000</v>
      </c>
      <c r="P214" s="39"/>
    </row>
    <row r="215" spans="2:22" x14ac:dyDescent="0.25">
      <c r="B215" s="35">
        <v>1</v>
      </c>
      <c r="C215" s="34">
        <v>750</v>
      </c>
      <c r="D215" s="39"/>
      <c r="E215" s="99">
        <f>(F215-(F216-(F216-F214)/(E216-E214)*E216))/((F216-F214)/(E216-E214))</f>
        <v>2375</v>
      </c>
      <c r="F215" s="100">
        <v>1750</v>
      </c>
      <c r="G215" s="39"/>
      <c r="H215" s="35">
        <v>2000</v>
      </c>
      <c r="I215" s="34">
        <v>15</v>
      </c>
      <c r="J215" s="39"/>
      <c r="K215" s="35"/>
      <c r="L215" s="34"/>
      <c r="N215" s="35"/>
      <c r="O215" s="40"/>
      <c r="P215" s="39"/>
    </row>
    <row r="216" spans="2:22" customFormat="1" ht="15.75" customHeight="1" thickBot="1" x14ac:dyDescent="0.3">
      <c r="B216" s="31"/>
      <c r="C216" s="41"/>
      <c r="D216" s="42"/>
      <c r="E216" s="31">
        <v>3000</v>
      </c>
      <c r="F216" s="41">
        <v>2000</v>
      </c>
      <c r="G216" s="42"/>
      <c r="H216" s="31"/>
      <c r="I216" s="41"/>
      <c r="J216" s="42"/>
      <c r="K216" s="31"/>
      <c r="L216" s="41"/>
      <c r="M216" s="43"/>
      <c r="N216" s="31"/>
      <c r="O216" s="44"/>
      <c r="P216" s="42"/>
    </row>
    <row r="218" spans="2:22" customFormat="1" ht="15.75" customHeight="1" thickBot="1" x14ac:dyDescent="0.3">
      <c r="B218" s="29" t="s">
        <v>71</v>
      </c>
    </row>
    <row r="219" spans="2:22" x14ac:dyDescent="0.25">
      <c r="B219" s="17" t="s">
        <v>10</v>
      </c>
      <c r="C219" s="16"/>
      <c r="D219" s="15"/>
      <c r="E219" s="17" t="s">
        <v>11</v>
      </c>
      <c r="F219" s="16"/>
      <c r="G219" s="15"/>
      <c r="H219" s="17" t="s">
        <v>12</v>
      </c>
      <c r="I219" s="16"/>
      <c r="J219" s="15"/>
      <c r="K219" s="17" t="s">
        <v>13</v>
      </c>
      <c r="L219" s="16"/>
      <c r="M219" s="14"/>
      <c r="N219" s="17" t="s">
        <v>14</v>
      </c>
      <c r="O219" s="16"/>
      <c r="P219" s="15"/>
      <c r="Q219" s="84" t="s">
        <v>15</v>
      </c>
      <c r="R219" s="81" t="s">
        <v>16</v>
      </c>
      <c r="S219" s="25" t="s">
        <v>17</v>
      </c>
      <c r="T219" s="76" t="s">
        <v>18</v>
      </c>
      <c r="U219" s="76" t="s">
        <v>19</v>
      </c>
      <c r="V219" s="76" t="s">
        <v>20</v>
      </c>
    </row>
    <row r="220" spans="2:22" x14ac:dyDescent="0.25">
      <c r="B220" s="32" t="s">
        <v>21</v>
      </c>
      <c r="C220" s="33" t="s">
        <v>22</v>
      </c>
      <c r="D220" s="30" t="s">
        <v>23</v>
      </c>
      <c r="E220" s="32" t="s">
        <v>24</v>
      </c>
      <c r="F220" s="33" t="s">
        <v>25</v>
      </c>
      <c r="G220" s="30" t="s">
        <v>23</v>
      </c>
      <c r="H220" s="32" t="s">
        <v>25</v>
      </c>
      <c r="I220" s="33" t="s">
        <v>26</v>
      </c>
      <c r="J220" s="30" t="s">
        <v>23</v>
      </c>
      <c r="K220" s="32" t="s">
        <v>27</v>
      </c>
      <c r="L220" s="33" t="s">
        <v>28</v>
      </c>
      <c r="M220" s="76" t="s">
        <v>23</v>
      </c>
      <c r="N220" s="32" t="s">
        <v>28</v>
      </c>
      <c r="O220" s="33" t="s">
        <v>29</v>
      </c>
      <c r="P220" s="30" t="s">
        <v>23</v>
      </c>
      <c r="Q220" s="35" t="s">
        <v>34</v>
      </c>
      <c r="R220" s="85">
        <v>4000000</v>
      </c>
      <c r="S220" s="45" t="s">
        <v>105</v>
      </c>
      <c r="V220" s="77"/>
    </row>
    <row r="221" spans="2:22" x14ac:dyDescent="0.25">
      <c r="B221" s="32" t="s">
        <v>30</v>
      </c>
      <c r="C221" s="33" t="s">
        <v>31</v>
      </c>
      <c r="D221" s="39" t="s">
        <v>33</v>
      </c>
      <c r="E221" s="32" t="s">
        <v>30</v>
      </c>
      <c r="F221" s="33" t="s">
        <v>31</v>
      </c>
      <c r="G221" s="39" t="s">
        <v>33</v>
      </c>
      <c r="H221" s="32" t="s">
        <v>30</v>
      </c>
      <c r="I221" s="33" t="s">
        <v>31</v>
      </c>
      <c r="J221" s="39" t="s">
        <v>33</v>
      </c>
      <c r="K221" s="32" t="s">
        <v>30</v>
      </c>
      <c r="L221" s="33" t="s">
        <v>31</v>
      </c>
      <c r="M221" s="38" t="s">
        <v>33</v>
      </c>
      <c r="N221" s="32" t="s">
        <v>30</v>
      </c>
      <c r="O221" s="33" t="s">
        <v>31</v>
      </c>
      <c r="P221" s="39" t="s">
        <v>33</v>
      </c>
      <c r="Q221" s="35" t="s">
        <v>28</v>
      </c>
      <c r="R221" s="86">
        <v>14</v>
      </c>
      <c r="S221" s="45" t="s">
        <v>106</v>
      </c>
    </row>
    <row r="222" spans="2:22" customFormat="1" ht="15.75" customHeight="1" thickBot="1" x14ac:dyDescent="0.3">
      <c r="B222" s="35">
        <v>0.1</v>
      </c>
      <c r="C222" s="34">
        <v>4000</v>
      </c>
      <c r="D222" s="39"/>
      <c r="E222" s="35">
        <v>100</v>
      </c>
      <c r="F222" s="34">
        <v>100</v>
      </c>
      <c r="G222" s="39"/>
      <c r="H222" s="35">
        <v>0</v>
      </c>
      <c r="I222" s="34">
        <v>0</v>
      </c>
      <c r="J222" s="39"/>
      <c r="K222" s="35">
        <v>1</v>
      </c>
      <c r="L222" s="34">
        <v>0</v>
      </c>
      <c r="N222" s="35">
        <v>1</v>
      </c>
      <c r="O222" s="40">
        <v>1000</v>
      </c>
      <c r="P222" s="39"/>
      <c r="Q222" s="31" t="s">
        <v>27</v>
      </c>
      <c r="R222" s="87">
        <v>6</v>
      </c>
      <c r="S222" s="45" t="s">
        <v>107</v>
      </c>
    </row>
    <row r="223" spans="2:22" x14ac:dyDescent="0.25">
      <c r="B223" s="35">
        <v>0.2</v>
      </c>
      <c r="C223" s="34">
        <v>3500</v>
      </c>
      <c r="D223" s="39"/>
      <c r="E223" s="35">
        <v>200</v>
      </c>
      <c r="F223" s="34">
        <v>200</v>
      </c>
      <c r="G223" s="39"/>
      <c r="H223" s="35">
        <v>100</v>
      </c>
      <c r="I223" s="34">
        <v>1</v>
      </c>
      <c r="J223" s="39"/>
      <c r="K223" s="35">
        <v>2</v>
      </c>
      <c r="L223" s="34">
        <v>1</v>
      </c>
      <c r="N223" s="35">
        <v>2</v>
      </c>
      <c r="O223" s="40">
        <v>50000</v>
      </c>
      <c r="P223" s="39"/>
    </row>
    <row r="224" spans="2:22" x14ac:dyDescent="0.25">
      <c r="B224" s="35">
        <v>0.3</v>
      </c>
      <c r="C224" s="34">
        <v>3000</v>
      </c>
      <c r="D224" s="39"/>
      <c r="E224" s="35">
        <v>400</v>
      </c>
      <c r="F224" s="34">
        <v>400</v>
      </c>
      <c r="G224" s="39"/>
      <c r="H224" s="35">
        <v>250</v>
      </c>
      <c r="I224" s="34">
        <v>2</v>
      </c>
      <c r="J224" s="39"/>
      <c r="K224" s="35">
        <v>3</v>
      </c>
      <c r="L224" s="34">
        <v>2</v>
      </c>
      <c r="N224" s="35">
        <v>3</v>
      </c>
      <c r="O224" s="40">
        <v>200000</v>
      </c>
      <c r="P224" s="39"/>
    </row>
    <row r="225" spans="2:22" x14ac:dyDescent="0.25">
      <c r="B225" s="97">
        <f>(C225-(C226-(C226-C224)/(B226-B224)*B226))/((C226-C224)/(B226-B224))</f>
        <v>0.36249999999999993</v>
      </c>
      <c r="C225" s="98">
        <v>2687.5</v>
      </c>
      <c r="D225" s="39"/>
      <c r="E225" s="35">
        <v>600</v>
      </c>
      <c r="F225" s="34">
        <v>600</v>
      </c>
      <c r="G225" s="39"/>
      <c r="H225" s="35">
        <v>500</v>
      </c>
      <c r="I225" s="34">
        <v>3</v>
      </c>
      <c r="J225" s="39"/>
      <c r="K225" s="35">
        <v>4</v>
      </c>
      <c r="L225" s="34">
        <v>3</v>
      </c>
      <c r="N225" s="35">
        <v>5</v>
      </c>
      <c r="O225" s="40">
        <v>1000000</v>
      </c>
      <c r="P225" s="39"/>
    </row>
    <row r="226" spans="2:22" x14ac:dyDescent="0.25">
      <c r="B226" s="35">
        <v>0.4</v>
      </c>
      <c r="C226" s="34">
        <v>2500</v>
      </c>
      <c r="D226" s="39"/>
      <c r="E226" s="35">
        <v>800</v>
      </c>
      <c r="F226" s="34">
        <v>750</v>
      </c>
      <c r="G226" s="39"/>
      <c r="H226" s="35">
        <v>750</v>
      </c>
      <c r="I226" s="34">
        <v>5</v>
      </c>
      <c r="J226" s="39"/>
      <c r="K226" s="35">
        <v>5</v>
      </c>
      <c r="L226" s="34">
        <v>5</v>
      </c>
      <c r="N226" s="101">
        <f>(O226-(O227-(O227-O225)/(N227-N225)*N227))/((O227-O225)/(N227-N225))</f>
        <v>5.75</v>
      </c>
      <c r="O226" s="102">
        <v>4000000</v>
      </c>
      <c r="P226" s="39"/>
    </row>
    <row r="227" spans="2:22" x14ac:dyDescent="0.25">
      <c r="B227" s="35">
        <v>0.5</v>
      </c>
      <c r="C227" s="34">
        <v>2000</v>
      </c>
      <c r="D227" s="39"/>
      <c r="E227" s="35">
        <v>1000</v>
      </c>
      <c r="F227" s="34">
        <v>900</v>
      </c>
      <c r="G227" s="39"/>
      <c r="H227" s="101">
        <f>(I227-(I228-(I228-I226)/(H228-H226)*H228))/((I228-I226)/(H228-H226))</f>
        <v>937.5</v>
      </c>
      <c r="I227" s="103">
        <v>5.75</v>
      </c>
      <c r="J227" s="39"/>
      <c r="K227" s="101">
        <f>(L227-(L228-(L228-L226)/(K228-K226)*K228))/((L228-L226)/(K228-K226))</f>
        <v>5.75</v>
      </c>
      <c r="L227" s="103">
        <v>5.75</v>
      </c>
      <c r="N227" s="92">
        <v>6</v>
      </c>
      <c r="O227" s="94">
        <v>5000000</v>
      </c>
      <c r="P227" s="39"/>
    </row>
    <row r="228" spans="2:22" x14ac:dyDescent="0.25">
      <c r="B228" s="35">
        <v>0.6</v>
      </c>
      <c r="C228" s="34">
        <v>1500</v>
      </c>
      <c r="D228" s="39"/>
      <c r="E228" s="101">
        <f>(F228-(F230-(F230-F227)/(E230-E227)*E230))/((F230-F227)/(E230-E227))</f>
        <v>1046.875</v>
      </c>
      <c r="F228" s="103">
        <v>937.5</v>
      </c>
      <c r="G228" s="39"/>
      <c r="H228" s="92">
        <v>1000</v>
      </c>
      <c r="I228" s="93">
        <v>6</v>
      </c>
      <c r="J228" s="39"/>
      <c r="K228" s="92">
        <v>6</v>
      </c>
      <c r="L228" s="93">
        <v>6</v>
      </c>
      <c r="N228" s="35">
        <v>8</v>
      </c>
      <c r="O228" s="40">
        <v>15000000</v>
      </c>
      <c r="P228" s="39"/>
    </row>
    <row r="229" spans="2:22" x14ac:dyDescent="0.25">
      <c r="B229" s="35">
        <v>0.7</v>
      </c>
      <c r="C229" s="34">
        <v>1250</v>
      </c>
      <c r="D229" s="39"/>
      <c r="E229" s="99">
        <f>(F229-(F230-(F230-F227)/(E230-E227)*E230))/((F230-F227)/(E230-E227))</f>
        <v>1125</v>
      </c>
      <c r="F229" s="100">
        <v>1000</v>
      </c>
      <c r="G229" s="39"/>
      <c r="H229" s="35">
        <v>1250</v>
      </c>
      <c r="I229" s="34">
        <v>7</v>
      </c>
      <c r="J229" s="39"/>
      <c r="K229" s="35">
        <v>8</v>
      </c>
      <c r="L229" s="34">
        <v>8</v>
      </c>
      <c r="N229" s="35">
        <v>10</v>
      </c>
      <c r="O229" s="40">
        <v>30000000</v>
      </c>
      <c r="P229" s="39"/>
    </row>
    <row r="230" spans="2:22" x14ac:dyDescent="0.25">
      <c r="B230" s="99">
        <f>(C230-(C232-(C232-C229)/(B232-B229)*B232))/((C232-C229)/(B232-B229))</f>
        <v>0.75</v>
      </c>
      <c r="C230" s="100">
        <v>1125</v>
      </c>
      <c r="D230" s="39"/>
      <c r="E230" s="35">
        <v>1250</v>
      </c>
      <c r="F230" s="34">
        <v>1100</v>
      </c>
      <c r="G230" s="39"/>
      <c r="H230" s="35">
        <v>1300</v>
      </c>
      <c r="I230" s="34">
        <v>9</v>
      </c>
      <c r="J230" s="39"/>
      <c r="K230" s="35">
        <v>9</v>
      </c>
      <c r="L230" s="34">
        <v>9</v>
      </c>
      <c r="N230" s="35">
        <v>12</v>
      </c>
      <c r="O230" s="40">
        <v>40000000</v>
      </c>
      <c r="P230" s="39"/>
    </row>
    <row r="231" spans="2:22" x14ac:dyDescent="0.25">
      <c r="B231" s="101">
        <f>(C231-(C232-(C232-C229)/(B232-B229)*B232))/((C232-C229)/(B232-B229))</f>
        <v>0.78125</v>
      </c>
      <c r="C231" s="103">
        <v>1046.875</v>
      </c>
      <c r="D231" s="39"/>
      <c r="E231" s="35">
        <v>1500</v>
      </c>
      <c r="F231" s="34">
        <v>1200</v>
      </c>
      <c r="G231" s="39"/>
      <c r="H231" s="35">
        <v>1400</v>
      </c>
      <c r="I231" s="34">
        <v>10</v>
      </c>
      <c r="J231" s="39"/>
      <c r="K231" s="35">
        <v>11</v>
      </c>
      <c r="L231" s="34">
        <v>11</v>
      </c>
      <c r="N231" s="97">
        <v>14</v>
      </c>
      <c r="O231" s="105">
        <f>(O232-O230)/(N232-N230)*N231+(O232-(O232-O230)/(N232-N230)*N232)</f>
        <v>360000000</v>
      </c>
      <c r="P231" s="39"/>
    </row>
    <row r="232" spans="2:22" x14ac:dyDescent="0.25">
      <c r="B232" s="35">
        <v>0.8</v>
      </c>
      <c r="C232" s="34">
        <v>1000</v>
      </c>
      <c r="D232" s="39"/>
      <c r="E232" s="35">
        <v>1750</v>
      </c>
      <c r="F232" s="34">
        <v>1400</v>
      </c>
      <c r="G232" s="39"/>
      <c r="H232" s="35">
        <v>1500</v>
      </c>
      <c r="I232" s="34">
        <v>11</v>
      </c>
      <c r="J232" s="39"/>
      <c r="K232" s="97">
        <v>14</v>
      </c>
      <c r="L232" s="98">
        <v>14</v>
      </c>
      <c r="N232" s="35">
        <v>18</v>
      </c>
      <c r="O232" s="40">
        <v>1000000000</v>
      </c>
      <c r="P232" s="39"/>
    </row>
    <row r="233" spans="2:22" x14ac:dyDescent="0.25">
      <c r="B233" s="35">
        <v>0.9</v>
      </c>
      <c r="C233" s="34">
        <v>800</v>
      </c>
      <c r="E233" s="35">
        <v>2000</v>
      </c>
      <c r="F233" s="34">
        <v>1600</v>
      </c>
      <c r="G233" s="39"/>
      <c r="H233" s="97">
        <f>(I233-(I234-(I234-I232)/(H234-H232)*H234))/((I234-I232)/(H234-H232))</f>
        <v>1875</v>
      </c>
      <c r="I233" s="98">
        <v>14</v>
      </c>
      <c r="J233" s="39"/>
      <c r="K233" s="35"/>
      <c r="L233" s="34"/>
      <c r="N233" s="35"/>
      <c r="O233" s="40"/>
      <c r="P233" s="39"/>
    </row>
    <row r="234" spans="2:22" x14ac:dyDescent="0.25">
      <c r="B234" s="35">
        <v>1</v>
      </c>
      <c r="C234" s="34">
        <v>750</v>
      </c>
      <c r="E234" s="97">
        <f>(F234-(F235-(F235-F233)/(E235-E233)*E235))/((F235-F233)/(E235-E233))</f>
        <v>2687.5</v>
      </c>
      <c r="F234" s="98">
        <v>1875</v>
      </c>
      <c r="G234" s="39"/>
      <c r="H234" s="35">
        <v>2000</v>
      </c>
      <c r="I234" s="34">
        <v>15</v>
      </c>
      <c r="J234" s="39"/>
      <c r="K234" s="35"/>
      <c r="L234" s="34"/>
      <c r="N234" s="35"/>
      <c r="O234" s="40"/>
      <c r="P234" s="39"/>
    </row>
    <row r="235" spans="2:22" customFormat="1" ht="15.75" customHeight="1" thickBot="1" x14ac:dyDescent="0.3">
      <c r="B235" s="31"/>
      <c r="C235" s="41"/>
      <c r="D235" s="42"/>
      <c r="E235" s="31">
        <v>3000</v>
      </c>
      <c r="F235" s="41">
        <v>2000</v>
      </c>
      <c r="G235" s="42"/>
      <c r="H235" s="31"/>
      <c r="I235" s="41"/>
      <c r="J235" s="42"/>
      <c r="K235" s="31"/>
      <c r="L235" s="41"/>
      <c r="M235" s="43"/>
      <c r="N235" s="31"/>
      <c r="O235" s="44"/>
      <c r="P235" s="42"/>
    </row>
    <row r="237" spans="2:22" customFormat="1" ht="15.75" customHeight="1" thickBot="1" x14ac:dyDescent="0.3">
      <c r="B237" s="29" t="s">
        <v>72</v>
      </c>
    </row>
    <row r="238" spans="2:22" x14ac:dyDescent="0.25">
      <c r="B238" s="17" t="s">
        <v>10</v>
      </c>
      <c r="C238" s="16"/>
      <c r="D238" s="15"/>
      <c r="E238" s="17" t="s">
        <v>11</v>
      </c>
      <c r="F238" s="16"/>
      <c r="G238" s="15"/>
      <c r="H238" s="17" t="s">
        <v>12</v>
      </c>
      <c r="I238" s="16"/>
      <c r="J238" s="15"/>
      <c r="K238" s="17" t="s">
        <v>13</v>
      </c>
      <c r="L238" s="16"/>
      <c r="M238" s="14"/>
      <c r="N238" s="17" t="s">
        <v>14</v>
      </c>
      <c r="O238" s="16"/>
      <c r="P238" s="15"/>
      <c r="Q238" s="84" t="s">
        <v>15</v>
      </c>
      <c r="R238" s="81" t="s">
        <v>16</v>
      </c>
      <c r="S238" s="25" t="s">
        <v>17</v>
      </c>
      <c r="T238" s="76" t="s">
        <v>18</v>
      </c>
      <c r="U238" s="76" t="s">
        <v>19</v>
      </c>
      <c r="V238" s="76" t="s">
        <v>20</v>
      </c>
    </row>
    <row r="239" spans="2:22" x14ac:dyDescent="0.25">
      <c r="B239" s="32" t="s">
        <v>21</v>
      </c>
      <c r="C239" s="33" t="s">
        <v>22</v>
      </c>
      <c r="D239" s="30" t="s">
        <v>23</v>
      </c>
      <c r="E239" s="32" t="s">
        <v>24</v>
      </c>
      <c r="F239" s="33" t="s">
        <v>25</v>
      </c>
      <c r="G239" s="30" t="s">
        <v>23</v>
      </c>
      <c r="H239" s="32" t="s">
        <v>25</v>
      </c>
      <c r="I239" s="33" t="s">
        <v>26</v>
      </c>
      <c r="J239" s="30" t="s">
        <v>23</v>
      </c>
      <c r="K239" s="32" t="s">
        <v>27</v>
      </c>
      <c r="L239" s="33" t="s">
        <v>28</v>
      </c>
      <c r="M239" s="76" t="s">
        <v>23</v>
      </c>
      <c r="N239" s="32" t="s">
        <v>28</v>
      </c>
      <c r="O239" s="33" t="s">
        <v>29</v>
      </c>
      <c r="P239" s="30" t="s">
        <v>23</v>
      </c>
      <c r="Q239" s="35" t="s">
        <v>34</v>
      </c>
      <c r="R239" s="85">
        <v>4000000</v>
      </c>
      <c r="S239" s="45" t="s">
        <v>51</v>
      </c>
      <c r="V239" s="77"/>
    </row>
    <row r="240" spans="2:22" x14ac:dyDescent="0.25">
      <c r="B240" s="32" t="s">
        <v>30</v>
      </c>
      <c r="C240" s="33" t="s">
        <v>31</v>
      </c>
      <c r="D240" s="39" t="s">
        <v>64</v>
      </c>
      <c r="E240" s="32" t="s">
        <v>30</v>
      </c>
      <c r="F240" s="33" t="s">
        <v>31</v>
      </c>
      <c r="G240" s="39" t="s">
        <v>33</v>
      </c>
      <c r="H240" s="32" t="s">
        <v>30</v>
      </c>
      <c r="I240" s="33" t="s">
        <v>31</v>
      </c>
      <c r="J240" s="39" t="s">
        <v>64</v>
      </c>
      <c r="K240" s="32" t="s">
        <v>30</v>
      </c>
      <c r="L240" s="33" t="s">
        <v>31</v>
      </c>
      <c r="M240" s="38" t="s">
        <v>33</v>
      </c>
      <c r="N240" s="32" t="s">
        <v>30</v>
      </c>
      <c r="O240" s="33" t="s">
        <v>31</v>
      </c>
      <c r="P240" s="39" t="s">
        <v>64</v>
      </c>
      <c r="Q240" s="35" t="s">
        <v>28</v>
      </c>
      <c r="R240" s="86">
        <v>14</v>
      </c>
      <c r="S240" s="45" t="s">
        <v>108</v>
      </c>
    </row>
    <row r="241" spans="2:22" customFormat="1" ht="15.75" customHeight="1" thickBot="1" x14ac:dyDescent="0.3">
      <c r="B241" s="35">
        <v>0.1</v>
      </c>
      <c r="C241" s="34">
        <v>4000</v>
      </c>
      <c r="D241" s="39"/>
      <c r="E241" s="35">
        <v>100</v>
      </c>
      <c r="F241" s="34">
        <v>100</v>
      </c>
      <c r="G241" s="39"/>
      <c r="H241" s="35">
        <v>0</v>
      </c>
      <c r="I241" s="34">
        <v>0</v>
      </c>
      <c r="J241" s="39"/>
      <c r="K241" s="35">
        <v>1</v>
      </c>
      <c r="L241" s="34">
        <v>0</v>
      </c>
      <c r="N241" s="35">
        <v>1</v>
      </c>
      <c r="O241" s="40">
        <v>1000</v>
      </c>
      <c r="P241" s="39"/>
      <c r="Q241" s="31" t="s">
        <v>27</v>
      </c>
      <c r="R241" s="87">
        <v>6</v>
      </c>
      <c r="S241" s="45" t="s">
        <v>52</v>
      </c>
    </row>
    <row r="242" spans="2:22" x14ac:dyDescent="0.25">
      <c r="B242" s="35">
        <v>0.2</v>
      </c>
      <c r="C242" s="34">
        <v>3500</v>
      </c>
      <c r="D242" s="39"/>
      <c r="E242" s="35">
        <v>200</v>
      </c>
      <c r="F242" s="34">
        <v>200</v>
      </c>
      <c r="G242" s="39"/>
      <c r="H242" s="35">
        <v>100</v>
      </c>
      <c r="I242" s="34">
        <v>1</v>
      </c>
      <c r="J242" s="39"/>
      <c r="K242" s="35">
        <v>2</v>
      </c>
      <c r="L242" s="34">
        <v>1</v>
      </c>
      <c r="N242" s="35">
        <v>2</v>
      </c>
      <c r="O242" s="40">
        <v>50000</v>
      </c>
      <c r="P242" s="39"/>
    </row>
    <row r="243" spans="2:22" x14ac:dyDescent="0.25">
      <c r="B243" s="35">
        <v>0.3</v>
      </c>
      <c r="C243" s="34">
        <v>3000</v>
      </c>
      <c r="D243" s="39"/>
      <c r="E243" s="35">
        <v>400</v>
      </c>
      <c r="F243" s="34">
        <v>400</v>
      </c>
      <c r="G243" s="39"/>
      <c r="H243" s="35">
        <v>250</v>
      </c>
      <c r="I243" s="34">
        <v>2</v>
      </c>
      <c r="J243" s="39"/>
      <c r="K243" s="35">
        <v>3</v>
      </c>
      <c r="L243" s="34">
        <v>2</v>
      </c>
      <c r="N243" s="35">
        <v>3</v>
      </c>
      <c r="O243" s="40">
        <v>200000</v>
      </c>
      <c r="P243" s="39"/>
    </row>
    <row r="244" spans="2:22" x14ac:dyDescent="0.25">
      <c r="B244" s="35">
        <v>0.4</v>
      </c>
      <c r="C244" s="34">
        <v>2500</v>
      </c>
      <c r="D244" s="39"/>
      <c r="E244" s="35">
        <v>600</v>
      </c>
      <c r="F244" s="34">
        <v>600</v>
      </c>
      <c r="G244" s="39"/>
      <c r="H244" s="35">
        <v>500</v>
      </c>
      <c r="I244" s="34">
        <v>3</v>
      </c>
      <c r="J244" s="39"/>
      <c r="K244" s="35">
        <v>4</v>
      </c>
      <c r="L244" s="34">
        <v>3</v>
      </c>
      <c r="N244" s="90">
        <v>5</v>
      </c>
      <c r="O244" s="95">
        <v>1000000</v>
      </c>
      <c r="P244" s="39"/>
    </row>
    <row r="245" spans="2:22" x14ac:dyDescent="0.25">
      <c r="B245" s="88">
        <v>0.5</v>
      </c>
      <c r="C245" s="89">
        <v>2000</v>
      </c>
      <c r="D245" s="39"/>
      <c r="E245" s="90">
        <v>800</v>
      </c>
      <c r="F245" s="91">
        <v>750</v>
      </c>
      <c r="G245" s="39"/>
      <c r="H245" s="90">
        <v>750</v>
      </c>
      <c r="I245" s="91">
        <v>5</v>
      </c>
      <c r="J245" s="39"/>
      <c r="K245" s="90">
        <v>5</v>
      </c>
      <c r="L245" s="91">
        <v>5</v>
      </c>
      <c r="N245" s="35">
        <v>8</v>
      </c>
      <c r="O245" s="40">
        <v>15000000</v>
      </c>
      <c r="P245" s="39"/>
    </row>
    <row r="246" spans="2:22" x14ac:dyDescent="0.25">
      <c r="B246" s="35">
        <v>0.6</v>
      </c>
      <c r="C246" s="34">
        <v>1500</v>
      </c>
      <c r="D246" s="39"/>
      <c r="E246" s="35">
        <v>1000</v>
      </c>
      <c r="F246" s="34">
        <v>900</v>
      </c>
      <c r="G246" s="39"/>
      <c r="H246" s="35">
        <v>1250</v>
      </c>
      <c r="I246" s="34">
        <v>7</v>
      </c>
      <c r="J246" s="39"/>
      <c r="K246" s="92">
        <v>6</v>
      </c>
      <c r="L246" s="93">
        <v>6</v>
      </c>
      <c r="N246" s="35">
        <v>10</v>
      </c>
      <c r="O246" s="40">
        <v>30000000</v>
      </c>
      <c r="P246" s="39"/>
    </row>
    <row r="247" spans="2:22" x14ac:dyDescent="0.25">
      <c r="B247" s="35">
        <v>0.7</v>
      </c>
      <c r="C247" s="34">
        <v>1250</v>
      </c>
      <c r="D247" s="39"/>
      <c r="E247" s="35">
        <v>1250</v>
      </c>
      <c r="F247" s="34">
        <v>1100</v>
      </c>
      <c r="G247" s="39"/>
      <c r="H247" s="35">
        <v>1300</v>
      </c>
      <c r="I247" s="34">
        <v>9</v>
      </c>
      <c r="J247" s="39"/>
      <c r="K247" s="35">
        <v>8</v>
      </c>
      <c r="L247" s="34">
        <v>8</v>
      </c>
      <c r="N247" s="88">
        <v>12</v>
      </c>
      <c r="O247" s="96">
        <v>40000000</v>
      </c>
      <c r="P247" s="39"/>
    </row>
    <row r="248" spans="2:22" x14ac:dyDescent="0.25">
      <c r="B248" s="35">
        <v>0.8</v>
      </c>
      <c r="C248" s="34">
        <v>1000</v>
      </c>
      <c r="D248" s="39"/>
      <c r="E248" s="35">
        <v>1500</v>
      </c>
      <c r="F248" s="34">
        <v>1200</v>
      </c>
      <c r="G248" s="39"/>
      <c r="H248" s="35">
        <v>1400</v>
      </c>
      <c r="I248" s="34">
        <v>10</v>
      </c>
      <c r="J248" s="39"/>
      <c r="K248" s="35">
        <v>9</v>
      </c>
      <c r="L248" s="34">
        <v>9</v>
      </c>
      <c r="N248" s="35">
        <v>18</v>
      </c>
      <c r="O248" s="40">
        <v>1000000000</v>
      </c>
      <c r="P248" s="39"/>
    </row>
    <row r="249" spans="2:22" x14ac:dyDescent="0.25">
      <c r="B249" s="90">
        <v>0.9</v>
      </c>
      <c r="C249" s="91">
        <v>800</v>
      </c>
      <c r="D249" s="39"/>
      <c r="E249" s="88">
        <v>1750</v>
      </c>
      <c r="F249" s="89">
        <v>1400</v>
      </c>
      <c r="G249" s="39"/>
      <c r="H249" s="88">
        <v>1500</v>
      </c>
      <c r="I249" s="89">
        <v>11</v>
      </c>
      <c r="J249" s="39"/>
      <c r="K249" s="35">
        <v>11</v>
      </c>
      <c r="L249" s="34">
        <v>11</v>
      </c>
      <c r="N249" s="35"/>
      <c r="O249" s="40"/>
      <c r="P249" s="39"/>
    </row>
    <row r="250" spans="2:22" customFormat="1" ht="15.75" customHeight="1" thickBot="1" x14ac:dyDescent="0.3">
      <c r="B250" s="31">
        <v>1</v>
      </c>
      <c r="C250" s="41">
        <v>750</v>
      </c>
      <c r="D250" s="42"/>
      <c r="E250" s="31">
        <v>2000</v>
      </c>
      <c r="F250" s="41">
        <v>1600</v>
      </c>
      <c r="G250" s="42"/>
      <c r="H250" s="31">
        <v>2000</v>
      </c>
      <c r="I250" s="41">
        <v>15</v>
      </c>
      <c r="J250" s="42"/>
      <c r="K250" s="106">
        <v>14</v>
      </c>
      <c r="L250" s="107">
        <v>14</v>
      </c>
      <c r="M250" s="43"/>
      <c r="N250" s="31"/>
      <c r="O250" s="44"/>
      <c r="P250" s="42"/>
    </row>
    <row r="252" spans="2:22" customFormat="1" ht="15.75" customHeight="1" thickBot="1" x14ac:dyDescent="0.3">
      <c r="B252" s="29" t="s">
        <v>73</v>
      </c>
    </row>
    <row r="253" spans="2:22" x14ac:dyDescent="0.25">
      <c r="B253" s="17" t="s">
        <v>10</v>
      </c>
      <c r="C253" s="16"/>
      <c r="D253" s="15"/>
      <c r="E253" s="17" t="s">
        <v>11</v>
      </c>
      <c r="F253" s="16"/>
      <c r="G253" s="15"/>
      <c r="H253" s="17" t="s">
        <v>12</v>
      </c>
      <c r="I253" s="16"/>
      <c r="J253" s="15"/>
      <c r="K253" s="17" t="s">
        <v>13</v>
      </c>
      <c r="L253" s="16"/>
      <c r="M253" s="15"/>
      <c r="N253" s="17" t="s">
        <v>14</v>
      </c>
      <c r="O253" s="16"/>
      <c r="P253" s="15"/>
      <c r="Q253" s="84" t="s">
        <v>15</v>
      </c>
      <c r="R253" s="81" t="s">
        <v>16</v>
      </c>
      <c r="S253" s="25" t="s">
        <v>17</v>
      </c>
      <c r="T253" s="76" t="s">
        <v>18</v>
      </c>
      <c r="U253" s="76" t="s">
        <v>19</v>
      </c>
      <c r="V253" s="76" t="s">
        <v>20</v>
      </c>
    </row>
    <row r="254" spans="2:22" x14ac:dyDescent="0.25">
      <c r="B254" s="32" t="s">
        <v>21</v>
      </c>
      <c r="C254" s="33" t="s">
        <v>22</v>
      </c>
      <c r="D254" s="30" t="s">
        <v>23</v>
      </c>
      <c r="E254" s="32" t="s">
        <v>24</v>
      </c>
      <c r="F254" s="33" t="s">
        <v>25</v>
      </c>
      <c r="G254" s="30" t="s">
        <v>23</v>
      </c>
      <c r="H254" s="32" t="s">
        <v>25</v>
      </c>
      <c r="I254" s="33" t="s">
        <v>26</v>
      </c>
      <c r="J254" s="30" t="s">
        <v>23</v>
      </c>
      <c r="K254" s="32" t="s">
        <v>27</v>
      </c>
      <c r="L254" s="33" t="s">
        <v>28</v>
      </c>
      <c r="M254" s="30" t="s">
        <v>23</v>
      </c>
      <c r="N254" s="32" t="s">
        <v>28</v>
      </c>
      <c r="O254" s="33" t="s">
        <v>29</v>
      </c>
      <c r="P254" s="30" t="s">
        <v>23</v>
      </c>
      <c r="Q254" s="35" t="s">
        <v>34</v>
      </c>
      <c r="R254" s="85">
        <v>6000000</v>
      </c>
      <c r="S254" s="45" t="s">
        <v>35</v>
      </c>
      <c r="V254" s="77"/>
    </row>
    <row r="255" spans="2:22" x14ac:dyDescent="0.25">
      <c r="B255" s="32" t="s">
        <v>30</v>
      </c>
      <c r="C255" s="33" t="s">
        <v>31</v>
      </c>
      <c r="D255" s="39" t="s">
        <v>33</v>
      </c>
      <c r="E255" s="32" t="s">
        <v>30</v>
      </c>
      <c r="F255" s="33" t="s">
        <v>31</v>
      </c>
      <c r="G255" s="39" t="s">
        <v>33</v>
      </c>
      <c r="H255" s="32" t="s">
        <v>30</v>
      </c>
      <c r="I255" s="33" t="s">
        <v>31</v>
      </c>
      <c r="J255" s="39" t="s">
        <v>33</v>
      </c>
      <c r="K255" s="32" t="s">
        <v>30</v>
      </c>
      <c r="L255" s="33" t="s">
        <v>31</v>
      </c>
      <c r="M255" s="39" t="s">
        <v>33</v>
      </c>
      <c r="N255" s="32" t="s">
        <v>30</v>
      </c>
      <c r="O255" s="33" t="s">
        <v>31</v>
      </c>
      <c r="P255" s="39" t="s">
        <v>33</v>
      </c>
      <c r="Q255" s="35" t="s">
        <v>28</v>
      </c>
      <c r="R255" s="86">
        <v>8</v>
      </c>
      <c r="S255" s="45" t="s">
        <v>109</v>
      </c>
    </row>
    <row r="256" spans="2:22" customFormat="1" ht="15.75" customHeight="1" thickBot="1" x14ac:dyDescent="0.3">
      <c r="B256" s="35">
        <v>0.1</v>
      </c>
      <c r="C256" s="34">
        <v>100</v>
      </c>
      <c r="D256" s="39"/>
      <c r="E256" s="35"/>
      <c r="F256" s="34"/>
      <c r="G256" s="39"/>
      <c r="H256" s="35">
        <v>700</v>
      </c>
      <c r="I256" s="34">
        <v>7</v>
      </c>
      <c r="J256" s="39"/>
      <c r="K256" s="35"/>
      <c r="L256" s="34"/>
      <c r="M256" s="39"/>
      <c r="N256" s="35">
        <v>9</v>
      </c>
      <c r="O256" s="40">
        <v>9000000</v>
      </c>
      <c r="P256" s="39"/>
      <c r="Q256" s="31" t="s">
        <v>27</v>
      </c>
      <c r="R256" s="87">
        <v>4</v>
      </c>
      <c r="S256" s="45" t="s">
        <v>74</v>
      </c>
    </row>
    <row r="257" spans="2:22" x14ac:dyDescent="0.25">
      <c r="B257" s="90">
        <v>0.6</v>
      </c>
      <c r="C257" s="91">
        <v>600</v>
      </c>
      <c r="D257" s="39"/>
      <c r="E257" s="35"/>
      <c r="F257" s="34"/>
      <c r="G257" s="39"/>
      <c r="H257" s="35">
        <v>300</v>
      </c>
      <c r="I257" s="34">
        <v>3</v>
      </c>
      <c r="J257" s="39"/>
      <c r="K257" s="35"/>
      <c r="L257" s="34"/>
      <c r="M257" s="39"/>
      <c r="N257" s="35">
        <v>3</v>
      </c>
      <c r="O257" s="40">
        <v>3000000</v>
      </c>
      <c r="P257" s="39"/>
    </row>
    <row r="258" spans="2:22" x14ac:dyDescent="0.25">
      <c r="B258" s="35">
        <v>0.3</v>
      </c>
      <c r="C258" s="34">
        <v>300</v>
      </c>
      <c r="D258" s="39"/>
      <c r="E258" s="35"/>
      <c r="F258" s="34"/>
      <c r="G258" s="39"/>
      <c r="H258" s="35">
        <v>500</v>
      </c>
      <c r="I258" s="34">
        <v>5</v>
      </c>
      <c r="J258" s="39"/>
      <c r="K258" s="35"/>
      <c r="L258" s="34"/>
      <c r="M258" s="39"/>
      <c r="N258" s="35">
        <v>5</v>
      </c>
      <c r="O258" s="40">
        <v>5000000</v>
      </c>
      <c r="P258" s="39"/>
    </row>
    <row r="259" spans="2:22" x14ac:dyDescent="0.25">
      <c r="B259" s="88">
        <v>0.8</v>
      </c>
      <c r="C259" s="89">
        <v>800</v>
      </c>
      <c r="D259" s="39"/>
      <c r="E259" s="35"/>
      <c r="F259" s="34"/>
      <c r="G259" s="39"/>
      <c r="H259" s="35">
        <v>900</v>
      </c>
      <c r="I259" s="34">
        <v>9</v>
      </c>
      <c r="J259" s="39"/>
      <c r="K259" s="35"/>
      <c r="L259" s="34"/>
      <c r="M259" s="39"/>
      <c r="N259" s="35">
        <v>2</v>
      </c>
      <c r="O259" s="40">
        <v>2000000</v>
      </c>
      <c r="P259" s="39"/>
    </row>
    <row r="260" spans="2:22" x14ac:dyDescent="0.25">
      <c r="B260" s="35">
        <v>1</v>
      </c>
      <c r="C260" s="34">
        <v>1000</v>
      </c>
      <c r="D260" s="39"/>
      <c r="E260" s="35"/>
      <c r="F260" s="34"/>
      <c r="G260" s="39"/>
      <c r="H260" s="35">
        <v>200</v>
      </c>
      <c r="I260" s="34">
        <v>2</v>
      </c>
      <c r="J260" s="39"/>
      <c r="K260" s="35"/>
      <c r="L260" s="34"/>
      <c r="M260" s="39"/>
      <c r="N260" s="35">
        <v>1</v>
      </c>
      <c r="O260" s="40">
        <v>1000000</v>
      </c>
      <c r="P260" s="39"/>
    </row>
    <row r="261" spans="2:22" x14ac:dyDescent="0.25">
      <c r="B261" s="35">
        <v>0.2</v>
      </c>
      <c r="C261" s="34">
        <v>200</v>
      </c>
      <c r="D261" s="39"/>
      <c r="E261" s="35"/>
      <c r="F261" s="34"/>
      <c r="G261" s="39"/>
      <c r="H261" s="92">
        <v>400</v>
      </c>
      <c r="I261" s="93">
        <v>4</v>
      </c>
      <c r="J261" s="39"/>
      <c r="K261" s="35"/>
      <c r="L261" s="34"/>
      <c r="M261" s="39"/>
      <c r="N261" s="88">
        <v>8</v>
      </c>
      <c r="O261" s="96">
        <v>8000000</v>
      </c>
      <c r="P261" s="39"/>
    </row>
    <row r="262" spans="2:22" x14ac:dyDescent="0.25">
      <c r="B262" s="35">
        <v>0.5</v>
      </c>
      <c r="C262" s="34">
        <v>500</v>
      </c>
      <c r="D262" s="39"/>
      <c r="E262" s="35"/>
      <c r="F262" s="34"/>
      <c r="G262" s="39"/>
      <c r="H262" s="35">
        <v>100</v>
      </c>
      <c r="I262" s="34">
        <v>1</v>
      </c>
      <c r="J262" s="39"/>
      <c r="K262" s="35"/>
      <c r="L262" s="34"/>
      <c r="M262" s="39"/>
      <c r="N262" s="92">
        <v>4</v>
      </c>
      <c r="O262" s="94">
        <v>4000000</v>
      </c>
      <c r="P262" s="39"/>
    </row>
    <row r="263" spans="2:22" x14ac:dyDescent="0.25">
      <c r="B263" s="35">
        <v>0.7</v>
      </c>
      <c r="C263" s="34">
        <v>700</v>
      </c>
      <c r="D263" s="39"/>
      <c r="E263" s="35"/>
      <c r="F263" s="34"/>
      <c r="G263" s="39"/>
      <c r="H263" s="88">
        <v>800</v>
      </c>
      <c r="I263" s="89">
        <v>8</v>
      </c>
      <c r="J263" s="39"/>
      <c r="K263" s="35"/>
      <c r="L263" s="34"/>
      <c r="M263" s="39"/>
      <c r="N263" s="90">
        <v>6</v>
      </c>
      <c r="O263" s="95">
        <v>6000000</v>
      </c>
      <c r="P263" s="39"/>
    </row>
    <row r="264" spans="2:22" x14ac:dyDescent="0.25">
      <c r="B264" s="92">
        <v>0.4</v>
      </c>
      <c r="C264" s="93">
        <v>400</v>
      </c>
      <c r="D264" s="39"/>
      <c r="E264" s="35"/>
      <c r="F264" s="34"/>
      <c r="G264" s="39"/>
      <c r="H264" s="35">
        <v>1000</v>
      </c>
      <c r="I264" s="34">
        <v>10</v>
      </c>
      <c r="J264" s="39"/>
      <c r="K264" s="35"/>
      <c r="L264" s="34"/>
      <c r="M264" s="39"/>
      <c r="N264" s="35">
        <v>10</v>
      </c>
      <c r="O264" s="40">
        <v>10000000</v>
      </c>
      <c r="P264" s="39"/>
    </row>
    <row r="265" spans="2:22" customFormat="1" ht="15.75" customHeight="1" thickBot="1" x14ac:dyDescent="0.3">
      <c r="B265" s="31">
        <v>0.9</v>
      </c>
      <c r="C265" s="41">
        <v>900</v>
      </c>
      <c r="D265" s="42"/>
      <c r="E265" s="31"/>
      <c r="F265" s="41"/>
      <c r="G265" s="42"/>
      <c r="H265" s="108">
        <v>600</v>
      </c>
      <c r="I265" s="109">
        <v>6</v>
      </c>
      <c r="J265" s="42"/>
      <c r="K265" s="31"/>
      <c r="L265" s="41"/>
      <c r="M265" s="42"/>
      <c r="N265" s="31">
        <v>7</v>
      </c>
      <c r="O265" s="44">
        <v>7000000</v>
      </c>
      <c r="P265" s="42"/>
    </row>
    <row r="267" spans="2:22" customFormat="1" ht="15.75" customHeight="1" thickBot="1" x14ac:dyDescent="0.3">
      <c r="B267" s="29" t="s">
        <v>75</v>
      </c>
    </row>
    <row r="268" spans="2:22" x14ac:dyDescent="0.25">
      <c r="B268" s="17" t="s">
        <v>10</v>
      </c>
      <c r="C268" s="16"/>
      <c r="D268" s="15"/>
      <c r="E268" s="17" t="s">
        <v>11</v>
      </c>
      <c r="F268" s="16"/>
      <c r="G268" s="15"/>
      <c r="H268" s="17" t="s">
        <v>12</v>
      </c>
      <c r="I268" s="16"/>
      <c r="J268" s="15"/>
      <c r="K268" s="17" t="s">
        <v>13</v>
      </c>
      <c r="L268" s="16"/>
      <c r="M268" s="15"/>
      <c r="N268" s="17" t="s">
        <v>14</v>
      </c>
      <c r="O268" s="16"/>
      <c r="P268" s="15"/>
      <c r="Q268" s="84" t="s">
        <v>15</v>
      </c>
      <c r="R268" s="81" t="s">
        <v>16</v>
      </c>
      <c r="S268" s="25" t="s">
        <v>17</v>
      </c>
      <c r="T268" s="76" t="s">
        <v>18</v>
      </c>
      <c r="U268" s="76" t="s">
        <v>19</v>
      </c>
      <c r="V268" s="76" t="s">
        <v>20</v>
      </c>
    </row>
    <row r="269" spans="2:22" x14ac:dyDescent="0.25">
      <c r="B269" s="32" t="s">
        <v>21</v>
      </c>
      <c r="C269" s="33" t="s">
        <v>22</v>
      </c>
      <c r="D269" s="30" t="s">
        <v>23</v>
      </c>
      <c r="E269" s="32" t="s">
        <v>24</v>
      </c>
      <c r="F269" s="33" t="s">
        <v>25</v>
      </c>
      <c r="G269" s="30" t="s">
        <v>23</v>
      </c>
      <c r="H269" s="32" t="s">
        <v>25</v>
      </c>
      <c r="I269" s="33" t="s">
        <v>26</v>
      </c>
      <c r="J269" s="30" t="s">
        <v>23</v>
      </c>
      <c r="K269" s="32" t="s">
        <v>27</v>
      </c>
      <c r="L269" s="33" t="s">
        <v>28</v>
      </c>
      <c r="M269" s="30" t="s">
        <v>23</v>
      </c>
      <c r="N269" s="32" t="s">
        <v>28</v>
      </c>
      <c r="O269" s="33" t="s">
        <v>29</v>
      </c>
      <c r="P269" s="30" t="s">
        <v>23</v>
      </c>
      <c r="Q269" s="35" t="s">
        <v>34</v>
      </c>
      <c r="R269" s="85">
        <v>100</v>
      </c>
      <c r="S269" s="45" t="s">
        <v>110</v>
      </c>
      <c r="V269" s="77"/>
    </row>
    <row r="270" spans="2:22" x14ac:dyDescent="0.25">
      <c r="B270" s="32" t="s">
        <v>30</v>
      </c>
      <c r="C270" s="33" t="s">
        <v>31</v>
      </c>
      <c r="D270" s="39" t="s">
        <v>33</v>
      </c>
      <c r="E270" s="32" t="s">
        <v>30</v>
      </c>
      <c r="F270" s="33" t="s">
        <v>31</v>
      </c>
      <c r="G270" s="39" t="s">
        <v>33</v>
      </c>
      <c r="H270" s="32" t="s">
        <v>30</v>
      </c>
      <c r="I270" s="33" t="s">
        <v>31</v>
      </c>
      <c r="J270" s="39" t="s">
        <v>33</v>
      </c>
      <c r="K270" s="32" t="s">
        <v>30</v>
      </c>
      <c r="L270" s="33" t="s">
        <v>31</v>
      </c>
      <c r="M270" s="39" t="s">
        <v>33</v>
      </c>
      <c r="N270" s="32" t="s">
        <v>30</v>
      </c>
      <c r="O270" s="33" t="s">
        <v>31</v>
      </c>
      <c r="P270" s="39" t="s">
        <v>33</v>
      </c>
      <c r="Q270" s="35" t="s">
        <v>28</v>
      </c>
      <c r="R270" s="86">
        <v>-2</v>
      </c>
      <c r="S270" s="45" t="s">
        <v>111</v>
      </c>
    </row>
    <row r="271" spans="2:22" customFormat="1" ht="15.75" customHeight="1" thickBot="1" x14ac:dyDescent="0.3">
      <c r="B271" s="35">
        <v>0.1</v>
      </c>
      <c r="C271" s="34">
        <v>70000</v>
      </c>
      <c r="D271" s="39"/>
      <c r="E271" s="90">
        <v>5000</v>
      </c>
      <c r="F271" s="91">
        <v>5000</v>
      </c>
      <c r="G271" s="39"/>
      <c r="H271" s="35">
        <v>1000</v>
      </c>
      <c r="I271" s="34">
        <v>0</v>
      </c>
      <c r="J271" s="39"/>
      <c r="K271" s="90">
        <v>-1</v>
      </c>
      <c r="L271" s="91">
        <v>-1</v>
      </c>
      <c r="M271" s="39"/>
      <c r="N271" s="90">
        <v>-1</v>
      </c>
      <c r="O271" s="95">
        <v>100</v>
      </c>
      <c r="P271" s="39"/>
      <c r="Q271" s="31" t="s">
        <v>27</v>
      </c>
      <c r="R271" s="87">
        <v>-10</v>
      </c>
      <c r="S271" s="45" t="s">
        <v>112</v>
      </c>
    </row>
    <row r="272" spans="2:22" x14ac:dyDescent="0.25">
      <c r="B272" s="99">
        <f>(C272-(C274-(C274-C271)/(B274-B271)*B274))/((C274-C271)/(B274-B271))</f>
        <v>0.1233333333333335</v>
      </c>
      <c r="C272" s="100">
        <v>65333.333333333299</v>
      </c>
      <c r="D272" s="39"/>
      <c r="E272" s="35">
        <v>10000</v>
      </c>
      <c r="F272" s="34">
        <v>10000</v>
      </c>
      <c r="G272" s="39"/>
      <c r="H272" s="90">
        <v>5000</v>
      </c>
      <c r="I272" s="91">
        <v>-1</v>
      </c>
      <c r="J272" s="39"/>
      <c r="K272" s="35">
        <v>-2</v>
      </c>
      <c r="L272" s="34">
        <v>-0.5</v>
      </c>
      <c r="M272" s="39"/>
      <c r="N272" s="88">
        <v>-2</v>
      </c>
      <c r="O272" s="96">
        <v>3000000</v>
      </c>
      <c r="P272" s="39"/>
    </row>
    <row r="273" spans="2:22" x14ac:dyDescent="0.25">
      <c r="B273" s="97">
        <f>(C273-(C274-(C274-C271)/(B274-B271)*B274))/((C274-C271)/(B274-B271))</f>
        <v>0.23214285714285698</v>
      </c>
      <c r="C273" s="98">
        <v>43571.428571428602</v>
      </c>
      <c r="D273" s="39"/>
      <c r="E273" s="35">
        <v>15000</v>
      </c>
      <c r="F273" s="34">
        <v>15000</v>
      </c>
      <c r="G273" s="39"/>
      <c r="H273" s="35">
        <v>10000</v>
      </c>
      <c r="I273" s="34">
        <v>-2</v>
      </c>
      <c r="J273" s="39"/>
      <c r="K273" s="35">
        <v>-5</v>
      </c>
      <c r="L273" s="34">
        <v>0</v>
      </c>
      <c r="M273" s="39"/>
      <c r="N273" s="35">
        <v>-5</v>
      </c>
      <c r="O273" s="40">
        <v>8000000</v>
      </c>
      <c r="P273" s="39"/>
    </row>
    <row r="274" spans="2:22" x14ac:dyDescent="0.25">
      <c r="B274" s="35">
        <v>0.25</v>
      </c>
      <c r="C274" s="34">
        <v>40000</v>
      </c>
      <c r="D274" s="39"/>
      <c r="E274" s="35">
        <v>20000</v>
      </c>
      <c r="F274" s="34">
        <v>25000</v>
      </c>
      <c r="G274" s="39"/>
      <c r="H274" s="35">
        <v>20000</v>
      </c>
      <c r="I274" s="34">
        <v>-4</v>
      </c>
      <c r="J274" s="39"/>
      <c r="K274" s="97">
        <f>(L274-(L275-(L275-L273)/(K275-K273)*K275))/((L275-L273)/(K275-K273))</f>
        <v>-7.5</v>
      </c>
      <c r="L274" s="98">
        <v>-2</v>
      </c>
      <c r="M274" s="39"/>
      <c r="N274" s="92">
        <v>-10</v>
      </c>
      <c r="O274" s="94">
        <v>22000000</v>
      </c>
      <c r="P274" s="39"/>
    </row>
    <row r="275" spans="2:22" x14ac:dyDescent="0.25">
      <c r="B275" s="35">
        <v>0.5</v>
      </c>
      <c r="C275" s="34">
        <v>35000</v>
      </c>
      <c r="D275" s="39"/>
      <c r="E275" s="35">
        <v>30000</v>
      </c>
      <c r="F275" s="34">
        <v>28000</v>
      </c>
      <c r="G275" s="39"/>
      <c r="H275" s="97">
        <f>(I275-(I276-(I276-I274)/(H276-H274)*H276))/((I276-I274)/(H276-H274))</f>
        <v>37500</v>
      </c>
      <c r="I275" s="98">
        <v>-7.5</v>
      </c>
      <c r="J275" s="39"/>
      <c r="K275" s="35">
        <v>-10</v>
      </c>
      <c r="L275" s="34">
        <v>-4</v>
      </c>
      <c r="M275" s="39"/>
      <c r="N275" s="35">
        <v>-15</v>
      </c>
      <c r="O275" s="40">
        <v>35000000</v>
      </c>
      <c r="P275" s="39"/>
    </row>
    <row r="276" spans="2:22" x14ac:dyDescent="0.25">
      <c r="B276" s="90">
        <v>1</v>
      </c>
      <c r="C276" s="91">
        <v>5000</v>
      </c>
      <c r="D276" s="39"/>
      <c r="E276" s="35">
        <v>40000</v>
      </c>
      <c r="F276" s="34">
        <v>35000</v>
      </c>
      <c r="G276" s="39"/>
      <c r="H276" s="35">
        <v>40000</v>
      </c>
      <c r="I276" s="34">
        <v>-8</v>
      </c>
      <c r="J276" s="39"/>
      <c r="K276" s="92">
        <v>-15</v>
      </c>
      <c r="L276" s="93">
        <v>-10</v>
      </c>
      <c r="M276" s="39"/>
      <c r="N276" s="35">
        <v>-20</v>
      </c>
      <c r="O276" s="40">
        <v>50000000</v>
      </c>
      <c r="P276" s="39"/>
    </row>
    <row r="277" spans="2:22" x14ac:dyDescent="0.25">
      <c r="B277" s="35"/>
      <c r="C277" s="34"/>
      <c r="D277" s="39"/>
      <c r="E277" s="97">
        <f>(F277-(F278-(F278-F276)/(E278-E276)*E278))/((F278-F276)/(E278-E276))</f>
        <v>43571.428571428572</v>
      </c>
      <c r="F277" s="98">
        <v>37500</v>
      </c>
      <c r="G277" s="39"/>
      <c r="H277" s="99">
        <f>(I277-(I278-(I278-I276)/(H278-H276)*H278))/((I278-I276)/(H278-H276))</f>
        <v>54000</v>
      </c>
      <c r="I277" s="100">
        <v>-15</v>
      </c>
      <c r="J277" s="39"/>
      <c r="K277" s="35"/>
      <c r="L277" s="34"/>
      <c r="M277" s="39"/>
      <c r="N277" s="35"/>
      <c r="O277" s="40"/>
      <c r="P277" s="39"/>
    </row>
    <row r="278" spans="2:22" x14ac:dyDescent="0.25">
      <c r="B278" s="35"/>
      <c r="C278" s="34"/>
      <c r="D278" s="39"/>
      <c r="E278" s="35">
        <v>50000</v>
      </c>
      <c r="F278" s="34">
        <v>42000</v>
      </c>
      <c r="G278" s="39"/>
      <c r="H278" s="35">
        <v>60000</v>
      </c>
      <c r="I278" s="34">
        <v>-18</v>
      </c>
      <c r="J278" s="39"/>
      <c r="K278" s="35"/>
      <c r="L278" s="34"/>
      <c r="M278" s="39"/>
      <c r="N278" s="35"/>
      <c r="O278" s="40"/>
      <c r="P278" s="39"/>
    </row>
    <row r="279" spans="2:22" x14ac:dyDescent="0.25">
      <c r="B279" s="35"/>
      <c r="C279" s="34"/>
      <c r="D279" s="39"/>
      <c r="E279" s="35">
        <v>60000</v>
      </c>
      <c r="F279" s="34">
        <v>50000</v>
      </c>
      <c r="G279" s="39"/>
      <c r="H279" s="35"/>
      <c r="I279" s="34"/>
      <c r="J279" s="39"/>
      <c r="K279" s="35"/>
      <c r="L279" s="34"/>
      <c r="M279" s="39"/>
      <c r="N279" s="35"/>
      <c r="O279" s="40"/>
      <c r="P279" s="39"/>
    </row>
    <row r="280" spans="2:22" x14ac:dyDescent="0.25">
      <c r="B280" s="35"/>
      <c r="C280" s="34"/>
      <c r="D280" s="39"/>
      <c r="E280" s="99">
        <f>(F280-(F281-(F281-F279)/(E281-E279)*E281))/((F281-F279)/(E281-E279))</f>
        <v>65333.333333333336</v>
      </c>
      <c r="F280" s="100">
        <v>54000</v>
      </c>
      <c r="G280" s="39"/>
      <c r="H280" s="35"/>
      <c r="I280" s="34"/>
      <c r="J280" s="39"/>
      <c r="K280" s="35"/>
      <c r="L280" s="34"/>
      <c r="M280" s="39"/>
      <c r="N280" s="35"/>
      <c r="O280" s="40"/>
      <c r="P280" s="39"/>
    </row>
    <row r="281" spans="2:22" customFormat="1" ht="15.75" customHeight="1" thickBot="1" x14ac:dyDescent="0.3">
      <c r="B281" s="31"/>
      <c r="C281" s="41"/>
      <c r="D281" s="42"/>
      <c r="E281" s="31">
        <v>100000</v>
      </c>
      <c r="F281" s="41">
        <v>80000</v>
      </c>
      <c r="G281" s="42"/>
      <c r="H281" s="31"/>
      <c r="I281" s="41"/>
      <c r="J281" s="42"/>
      <c r="K281" s="31"/>
      <c r="L281" s="41"/>
      <c r="M281" s="42"/>
      <c r="N281" s="31"/>
      <c r="O281" s="41"/>
      <c r="P281" s="42"/>
    </row>
    <row r="283" spans="2:22" customFormat="1" ht="15.75" customHeight="1" thickBot="1" x14ac:dyDescent="0.3">
      <c r="B283" s="29" t="s">
        <v>76</v>
      </c>
    </row>
    <row r="284" spans="2:22" x14ac:dyDescent="0.25">
      <c r="B284" s="17" t="s">
        <v>10</v>
      </c>
      <c r="C284" s="16"/>
      <c r="D284" s="15"/>
      <c r="E284" s="17" t="s">
        <v>11</v>
      </c>
      <c r="F284" s="16"/>
      <c r="G284" s="15"/>
      <c r="H284" s="17" t="s">
        <v>12</v>
      </c>
      <c r="I284" s="16"/>
      <c r="J284" s="15"/>
      <c r="K284" s="17" t="s">
        <v>13</v>
      </c>
      <c r="L284" s="16"/>
      <c r="M284" s="15"/>
      <c r="N284" s="17" t="s">
        <v>14</v>
      </c>
      <c r="O284" s="16"/>
      <c r="P284" s="15"/>
      <c r="Q284" s="84" t="s">
        <v>15</v>
      </c>
      <c r="R284" s="81" t="s">
        <v>16</v>
      </c>
      <c r="S284" s="25" t="s">
        <v>17</v>
      </c>
      <c r="T284" s="76" t="s">
        <v>18</v>
      </c>
      <c r="U284" s="76" t="s">
        <v>19</v>
      </c>
      <c r="V284" s="76" t="s">
        <v>20</v>
      </c>
    </row>
    <row r="285" spans="2:22" x14ac:dyDescent="0.25">
      <c r="B285" s="32" t="s">
        <v>21</v>
      </c>
      <c r="C285" s="33" t="s">
        <v>22</v>
      </c>
      <c r="D285" s="30" t="s">
        <v>23</v>
      </c>
      <c r="E285" s="32" t="s">
        <v>24</v>
      </c>
      <c r="F285" s="33" t="s">
        <v>25</v>
      </c>
      <c r="G285" s="30" t="s">
        <v>23</v>
      </c>
      <c r="H285" s="32" t="s">
        <v>25</v>
      </c>
      <c r="I285" s="33" t="s">
        <v>26</v>
      </c>
      <c r="J285" s="30" t="s">
        <v>23</v>
      </c>
      <c r="K285" s="32" t="s">
        <v>27</v>
      </c>
      <c r="L285" s="33" t="s">
        <v>28</v>
      </c>
      <c r="M285" s="30" t="s">
        <v>23</v>
      </c>
      <c r="N285" s="32" t="s">
        <v>28</v>
      </c>
      <c r="O285" s="33" t="s">
        <v>29</v>
      </c>
      <c r="P285" s="30" t="s">
        <v>23</v>
      </c>
      <c r="Q285" s="35" t="s">
        <v>34</v>
      </c>
      <c r="R285" s="85">
        <v>100000000</v>
      </c>
      <c r="S285" s="45" t="s">
        <v>77</v>
      </c>
      <c r="V285" s="77"/>
    </row>
    <row r="286" spans="2:22" x14ac:dyDescent="0.25">
      <c r="B286" s="32" t="s">
        <v>30</v>
      </c>
      <c r="C286" s="33" t="s">
        <v>31</v>
      </c>
      <c r="D286" s="39" t="s">
        <v>33</v>
      </c>
      <c r="E286" s="32" t="s">
        <v>30</v>
      </c>
      <c r="F286" s="33" t="s">
        <v>31</v>
      </c>
      <c r="G286" s="39" t="s">
        <v>33</v>
      </c>
      <c r="H286" s="32" t="s">
        <v>30</v>
      </c>
      <c r="I286" s="33" t="s">
        <v>31</v>
      </c>
      <c r="J286" s="39" t="s">
        <v>33</v>
      </c>
      <c r="K286" s="32" t="s">
        <v>30</v>
      </c>
      <c r="L286" s="33" t="s">
        <v>31</v>
      </c>
      <c r="M286" s="39" t="s">
        <v>33</v>
      </c>
      <c r="N286" s="32" t="s">
        <v>30</v>
      </c>
      <c r="O286" s="33" t="s">
        <v>31</v>
      </c>
      <c r="P286" s="39" t="s">
        <v>33</v>
      </c>
      <c r="Q286" s="35" t="s">
        <v>28</v>
      </c>
      <c r="R286" s="86">
        <v>15</v>
      </c>
      <c r="S286" s="45" t="s">
        <v>113</v>
      </c>
    </row>
    <row r="287" spans="2:22" customFormat="1" ht="15.75" customHeight="1" thickBot="1" x14ac:dyDescent="0.3">
      <c r="B287" s="35">
        <v>1</v>
      </c>
      <c r="C287" s="34">
        <v>600</v>
      </c>
      <c r="D287" s="39"/>
      <c r="E287" s="35"/>
      <c r="F287" s="34"/>
      <c r="G287" s="39"/>
      <c r="H287" s="35">
        <v>100</v>
      </c>
      <c r="I287" s="34">
        <v>1</v>
      </c>
      <c r="J287" s="39"/>
      <c r="K287" s="35">
        <v>1</v>
      </c>
      <c r="L287" s="34">
        <v>0</v>
      </c>
      <c r="M287" s="39"/>
      <c r="N287" s="35">
        <v>1</v>
      </c>
      <c r="O287" s="40">
        <v>100000</v>
      </c>
      <c r="P287" s="39"/>
      <c r="Q287" s="31" t="s">
        <v>27</v>
      </c>
      <c r="R287" s="87">
        <v>8</v>
      </c>
      <c r="S287" s="45" t="s">
        <v>79</v>
      </c>
    </row>
    <row r="288" spans="2:22" x14ac:dyDescent="0.25">
      <c r="B288" s="35">
        <v>1.1000000000000001</v>
      </c>
      <c r="C288" s="34">
        <v>1200</v>
      </c>
      <c r="D288" s="39"/>
      <c r="E288" s="35"/>
      <c r="F288" s="34"/>
      <c r="G288" s="39"/>
      <c r="H288" s="35">
        <v>1000</v>
      </c>
      <c r="I288" s="34">
        <v>2</v>
      </c>
      <c r="J288" s="39"/>
      <c r="K288" s="35">
        <v>2</v>
      </c>
      <c r="L288" s="34">
        <v>1</v>
      </c>
      <c r="M288" s="39"/>
      <c r="N288" s="35">
        <v>2</v>
      </c>
      <c r="O288" s="40">
        <v>500000</v>
      </c>
      <c r="P288" s="39"/>
    </row>
    <row r="289" spans="2:22" x14ac:dyDescent="0.25">
      <c r="B289" s="35">
        <v>1.2</v>
      </c>
      <c r="C289" s="34">
        <v>2000</v>
      </c>
      <c r="D289" s="39"/>
      <c r="E289" s="35"/>
      <c r="F289" s="34"/>
      <c r="G289" s="39"/>
      <c r="H289" s="35">
        <v>2000</v>
      </c>
      <c r="I289" s="34">
        <v>5</v>
      </c>
      <c r="J289" s="39"/>
      <c r="K289" s="35">
        <v>5</v>
      </c>
      <c r="L289" s="34">
        <v>2</v>
      </c>
      <c r="M289" s="39"/>
      <c r="N289" s="99">
        <v>3.8</v>
      </c>
      <c r="O289" s="104">
        <f>(O290-O288)/(N290-N288)*N289+(O290-(O290-O288)/(N290-N288)*N290)</f>
        <v>919999.99999999988</v>
      </c>
      <c r="P289" s="39"/>
    </row>
    <row r="290" spans="2:22" x14ac:dyDescent="0.25">
      <c r="B290" s="99">
        <f>(C290-(C291-(C291-C289)/(B291-B289)*B291))/((C291-C289)/(B291-B289))</f>
        <v>1.25</v>
      </c>
      <c r="C290" s="100">
        <v>5000</v>
      </c>
      <c r="D290" s="39"/>
      <c r="E290" s="35"/>
      <c r="F290" s="34"/>
      <c r="G290" s="39"/>
      <c r="H290" s="92">
        <v>5000</v>
      </c>
      <c r="I290" s="93">
        <v>8</v>
      </c>
      <c r="J290" s="39"/>
      <c r="K290" s="99">
        <v>8</v>
      </c>
      <c r="L290" s="100">
        <f>(L291-L289)/(K291-K289)*K290+(L291-(L291-L289)/(K291-K289)*K291)</f>
        <v>3.8</v>
      </c>
      <c r="M290" s="39"/>
      <c r="N290" s="35">
        <v>5</v>
      </c>
      <c r="O290" s="40">
        <v>1200000</v>
      </c>
      <c r="P290" s="39"/>
    </row>
    <row r="291" spans="2:22" x14ac:dyDescent="0.25">
      <c r="B291" s="35">
        <v>1.3</v>
      </c>
      <c r="C291" s="34">
        <v>8000</v>
      </c>
      <c r="D291" s="39"/>
      <c r="E291" s="35"/>
      <c r="F291" s="34"/>
      <c r="G291" s="39"/>
      <c r="H291" s="35">
        <v>10000</v>
      </c>
      <c r="I291" s="34">
        <v>12</v>
      </c>
      <c r="J291" s="39"/>
      <c r="K291" s="35">
        <v>10</v>
      </c>
      <c r="L291" s="34">
        <v>5</v>
      </c>
      <c r="M291" s="39"/>
      <c r="N291" s="35">
        <v>10</v>
      </c>
      <c r="O291" s="40">
        <v>4000000</v>
      </c>
      <c r="P291" s="39"/>
    </row>
    <row r="292" spans="2:22" x14ac:dyDescent="0.25">
      <c r="B292" s="35">
        <v>1.4</v>
      </c>
      <c r="C292" s="34">
        <v>13000</v>
      </c>
      <c r="D292" s="39"/>
      <c r="E292" s="35"/>
      <c r="F292" s="34"/>
      <c r="G292" s="39"/>
      <c r="H292" s="35">
        <v>15000</v>
      </c>
      <c r="I292" s="34">
        <v>15</v>
      </c>
      <c r="J292" s="39"/>
      <c r="K292" s="35">
        <v>20</v>
      </c>
      <c r="L292" s="34">
        <v>12</v>
      </c>
      <c r="M292" s="39"/>
      <c r="N292" s="97">
        <v>15</v>
      </c>
      <c r="O292" s="105">
        <f>(O293-O291)/(N293-N291)*N292+(O293-(O293-O291)/(N293-N291)*N293)</f>
        <v>18000000</v>
      </c>
      <c r="P292" s="39"/>
    </row>
    <row r="293" spans="2:22" x14ac:dyDescent="0.25">
      <c r="B293" s="35">
        <v>1.5</v>
      </c>
      <c r="C293" s="34">
        <v>18000</v>
      </c>
      <c r="D293" s="39"/>
      <c r="E293" s="35"/>
      <c r="F293" s="34"/>
      <c r="G293" s="39"/>
      <c r="H293" s="35">
        <v>20000</v>
      </c>
      <c r="I293" s="34">
        <v>20</v>
      </c>
      <c r="J293" s="39"/>
      <c r="K293" s="97">
        <f>(L293-(L294-(L294-L292)/(K294-K292)*K294))/((L294-L292)/(K294-K292))</f>
        <v>23.333333333333332</v>
      </c>
      <c r="L293" s="98">
        <v>15</v>
      </c>
      <c r="M293" s="39"/>
      <c r="N293" s="35">
        <v>30</v>
      </c>
      <c r="O293" s="40">
        <v>60000000</v>
      </c>
      <c r="P293" s="39"/>
    </row>
    <row r="294" spans="2:22" x14ac:dyDescent="0.25">
      <c r="B294" s="35">
        <v>1.6</v>
      </c>
      <c r="C294" s="34">
        <v>20000</v>
      </c>
      <c r="D294" s="39"/>
      <c r="E294" s="35"/>
      <c r="F294" s="34"/>
      <c r="G294" s="39"/>
      <c r="H294" s="97">
        <f>(I294-(I295-(I295-I293)/(H295-H293)*H295))/((I295-I293)/(H295-H293))</f>
        <v>24444.444444444398</v>
      </c>
      <c r="I294" s="98">
        <v>23.3333333333333</v>
      </c>
      <c r="J294" s="39"/>
      <c r="K294" s="35">
        <v>40</v>
      </c>
      <c r="L294" s="34">
        <v>30</v>
      </c>
      <c r="M294" s="39"/>
      <c r="N294" s="101">
        <f>(O294-(O295-(O295-O293)/(N295-N293)*N295))/((O295-O293)/(N295-N293))</f>
        <v>46</v>
      </c>
      <c r="O294" s="102">
        <v>100000000</v>
      </c>
      <c r="P294" s="39"/>
    </row>
    <row r="295" spans="2:22" x14ac:dyDescent="0.25">
      <c r="B295" s="97">
        <f>(C295-(C296-(C296-C294)/(B296-B294)*B296))/((C296-C294)/(B296-B294))</f>
        <v>1.6444444444444439</v>
      </c>
      <c r="C295" s="98">
        <v>24444.444444444402</v>
      </c>
      <c r="D295" s="39"/>
      <c r="E295" s="35"/>
      <c r="F295" s="34"/>
      <c r="G295" s="39"/>
      <c r="H295" s="35">
        <v>40000</v>
      </c>
      <c r="I295" s="34">
        <v>35</v>
      </c>
      <c r="J295" s="39"/>
      <c r="K295" s="101">
        <f>(L295-(L296-(L296-L294)/(K296-K294)*K296))/((L296-L294)/(K296-K294))</f>
        <v>56</v>
      </c>
      <c r="L295" s="103">
        <v>46</v>
      </c>
      <c r="M295" s="39"/>
      <c r="N295" s="35">
        <v>60</v>
      </c>
      <c r="O295" s="40">
        <v>135000000</v>
      </c>
      <c r="P295" s="39"/>
    </row>
    <row r="296" spans="2:22" x14ac:dyDescent="0.25">
      <c r="B296" s="35">
        <v>1.7</v>
      </c>
      <c r="C296" s="34">
        <v>30000</v>
      </c>
      <c r="D296" s="39"/>
      <c r="E296" s="35"/>
      <c r="F296" s="34"/>
      <c r="G296" s="39"/>
      <c r="H296" s="101">
        <f>(I296-(I297-(I297-I295)/(H297-H295)*H297))/((I297-I295)/(H297-H295))</f>
        <v>73600</v>
      </c>
      <c r="I296" s="103">
        <v>56</v>
      </c>
      <c r="J296" s="39"/>
      <c r="K296" s="35">
        <v>80</v>
      </c>
      <c r="L296" s="34">
        <v>70</v>
      </c>
      <c r="M296" s="39"/>
      <c r="N296" s="35">
        <v>90</v>
      </c>
      <c r="O296" s="40">
        <v>300000000</v>
      </c>
      <c r="P296" s="39"/>
    </row>
    <row r="297" spans="2:22" x14ac:dyDescent="0.25">
      <c r="B297" s="35">
        <v>1.8</v>
      </c>
      <c r="C297" s="34">
        <v>50000</v>
      </c>
      <c r="D297" s="39"/>
      <c r="E297" s="35"/>
      <c r="F297" s="34"/>
      <c r="G297" s="39"/>
      <c r="H297" s="35">
        <v>80000</v>
      </c>
      <c r="I297" s="34">
        <v>60</v>
      </c>
      <c r="J297" s="39"/>
      <c r="K297" s="35">
        <v>120</v>
      </c>
      <c r="L297" s="34">
        <v>100</v>
      </c>
      <c r="M297" s="39"/>
      <c r="N297" s="35">
        <v>120</v>
      </c>
      <c r="O297" s="40">
        <v>560000000</v>
      </c>
      <c r="P297" s="39"/>
    </row>
    <row r="298" spans="2:22" x14ac:dyDescent="0.25">
      <c r="B298" s="101">
        <f>(C298-(C299-(C299-C297)/(B299-B297)*B299))/((C299-C297)/(B299-B297))</f>
        <v>1.8472</v>
      </c>
      <c r="C298" s="103">
        <v>73600</v>
      </c>
      <c r="D298" s="39"/>
      <c r="E298" s="35"/>
      <c r="F298" s="34"/>
      <c r="G298" s="39"/>
      <c r="H298" s="35">
        <v>120000</v>
      </c>
      <c r="I298" s="34">
        <v>80</v>
      </c>
      <c r="J298" s="39"/>
      <c r="K298" s="35"/>
      <c r="L298" s="34"/>
      <c r="M298" s="39"/>
      <c r="N298" s="35"/>
      <c r="O298" s="40"/>
      <c r="P298" s="39"/>
    </row>
    <row r="299" spans="2:22" x14ac:dyDescent="0.25">
      <c r="B299" s="35">
        <v>1.9</v>
      </c>
      <c r="C299" s="34">
        <v>100000</v>
      </c>
      <c r="D299" s="39"/>
      <c r="E299" s="35"/>
      <c r="F299" s="34"/>
      <c r="G299" s="39"/>
      <c r="H299" s="35">
        <v>130000</v>
      </c>
      <c r="I299" s="34">
        <v>100</v>
      </c>
      <c r="J299" s="39"/>
      <c r="K299" s="35"/>
      <c r="L299" s="34"/>
      <c r="M299" s="39"/>
      <c r="N299" s="35"/>
      <c r="O299" s="40"/>
      <c r="P299" s="39"/>
    </row>
    <row r="300" spans="2:22" customFormat="1" ht="15.75" customHeight="1" thickBot="1" x14ac:dyDescent="0.3">
      <c r="B300" s="31">
        <v>2</v>
      </c>
      <c r="C300" s="41">
        <v>111000</v>
      </c>
      <c r="D300" s="42"/>
      <c r="E300" s="31"/>
      <c r="F300" s="41"/>
      <c r="G300" s="42"/>
      <c r="H300" s="31"/>
      <c r="I300" s="41"/>
      <c r="J300" s="42"/>
      <c r="K300" s="31"/>
      <c r="L300" s="41"/>
      <c r="M300" s="42"/>
      <c r="N300" s="31"/>
      <c r="O300" s="41"/>
      <c r="P300" s="42"/>
    </row>
    <row r="302" spans="2:22" customFormat="1" ht="15.75" customHeight="1" thickBot="1" x14ac:dyDescent="0.3">
      <c r="B302" s="29" t="s">
        <v>80</v>
      </c>
    </row>
    <row r="303" spans="2:22" x14ac:dyDescent="0.25">
      <c r="B303" s="17" t="s">
        <v>10</v>
      </c>
      <c r="C303" s="16"/>
      <c r="D303" s="15"/>
      <c r="E303" s="17" t="s">
        <v>11</v>
      </c>
      <c r="F303" s="16"/>
      <c r="G303" s="15"/>
      <c r="H303" s="17" t="s">
        <v>12</v>
      </c>
      <c r="I303" s="16"/>
      <c r="J303" s="15"/>
      <c r="K303" s="17" t="s">
        <v>13</v>
      </c>
      <c r="L303" s="16"/>
      <c r="M303" s="15"/>
      <c r="N303" s="17" t="s">
        <v>14</v>
      </c>
      <c r="O303" s="16"/>
      <c r="P303" s="15"/>
      <c r="Q303" s="84" t="s">
        <v>15</v>
      </c>
      <c r="R303" s="81" t="s">
        <v>16</v>
      </c>
      <c r="S303" s="25" t="s">
        <v>17</v>
      </c>
      <c r="T303" s="76" t="s">
        <v>18</v>
      </c>
      <c r="U303" s="76" t="s">
        <v>19</v>
      </c>
      <c r="V303" s="76" t="s">
        <v>20</v>
      </c>
    </row>
    <row r="304" spans="2:22" x14ac:dyDescent="0.25">
      <c r="B304" s="32" t="s">
        <v>21</v>
      </c>
      <c r="C304" s="33" t="s">
        <v>22</v>
      </c>
      <c r="D304" s="30" t="s">
        <v>23</v>
      </c>
      <c r="E304" s="32" t="s">
        <v>24</v>
      </c>
      <c r="F304" s="33" t="s">
        <v>25</v>
      </c>
      <c r="G304" s="30" t="s">
        <v>23</v>
      </c>
      <c r="H304" s="32" t="s">
        <v>25</v>
      </c>
      <c r="I304" s="33" t="s">
        <v>26</v>
      </c>
      <c r="J304" s="30" t="s">
        <v>23</v>
      </c>
      <c r="K304" s="32" t="s">
        <v>27</v>
      </c>
      <c r="L304" s="33" t="s">
        <v>28</v>
      </c>
      <c r="M304" s="30" t="s">
        <v>23</v>
      </c>
      <c r="N304" s="32" t="s">
        <v>28</v>
      </c>
      <c r="O304" s="33" t="s">
        <v>29</v>
      </c>
      <c r="P304" s="30" t="s">
        <v>23</v>
      </c>
      <c r="Q304" s="35" t="s">
        <v>34</v>
      </c>
      <c r="R304" s="85">
        <v>3500000</v>
      </c>
      <c r="S304" s="45" t="s">
        <v>114</v>
      </c>
      <c r="V304" s="77"/>
    </row>
    <row r="305" spans="2:19" x14ac:dyDescent="0.25">
      <c r="B305" s="32" t="s">
        <v>30</v>
      </c>
      <c r="C305" s="33" t="s">
        <v>31</v>
      </c>
      <c r="D305" s="39" t="s">
        <v>33</v>
      </c>
      <c r="E305" s="32" t="s">
        <v>30</v>
      </c>
      <c r="F305" s="33" t="s">
        <v>31</v>
      </c>
      <c r="G305" s="39" t="s">
        <v>33</v>
      </c>
      <c r="H305" s="32" t="s">
        <v>30</v>
      </c>
      <c r="I305" s="33" t="s">
        <v>31</v>
      </c>
      <c r="J305" s="39" t="s">
        <v>64</v>
      </c>
      <c r="K305" s="32" t="s">
        <v>30</v>
      </c>
      <c r="L305" s="33" t="s">
        <v>31</v>
      </c>
      <c r="M305" s="39" t="s">
        <v>33</v>
      </c>
      <c r="N305" s="32" t="s">
        <v>30</v>
      </c>
      <c r="O305" s="33" t="s">
        <v>31</v>
      </c>
      <c r="P305" s="39" t="s">
        <v>33</v>
      </c>
      <c r="Q305" s="35" t="s">
        <v>28</v>
      </c>
      <c r="R305" s="86">
        <v>9</v>
      </c>
      <c r="S305" s="45" t="s">
        <v>115</v>
      </c>
    </row>
    <row r="306" spans="2:19" customFormat="1" ht="15.75" customHeight="1" thickBot="1" x14ac:dyDescent="0.3">
      <c r="B306" s="35">
        <v>0.1</v>
      </c>
      <c r="C306" s="34">
        <v>100</v>
      </c>
      <c r="D306" s="39"/>
      <c r="E306" s="35">
        <v>100</v>
      </c>
      <c r="F306" s="34">
        <v>100</v>
      </c>
      <c r="G306" s="39"/>
      <c r="H306" s="35">
        <v>0</v>
      </c>
      <c r="I306" s="34">
        <v>0</v>
      </c>
      <c r="J306" s="39"/>
      <c r="K306" s="35">
        <v>1</v>
      </c>
      <c r="L306" s="34">
        <v>0</v>
      </c>
      <c r="M306" s="39"/>
      <c r="N306" s="35">
        <v>1</v>
      </c>
      <c r="O306" s="40">
        <v>1000</v>
      </c>
      <c r="P306" s="39"/>
      <c r="Q306" s="31" t="s">
        <v>27</v>
      </c>
      <c r="R306" s="87">
        <v>3</v>
      </c>
      <c r="S306" s="45" t="s">
        <v>116</v>
      </c>
    </row>
    <row r="307" spans="2:19" x14ac:dyDescent="0.25">
      <c r="B307" s="35">
        <v>0.2</v>
      </c>
      <c r="C307" s="34">
        <v>200</v>
      </c>
      <c r="D307" s="39"/>
      <c r="E307" s="35">
        <v>200</v>
      </c>
      <c r="F307" s="34">
        <v>200</v>
      </c>
      <c r="G307" s="39"/>
      <c r="H307" s="35">
        <v>100</v>
      </c>
      <c r="I307" s="34">
        <v>1</v>
      </c>
      <c r="J307" s="39"/>
      <c r="K307" s="35">
        <v>2</v>
      </c>
      <c r="L307" s="34">
        <v>1</v>
      </c>
      <c r="M307" s="39"/>
      <c r="N307" s="92">
        <v>2</v>
      </c>
      <c r="O307" s="94">
        <v>50000</v>
      </c>
      <c r="P307" s="39"/>
    </row>
    <row r="308" spans="2:19" x14ac:dyDescent="0.25">
      <c r="B308" s="92">
        <v>0.3</v>
      </c>
      <c r="C308" s="93">
        <v>500</v>
      </c>
      <c r="D308" s="39"/>
      <c r="E308" s="35">
        <v>400</v>
      </c>
      <c r="F308" s="34">
        <v>400</v>
      </c>
      <c r="G308" s="39"/>
      <c r="H308" s="35">
        <v>250</v>
      </c>
      <c r="I308" s="34">
        <v>2</v>
      </c>
      <c r="J308" s="39"/>
      <c r="K308" s="92">
        <v>3</v>
      </c>
      <c r="L308" s="93">
        <v>2</v>
      </c>
      <c r="M308" s="39"/>
      <c r="N308" s="35">
        <v>3</v>
      </c>
      <c r="O308" s="40">
        <v>200000</v>
      </c>
      <c r="P308" s="39"/>
    </row>
    <row r="309" spans="2:19" x14ac:dyDescent="0.25">
      <c r="B309" s="90">
        <v>0.4</v>
      </c>
      <c r="C309" s="91">
        <v>800</v>
      </c>
      <c r="D309" s="39"/>
      <c r="E309" s="99">
        <f>(F309-(F310-(F310-F308)/(E310-E308)*E310))/((F310-F308)/(E310-E308))</f>
        <v>500</v>
      </c>
      <c r="F309" s="100">
        <v>500</v>
      </c>
      <c r="G309" s="39"/>
      <c r="H309" s="92">
        <v>500</v>
      </c>
      <c r="I309" s="93">
        <v>3</v>
      </c>
      <c r="J309" s="39"/>
      <c r="K309" s="35">
        <v>4</v>
      </c>
      <c r="L309" s="34">
        <v>3</v>
      </c>
      <c r="M309" s="39"/>
      <c r="N309" s="35">
        <v>5</v>
      </c>
      <c r="O309" s="40">
        <v>1000000</v>
      </c>
      <c r="P309" s="39"/>
    </row>
    <row r="310" spans="2:19" x14ac:dyDescent="0.25">
      <c r="B310" s="35">
        <v>0.5</v>
      </c>
      <c r="C310" s="34">
        <v>1000</v>
      </c>
      <c r="D310" s="39"/>
      <c r="E310" s="35">
        <v>600</v>
      </c>
      <c r="F310" s="34">
        <v>600</v>
      </c>
      <c r="G310" s="39"/>
      <c r="H310" s="90">
        <v>750</v>
      </c>
      <c r="I310" s="91">
        <v>5</v>
      </c>
      <c r="J310" s="39"/>
      <c r="K310" s="35">
        <v>5</v>
      </c>
      <c r="L310" s="34">
        <v>5</v>
      </c>
      <c r="M310" s="39"/>
      <c r="N310" s="101">
        <f>(O310-(O311-(O311-O309)/(N311-N309)*N311))/((O311-O309)/(N311-N309))</f>
        <v>5.625</v>
      </c>
      <c r="O310" s="102">
        <v>3500000</v>
      </c>
      <c r="P310" s="39"/>
    </row>
    <row r="311" spans="2:19" x14ac:dyDescent="0.25">
      <c r="B311" s="35">
        <v>0.6</v>
      </c>
      <c r="C311" s="34">
        <v>1200</v>
      </c>
      <c r="D311" s="39"/>
      <c r="E311" s="90">
        <v>800</v>
      </c>
      <c r="F311" s="91">
        <v>750</v>
      </c>
      <c r="G311" s="39"/>
      <c r="H311" s="35">
        <v>1000</v>
      </c>
      <c r="I311" s="34">
        <v>6</v>
      </c>
      <c r="J311" s="39"/>
      <c r="K311" s="101">
        <f>(L311-(L312-(L312-L310)/(K312-K310)*K312))/((L312-L310)/(K312-K310))</f>
        <v>5.625</v>
      </c>
      <c r="L311" s="102">
        <v>5.625</v>
      </c>
      <c r="M311" s="39"/>
      <c r="N311" s="35">
        <v>6</v>
      </c>
      <c r="O311" s="40">
        <v>5000000</v>
      </c>
      <c r="P311" s="39"/>
    </row>
    <row r="312" spans="2:19" x14ac:dyDescent="0.25">
      <c r="B312" s="35">
        <v>0.7</v>
      </c>
      <c r="C312" s="34">
        <v>1300</v>
      </c>
      <c r="D312" s="39"/>
      <c r="E312" s="35">
        <v>1000</v>
      </c>
      <c r="F312" s="34">
        <v>900</v>
      </c>
      <c r="G312" s="39"/>
      <c r="H312" s="35">
        <v>1250</v>
      </c>
      <c r="I312" s="34">
        <v>7</v>
      </c>
      <c r="J312" s="39"/>
      <c r="K312" s="35">
        <v>6</v>
      </c>
      <c r="L312" s="34">
        <v>6</v>
      </c>
      <c r="M312" s="39"/>
      <c r="N312" s="35">
        <v>8</v>
      </c>
      <c r="O312" s="40">
        <v>15000000</v>
      </c>
      <c r="P312" s="39"/>
    </row>
    <row r="313" spans="2:19" x14ac:dyDescent="0.25">
      <c r="B313" s="35">
        <v>0.8</v>
      </c>
      <c r="C313" s="34">
        <v>1500</v>
      </c>
      <c r="D313" s="39"/>
      <c r="E313" s="35">
        <v>1250</v>
      </c>
      <c r="F313" s="34">
        <v>1100</v>
      </c>
      <c r="G313" s="39"/>
      <c r="H313" s="88">
        <v>1300</v>
      </c>
      <c r="I313" s="89">
        <v>9</v>
      </c>
      <c r="J313" s="39"/>
      <c r="K313" s="35">
        <v>8</v>
      </c>
      <c r="L313" s="34">
        <v>8</v>
      </c>
      <c r="M313" s="39"/>
      <c r="N313" s="97">
        <v>9</v>
      </c>
      <c r="O313" s="105">
        <f>(O314-O312)/(N314-N312)*N313+(O314-(O314-O312)/(N314-N312)*N314)</f>
        <v>22500000</v>
      </c>
      <c r="P313" s="39"/>
    </row>
    <row r="314" spans="2:19" x14ac:dyDescent="0.25">
      <c r="B314" s="97">
        <f>(C314-(C315-(C315-C313)/(B315-B313)*B315))/((C315-C313)/(B315-B313))</f>
        <v>0.82500000000000007</v>
      </c>
      <c r="C314" s="98">
        <v>1625</v>
      </c>
      <c r="D314" s="39"/>
      <c r="E314" s="35">
        <v>1500</v>
      </c>
      <c r="F314" s="34">
        <v>1200</v>
      </c>
      <c r="G314" s="39"/>
      <c r="H314" s="35">
        <v>1400</v>
      </c>
      <c r="I314" s="34">
        <v>10</v>
      </c>
      <c r="J314" s="39"/>
      <c r="K314" s="88">
        <v>9</v>
      </c>
      <c r="L314" s="89">
        <v>9</v>
      </c>
      <c r="M314" s="39"/>
      <c r="N314" s="35">
        <v>10</v>
      </c>
      <c r="O314" s="40">
        <v>30000000</v>
      </c>
      <c r="P314" s="39"/>
    </row>
    <row r="315" spans="2:19" x14ac:dyDescent="0.25">
      <c r="B315" s="35">
        <v>0.9</v>
      </c>
      <c r="C315" s="34">
        <v>2000</v>
      </c>
      <c r="D315" s="39"/>
      <c r="E315" s="97">
        <f>(F315-(F316-(F316-F314)/(E316-E314)*E316))/((F316-F314)/(E316-E314))</f>
        <v>1625</v>
      </c>
      <c r="F315" s="98">
        <v>1300</v>
      </c>
      <c r="G315" s="39"/>
      <c r="H315" s="35">
        <v>1500</v>
      </c>
      <c r="I315" s="34">
        <v>11</v>
      </c>
      <c r="J315" s="39"/>
      <c r="K315" s="35">
        <v>11</v>
      </c>
      <c r="L315" s="34">
        <v>12</v>
      </c>
      <c r="M315" s="39"/>
      <c r="N315" s="35">
        <v>12</v>
      </c>
      <c r="O315" s="40">
        <v>40000000</v>
      </c>
      <c r="P315" s="39"/>
    </row>
    <row r="316" spans="2:19" x14ac:dyDescent="0.25">
      <c r="B316" s="35">
        <v>1</v>
      </c>
      <c r="C316" s="34">
        <v>2500</v>
      </c>
      <c r="D316" s="39"/>
      <c r="E316" s="35">
        <v>1750</v>
      </c>
      <c r="F316" s="34">
        <v>1400</v>
      </c>
      <c r="G316" s="39"/>
      <c r="H316" s="35">
        <v>2000</v>
      </c>
      <c r="I316" s="34">
        <v>15</v>
      </c>
      <c r="J316" s="39"/>
      <c r="K316" s="35">
        <v>15</v>
      </c>
      <c r="L316" s="34">
        <v>17</v>
      </c>
      <c r="M316" s="39"/>
      <c r="N316" s="35">
        <v>18</v>
      </c>
      <c r="O316" s="40">
        <v>1000000000</v>
      </c>
      <c r="P316" s="39"/>
    </row>
    <row r="317" spans="2:19" x14ac:dyDescent="0.25">
      <c r="B317" s="35"/>
      <c r="C317" s="34"/>
      <c r="D317" s="39"/>
      <c r="E317" s="35">
        <v>2000</v>
      </c>
      <c r="F317" s="34">
        <v>1600</v>
      </c>
      <c r="G317" s="39"/>
      <c r="H317" s="35"/>
      <c r="I317" s="34"/>
      <c r="J317" s="39"/>
      <c r="K317" s="35"/>
      <c r="L317" s="34"/>
      <c r="M317" s="39"/>
      <c r="N317" s="35">
        <v>20</v>
      </c>
      <c r="O317" s="40">
        <v>4000000000</v>
      </c>
      <c r="P317" s="39"/>
    </row>
    <row r="318" spans="2:19" customFormat="1" ht="15.75" customHeight="1" thickBot="1" x14ac:dyDescent="0.3">
      <c r="B318" s="31"/>
      <c r="C318" s="41"/>
      <c r="D318" s="42"/>
      <c r="E318" s="31">
        <v>3000</v>
      </c>
      <c r="F318" s="41">
        <v>2000</v>
      </c>
      <c r="G318" s="42"/>
      <c r="H318" s="31"/>
      <c r="I318" s="41"/>
      <c r="J318" s="42"/>
      <c r="K318" s="31"/>
      <c r="L318" s="41"/>
      <c r="M318" s="42"/>
      <c r="N318" s="31"/>
      <c r="O318" s="41"/>
      <c r="P318" s="42"/>
    </row>
    <row r="320" spans="2:19" customFormat="1" ht="15.75" customHeight="1" thickBot="1" x14ac:dyDescent="0.3">
      <c r="B320" s="29" t="s">
        <v>81</v>
      </c>
    </row>
    <row r="321" spans="2:22" x14ac:dyDescent="0.25">
      <c r="B321" s="17" t="s">
        <v>10</v>
      </c>
      <c r="C321" s="16"/>
      <c r="D321" s="15"/>
      <c r="E321" s="17" t="s">
        <v>11</v>
      </c>
      <c r="F321" s="16"/>
      <c r="G321" s="15"/>
      <c r="H321" s="17" t="s">
        <v>12</v>
      </c>
      <c r="I321" s="16"/>
      <c r="J321" s="15"/>
      <c r="K321" s="17" t="s">
        <v>13</v>
      </c>
      <c r="L321" s="16"/>
      <c r="M321" s="15"/>
      <c r="N321" s="17" t="s">
        <v>14</v>
      </c>
      <c r="O321" s="16"/>
      <c r="P321" s="15"/>
      <c r="Q321" s="84" t="s">
        <v>15</v>
      </c>
      <c r="R321" s="81" t="s">
        <v>16</v>
      </c>
      <c r="S321" s="25" t="s">
        <v>17</v>
      </c>
      <c r="T321" s="76" t="s">
        <v>18</v>
      </c>
      <c r="U321" s="76" t="s">
        <v>19</v>
      </c>
      <c r="V321" s="76" t="s">
        <v>20</v>
      </c>
    </row>
    <row r="322" spans="2:22" x14ac:dyDescent="0.25">
      <c r="B322" s="32" t="s">
        <v>21</v>
      </c>
      <c r="C322" s="33" t="s">
        <v>22</v>
      </c>
      <c r="D322" s="30" t="s">
        <v>23</v>
      </c>
      <c r="E322" s="32" t="s">
        <v>24</v>
      </c>
      <c r="F322" s="33" t="s">
        <v>25</v>
      </c>
      <c r="G322" s="30" t="s">
        <v>23</v>
      </c>
      <c r="H322" s="32" t="s">
        <v>25</v>
      </c>
      <c r="I322" s="33" t="s">
        <v>26</v>
      </c>
      <c r="J322" s="30" t="s">
        <v>23</v>
      </c>
      <c r="K322" s="32" t="s">
        <v>27</v>
      </c>
      <c r="L322" s="33" t="s">
        <v>28</v>
      </c>
      <c r="M322" s="30" t="s">
        <v>23</v>
      </c>
      <c r="N322" s="32" t="s">
        <v>28</v>
      </c>
      <c r="O322" s="33" t="s">
        <v>29</v>
      </c>
      <c r="P322" s="30" t="s">
        <v>23</v>
      </c>
      <c r="Q322" s="35" t="s">
        <v>34</v>
      </c>
      <c r="R322" s="85">
        <v>3500000</v>
      </c>
      <c r="S322" s="45" t="s">
        <v>114</v>
      </c>
      <c r="V322" s="77"/>
    </row>
    <row r="323" spans="2:22" x14ac:dyDescent="0.25">
      <c r="B323" s="32" t="s">
        <v>30</v>
      </c>
      <c r="C323" s="33" t="s">
        <v>31</v>
      </c>
      <c r="D323" s="39" t="s">
        <v>33</v>
      </c>
      <c r="E323" s="32" t="s">
        <v>30</v>
      </c>
      <c r="F323" s="33" t="s">
        <v>31</v>
      </c>
      <c r="G323" s="39" t="s">
        <v>58</v>
      </c>
      <c r="H323" s="32" t="s">
        <v>30</v>
      </c>
      <c r="I323" s="33" t="s">
        <v>31</v>
      </c>
      <c r="J323" s="39" t="s">
        <v>64</v>
      </c>
      <c r="K323" s="32" t="s">
        <v>30</v>
      </c>
      <c r="L323" s="33" t="s">
        <v>31</v>
      </c>
      <c r="M323" s="39" t="s">
        <v>33</v>
      </c>
      <c r="N323" s="32" t="s">
        <v>30</v>
      </c>
      <c r="O323" s="33" t="s">
        <v>31</v>
      </c>
      <c r="P323" s="39" t="s">
        <v>58</v>
      </c>
      <c r="Q323" s="35" t="s">
        <v>28</v>
      </c>
      <c r="R323" s="86">
        <v>9</v>
      </c>
      <c r="S323" s="45" t="s">
        <v>117</v>
      </c>
    </row>
    <row r="324" spans="2:22" customFormat="1" ht="15.75" customHeight="1" thickBot="1" x14ac:dyDescent="0.3">
      <c r="B324" s="35">
        <v>0.1</v>
      </c>
      <c r="C324" s="34">
        <v>100</v>
      </c>
      <c r="D324" s="39"/>
      <c r="E324" s="35">
        <v>100</v>
      </c>
      <c r="F324" s="34">
        <v>100</v>
      </c>
      <c r="G324" s="39"/>
      <c r="H324" s="35">
        <v>0</v>
      </c>
      <c r="I324" s="34">
        <v>0</v>
      </c>
      <c r="J324" s="39"/>
      <c r="K324" s="35">
        <v>1</v>
      </c>
      <c r="L324" s="34">
        <v>0</v>
      </c>
      <c r="M324" s="39"/>
      <c r="N324" s="35">
        <v>1</v>
      </c>
      <c r="O324" s="40">
        <v>1000</v>
      </c>
      <c r="P324" s="39"/>
      <c r="Q324" s="31" t="s">
        <v>27</v>
      </c>
      <c r="R324" s="87">
        <v>3</v>
      </c>
      <c r="S324" s="45" t="s">
        <v>116</v>
      </c>
    </row>
    <row r="325" spans="2:22" x14ac:dyDescent="0.25">
      <c r="B325" s="35">
        <v>0.2</v>
      </c>
      <c r="C325" s="34">
        <v>200</v>
      </c>
      <c r="D325" s="39"/>
      <c r="E325" s="35">
        <v>200</v>
      </c>
      <c r="F325" s="34">
        <v>200</v>
      </c>
      <c r="G325" s="39"/>
      <c r="H325" s="35">
        <v>100</v>
      </c>
      <c r="I325" s="34">
        <v>1</v>
      </c>
      <c r="J325" s="39"/>
      <c r="K325" s="35">
        <v>2</v>
      </c>
      <c r="L325" s="34">
        <v>1</v>
      </c>
      <c r="M325" s="39"/>
      <c r="N325" s="92">
        <v>2</v>
      </c>
      <c r="O325" s="94">
        <v>50000</v>
      </c>
      <c r="P325" s="39"/>
    </row>
    <row r="326" spans="2:22" x14ac:dyDescent="0.25">
      <c r="B326" s="92">
        <v>0.3</v>
      </c>
      <c r="C326" s="93">
        <v>500</v>
      </c>
      <c r="D326" s="39"/>
      <c r="E326" s="35">
        <v>400</v>
      </c>
      <c r="F326" s="34">
        <v>400</v>
      </c>
      <c r="G326" s="39"/>
      <c r="H326" s="35">
        <v>250</v>
      </c>
      <c r="I326" s="34">
        <v>2</v>
      </c>
      <c r="J326" s="39"/>
      <c r="K326" s="92">
        <v>3</v>
      </c>
      <c r="L326" s="93">
        <v>2</v>
      </c>
      <c r="M326" s="39"/>
      <c r="N326" s="35">
        <v>3</v>
      </c>
      <c r="O326" s="40">
        <v>200000</v>
      </c>
      <c r="P326" s="39"/>
    </row>
    <row r="327" spans="2:22" x14ac:dyDescent="0.25">
      <c r="B327" s="90">
        <v>0.4</v>
      </c>
      <c r="C327" s="91">
        <v>800</v>
      </c>
      <c r="D327" s="39"/>
      <c r="E327" s="99">
        <v>500</v>
      </c>
      <c r="F327" s="100">
        <v>500</v>
      </c>
      <c r="G327" s="39"/>
      <c r="H327" s="92">
        <v>500</v>
      </c>
      <c r="I327" s="93">
        <v>3</v>
      </c>
      <c r="J327" s="39"/>
      <c r="K327" s="35">
        <v>4</v>
      </c>
      <c r="L327" s="34">
        <v>3</v>
      </c>
      <c r="M327" s="39"/>
      <c r="N327" s="35">
        <v>5</v>
      </c>
      <c r="O327" s="40">
        <v>1000000</v>
      </c>
      <c r="P327" s="39"/>
    </row>
    <row r="328" spans="2:22" x14ac:dyDescent="0.25">
      <c r="B328" s="35">
        <v>0.5</v>
      </c>
      <c r="C328" s="34">
        <v>1000</v>
      </c>
      <c r="D328" s="39"/>
      <c r="E328" s="35">
        <v>600</v>
      </c>
      <c r="F328" s="34">
        <v>600</v>
      </c>
      <c r="G328" s="39"/>
      <c r="H328" s="90">
        <v>750</v>
      </c>
      <c r="I328" s="91">
        <v>5</v>
      </c>
      <c r="J328" s="39"/>
      <c r="K328" s="35">
        <v>5</v>
      </c>
      <c r="L328" s="34">
        <v>5</v>
      </c>
      <c r="M328" s="39"/>
      <c r="N328" s="101">
        <v>5.6731299999999996</v>
      </c>
      <c r="O328" s="102">
        <v>3500000</v>
      </c>
      <c r="P328" s="39"/>
    </row>
    <row r="329" spans="2:22" x14ac:dyDescent="0.25">
      <c r="B329" s="35">
        <v>0.6</v>
      </c>
      <c r="C329" s="34">
        <v>1200</v>
      </c>
      <c r="D329" s="39"/>
      <c r="E329" s="90">
        <v>800</v>
      </c>
      <c r="F329" s="91">
        <v>750</v>
      </c>
      <c r="G329" s="39"/>
      <c r="H329" s="35">
        <v>1000</v>
      </c>
      <c r="I329" s="34">
        <v>6</v>
      </c>
      <c r="J329" s="39"/>
      <c r="K329" s="101">
        <f>(L329-(L330-(L330-L328)/(K330-K328)*K330))/((L330-L328)/(K330-K328))</f>
        <v>5.6731299999999996</v>
      </c>
      <c r="L329" s="103">
        <v>5.6731299999999996</v>
      </c>
      <c r="M329" s="39"/>
      <c r="N329" s="35">
        <v>6</v>
      </c>
      <c r="O329" s="40">
        <v>5000000</v>
      </c>
      <c r="P329" s="39"/>
    </row>
    <row r="330" spans="2:22" x14ac:dyDescent="0.25">
      <c r="B330" s="35">
        <v>0.7</v>
      </c>
      <c r="C330" s="34">
        <v>1300</v>
      </c>
      <c r="D330" s="39"/>
      <c r="E330" s="35">
        <v>1000</v>
      </c>
      <c r="F330" s="34">
        <v>900</v>
      </c>
      <c r="G330" s="39"/>
      <c r="H330" s="35">
        <v>1250</v>
      </c>
      <c r="I330" s="34">
        <v>7</v>
      </c>
      <c r="J330" s="39"/>
      <c r="K330" s="35">
        <v>6</v>
      </c>
      <c r="L330" s="34">
        <v>6</v>
      </c>
      <c r="M330" s="39"/>
      <c r="N330" s="35">
        <v>8</v>
      </c>
      <c r="O330" s="40">
        <v>15000000</v>
      </c>
      <c r="P330" s="39"/>
    </row>
    <row r="331" spans="2:22" x14ac:dyDescent="0.25">
      <c r="B331" s="35">
        <v>0.8</v>
      </c>
      <c r="C331" s="34">
        <v>1500</v>
      </c>
      <c r="D331" s="39"/>
      <c r="E331" s="35">
        <v>1250</v>
      </c>
      <c r="F331" s="34">
        <v>1100</v>
      </c>
      <c r="G331" s="39"/>
      <c r="H331" s="88">
        <v>1300</v>
      </c>
      <c r="I331" s="89">
        <v>9</v>
      </c>
      <c r="J331" s="39"/>
      <c r="K331" s="35">
        <v>8</v>
      </c>
      <c r="L331" s="34">
        <v>8</v>
      </c>
      <c r="M331" s="39"/>
      <c r="N331" s="97">
        <v>9</v>
      </c>
      <c r="O331" s="105">
        <v>22056818.181818198</v>
      </c>
      <c r="P331" s="39"/>
    </row>
    <row r="332" spans="2:22" x14ac:dyDescent="0.25">
      <c r="B332" s="97">
        <f>(C332-(C333-(C333-C331)/(B333-B331)*B333))/((C333-C331)/(B333-B331))</f>
        <v>0.82795960000000002</v>
      </c>
      <c r="C332" s="98">
        <v>1639.798</v>
      </c>
      <c r="D332" s="39"/>
      <c r="E332" s="35">
        <v>1500</v>
      </c>
      <c r="F332" s="34">
        <v>1200</v>
      </c>
      <c r="G332" s="39"/>
      <c r="H332" s="35">
        <v>1400</v>
      </c>
      <c r="I332" s="34">
        <v>10</v>
      </c>
      <c r="J332" s="39"/>
      <c r="K332" s="88">
        <v>9</v>
      </c>
      <c r="L332" s="89">
        <v>9</v>
      </c>
      <c r="M332" s="39"/>
      <c r="N332" s="35">
        <v>10</v>
      </c>
      <c r="O332" s="40">
        <v>30000000</v>
      </c>
      <c r="P332" s="39"/>
    </row>
    <row r="333" spans="2:22" x14ac:dyDescent="0.25">
      <c r="B333" s="35">
        <v>0.9</v>
      </c>
      <c r="C333" s="34">
        <v>2000</v>
      </c>
      <c r="D333" s="39"/>
      <c r="E333" s="97">
        <v>1639.798</v>
      </c>
      <c r="F333" s="98">
        <v>1300</v>
      </c>
      <c r="G333" s="39"/>
      <c r="H333" s="35">
        <v>1500</v>
      </c>
      <c r="I333" s="34">
        <v>11</v>
      </c>
      <c r="J333" s="39"/>
      <c r="K333" s="35">
        <v>11</v>
      </c>
      <c r="L333" s="34">
        <v>12</v>
      </c>
      <c r="M333" s="39"/>
      <c r="N333" s="35">
        <v>12</v>
      </c>
      <c r="O333" s="40">
        <v>40000000</v>
      </c>
      <c r="P333" s="39"/>
    </row>
    <row r="334" spans="2:22" x14ac:dyDescent="0.25">
      <c r="B334" s="35">
        <v>1</v>
      </c>
      <c r="C334" s="34">
        <v>2500</v>
      </c>
      <c r="D334" s="39"/>
      <c r="E334" s="35">
        <v>1750</v>
      </c>
      <c r="F334" s="34">
        <v>1400</v>
      </c>
      <c r="G334" s="39"/>
      <c r="H334" s="35">
        <v>2000</v>
      </c>
      <c r="I334" s="34">
        <v>15</v>
      </c>
      <c r="J334" s="39"/>
      <c r="K334" s="35">
        <v>15</v>
      </c>
      <c r="L334" s="34">
        <v>17</v>
      </c>
      <c r="M334" s="39"/>
      <c r="N334" s="35">
        <v>18</v>
      </c>
      <c r="O334" s="40">
        <v>1000000000</v>
      </c>
      <c r="P334" s="39"/>
    </row>
    <row r="335" spans="2:22" x14ac:dyDescent="0.25">
      <c r="B335" s="35"/>
      <c r="C335" s="34"/>
      <c r="D335" s="39"/>
      <c r="E335" s="35">
        <v>2000</v>
      </c>
      <c r="F335" s="34">
        <v>1600</v>
      </c>
      <c r="G335" s="39"/>
      <c r="H335" s="35"/>
      <c r="I335" s="34"/>
      <c r="J335" s="39"/>
      <c r="K335" s="35"/>
      <c r="L335" s="34"/>
      <c r="M335" s="39"/>
      <c r="N335" s="35">
        <v>20</v>
      </c>
      <c r="O335" s="40">
        <v>4000000000</v>
      </c>
      <c r="P335" s="39"/>
    </row>
    <row r="336" spans="2:22" customFormat="1" ht="15.75" customHeight="1" thickBot="1" x14ac:dyDescent="0.3">
      <c r="B336" s="31"/>
      <c r="C336" s="41"/>
      <c r="D336" s="42"/>
      <c r="E336" s="31">
        <v>3000</v>
      </c>
      <c r="F336" s="41">
        <v>2000</v>
      </c>
      <c r="G336" s="42"/>
      <c r="H336" s="31"/>
      <c r="I336" s="41"/>
      <c r="J336" s="42"/>
      <c r="K336" s="31"/>
      <c r="L336" s="41"/>
      <c r="M336" s="42"/>
      <c r="N336" s="31"/>
      <c r="O336" s="41"/>
      <c r="P336" s="42"/>
    </row>
    <row r="338" spans="2:22" customFormat="1" ht="15.75" customHeight="1" thickBot="1" x14ac:dyDescent="0.3">
      <c r="B338" s="29" t="s">
        <v>82</v>
      </c>
    </row>
    <row r="339" spans="2:22" x14ac:dyDescent="0.25">
      <c r="B339" s="17" t="s">
        <v>10</v>
      </c>
      <c r="C339" s="16"/>
      <c r="D339" s="15"/>
      <c r="E339" s="17" t="s">
        <v>11</v>
      </c>
      <c r="F339" s="16"/>
      <c r="G339" s="15"/>
      <c r="H339" s="17" t="s">
        <v>12</v>
      </c>
      <c r="I339" s="16"/>
      <c r="J339" s="15"/>
      <c r="K339" s="17" t="s">
        <v>13</v>
      </c>
      <c r="L339" s="16"/>
      <c r="M339" s="15"/>
      <c r="N339" s="17" t="s">
        <v>14</v>
      </c>
      <c r="O339" s="16"/>
      <c r="P339" s="15"/>
      <c r="Q339" s="84" t="s">
        <v>15</v>
      </c>
      <c r="R339" s="81" t="s">
        <v>16</v>
      </c>
      <c r="S339" s="25" t="s">
        <v>17</v>
      </c>
      <c r="T339" s="76" t="s">
        <v>18</v>
      </c>
      <c r="U339" s="76" t="s">
        <v>19</v>
      </c>
      <c r="V339" s="76" t="s">
        <v>20</v>
      </c>
    </row>
    <row r="340" spans="2:22" x14ac:dyDescent="0.25">
      <c r="B340" s="32" t="s">
        <v>21</v>
      </c>
      <c r="C340" s="33" t="s">
        <v>22</v>
      </c>
      <c r="D340" s="30" t="s">
        <v>23</v>
      </c>
      <c r="E340" s="32" t="s">
        <v>24</v>
      </c>
      <c r="F340" s="33" t="s">
        <v>25</v>
      </c>
      <c r="G340" s="30" t="s">
        <v>23</v>
      </c>
      <c r="H340" s="32" t="s">
        <v>25</v>
      </c>
      <c r="I340" s="33" t="s">
        <v>26</v>
      </c>
      <c r="J340" s="30" t="s">
        <v>23</v>
      </c>
      <c r="K340" s="32" t="s">
        <v>27</v>
      </c>
      <c r="L340" s="33" t="s">
        <v>28</v>
      </c>
      <c r="M340" s="30" t="s">
        <v>23</v>
      </c>
      <c r="N340" s="32" t="s">
        <v>28</v>
      </c>
      <c r="O340" s="33" t="s">
        <v>29</v>
      </c>
      <c r="P340" s="30" t="s">
        <v>23</v>
      </c>
      <c r="Q340" s="35" t="s">
        <v>34</v>
      </c>
      <c r="R340" s="85">
        <v>3500000</v>
      </c>
      <c r="S340" s="45" t="s">
        <v>114</v>
      </c>
      <c r="V340" s="77"/>
    </row>
    <row r="341" spans="2:22" x14ac:dyDescent="0.25">
      <c r="B341" s="32" t="s">
        <v>30</v>
      </c>
      <c r="C341" s="33" t="s">
        <v>31</v>
      </c>
      <c r="D341" s="39" t="s">
        <v>64</v>
      </c>
      <c r="E341" s="32" t="s">
        <v>30</v>
      </c>
      <c r="F341" s="33" t="s">
        <v>31</v>
      </c>
      <c r="G341" s="39" t="s">
        <v>64</v>
      </c>
      <c r="H341" s="32" t="s">
        <v>30</v>
      </c>
      <c r="I341" s="33" t="s">
        <v>31</v>
      </c>
      <c r="J341" s="39" t="s">
        <v>64</v>
      </c>
      <c r="K341" s="32" t="s">
        <v>30</v>
      </c>
      <c r="L341" s="33" t="s">
        <v>31</v>
      </c>
      <c r="M341" s="39" t="s">
        <v>58</v>
      </c>
      <c r="N341" s="32" t="s">
        <v>30</v>
      </c>
      <c r="O341" s="33" t="s">
        <v>31</v>
      </c>
      <c r="P341" s="39" t="s">
        <v>58</v>
      </c>
      <c r="Q341" s="35" t="s">
        <v>28</v>
      </c>
      <c r="R341" s="86">
        <v>9</v>
      </c>
      <c r="S341" s="45" t="s">
        <v>118</v>
      </c>
    </row>
    <row r="342" spans="2:22" customFormat="1" ht="15.75" customHeight="1" thickBot="1" x14ac:dyDescent="0.3">
      <c r="B342" s="35">
        <v>0.1</v>
      </c>
      <c r="C342" s="34">
        <v>100</v>
      </c>
      <c r="D342" s="39"/>
      <c r="E342" s="35">
        <v>200</v>
      </c>
      <c r="F342" s="34">
        <v>200</v>
      </c>
      <c r="G342" s="39"/>
      <c r="H342" s="35">
        <v>0</v>
      </c>
      <c r="I342" s="34">
        <v>0</v>
      </c>
      <c r="J342" s="39"/>
      <c r="K342" s="35">
        <v>1</v>
      </c>
      <c r="L342" s="34">
        <v>0</v>
      </c>
      <c r="M342" s="39"/>
      <c r="N342" s="35">
        <v>1</v>
      </c>
      <c r="O342" s="40">
        <v>1000</v>
      </c>
      <c r="P342" s="39"/>
      <c r="Q342" s="31" t="s">
        <v>27</v>
      </c>
      <c r="R342" s="87">
        <v>3</v>
      </c>
      <c r="S342" s="45" t="s">
        <v>119</v>
      </c>
    </row>
    <row r="343" spans="2:22" x14ac:dyDescent="0.25">
      <c r="B343" s="92">
        <v>0.2</v>
      </c>
      <c r="C343" s="93">
        <v>200</v>
      </c>
      <c r="D343" s="39"/>
      <c r="E343" s="92">
        <v>400</v>
      </c>
      <c r="F343" s="93">
        <v>400</v>
      </c>
      <c r="G343" s="39"/>
      <c r="H343" s="35">
        <v>100</v>
      </c>
      <c r="I343" s="34">
        <v>1</v>
      </c>
      <c r="J343" s="39"/>
      <c r="K343" s="35">
        <v>2</v>
      </c>
      <c r="L343" s="34">
        <v>1</v>
      </c>
      <c r="M343" s="39"/>
      <c r="N343" s="92">
        <v>2</v>
      </c>
      <c r="O343" s="94">
        <v>50000</v>
      </c>
      <c r="P343" s="39"/>
    </row>
    <row r="344" spans="2:22" x14ac:dyDescent="0.25">
      <c r="B344" s="35">
        <v>0.3</v>
      </c>
      <c r="C344" s="34">
        <v>500</v>
      </c>
      <c r="D344" s="39"/>
      <c r="E344" s="35">
        <v>600</v>
      </c>
      <c r="F344" s="34">
        <v>600</v>
      </c>
      <c r="G344" s="39"/>
      <c r="H344" s="35">
        <v>250</v>
      </c>
      <c r="I344" s="34">
        <v>2</v>
      </c>
      <c r="J344" s="39"/>
      <c r="K344" s="92">
        <v>3</v>
      </c>
      <c r="L344" s="93">
        <v>2</v>
      </c>
      <c r="M344" s="39"/>
      <c r="N344" s="35">
        <v>3</v>
      </c>
      <c r="O344" s="40">
        <v>200000</v>
      </c>
      <c r="P344" s="39"/>
    </row>
    <row r="345" spans="2:22" x14ac:dyDescent="0.25">
      <c r="B345" s="90">
        <v>0.4</v>
      </c>
      <c r="C345" s="91">
        <v>800</v>
      </c>
      <c r="D345" s="39"/>
      <c r="E345" s="90">
        <v>800</v>
      </c>
      <c r="F345" s="91">
        <v>750</v>
      </c>
      <c r="G345" s="39"/>
      <c r="H345" s="92">
        <v>500</v>
      </c>
      <c r="I345" s="93">
        <v>3</v>
      </c>
      <c r="J345" s="39"/>
      <c r="K345" s="35">
        <v>4</v>
      </c>
      <c r="L345" s="34">
        <v>3</v>
      </c>
      <c r="M345" s="39"/>
      <c r="N345" s="35">
        <v>5</v>
      </c>
      <c r="O345" s="40">
        <v>1000000</v>
      </c>
      <c r="P345" s="39"/>
    </row>
    <row r="346" spans="2:22" x14ac:dyDescent="0.25">
      <c r="B346" s="35">
        <v>0.5</v>
      </c>
      <c r="C346" s="34">
        <v>1000</v>
      </c>
      <c r="D346" s="39"/>
      <c r="E346" s="35">
        <v>1000</v>
      </c>
      <c r="F346" s="34">
        <v>900</v>
      </c>
      <c r="G346" s="39"/>
      <c r="H346" s="90">
        <v>750</v>
      </c>
      <c r="I346" s="91">
        <v>5</v>
      </c>
      <c r="J346" s="39"/>
      <c r="K346" s="35">
        <v>5</v>
      </c>
      <c r="L346" s="34">
        <v>5</v>
      </c>
      <c r="M346" s="39"/>
      <c r="N346" s="101">
        <v>5.6731299999999996</v>
      </c>
      <c r="O346" s="102">
        <v>3500000</v>
      </c>
      <c r="P346" s="39"/>
    </row>
    <row r="347" spans="2:22" x14ac:dyDescent="0.25">
      <c r="B347" s="35">
        <v>0.6</v>
      </c>
      <c r="C347" s="34">
        <v>1200</v>
      </c>
      <c r="D347" s="39"/>
      <c r="E347" s="35">
        <v>1250</v>
      </c>
      <c r="F347" s="34">
        <v>1100</v>
      </c>
      <c r="G347" s="39"/>
      <c r="H347" s="35">
        <v>1000</v>
      </c>
      <c r="I347" s="34">
        <v>6</v>
      </c>
      <c r="J347" s="39"/>
      <c r="K347" s="101">
        <v>5.6731299999999996</v>
      </c>
      <c r="L347" s="103">
        <v>5.6731299999999996</v>
      </c>
      <c r="M347" s="39"/>
      <c r="N347" s="35">
        <v>6</v>
      </c>
      <c r="O347" s="40">
        <v>5000000</v>
      </c>
      <c r="P347" s="39"/>
    </row>
    <row r="348" spans="2:22" x14ac:dyDescent="0.25">
      <c r="B348" s="35">
        <v>0.7</v>
      </c>
      <c r="C348" s="34">
        <v>1300</v>
      </c>
      <c r="D348" s="39"/>
      <c r="E348" s="35">
        <v>1500</v>
      </c>
      <c r="F348" s="34">
        <v>1200</v>
      </c>
      <c r="G348" s="39"/>
      <c r="H348" s="35">
        <v>1250</v>
      </c>
      <c r="I348" s="34">
        <v>7</v>
      </c>
      <c r="J348" s="39"/>
      <c r="K348" s="35">
        <v>6</v>
      </c>
      <c r="L348" s="34">
        <v>6</v>
      </c>
      <c r="M348" s="39"/>
      <c r="N348" s="88">
        <v>8</v>
      </c>
      <c r="O348" s="96">
        <v>15000000</v>
      </c>
      <c r="P348" s="39"/>
    </row>
    <row r="349" spans="2:22" x14ac:dyDescent="0.25">
      <c r="B349" s="35">
        <v>0.8</v>
      </c>
      <c r="C349" s="34">
        <v>1500</v>
      </c>
      <c r="D349" s="39"/>
      <c r="E349" s="88">
        <v>1750</v>
      </c>
      <c r="F349" s="89">
        <v>1400</v>
      </c>
      <c r="G349" s="39"/>
      <c r="H349" s="88">
        <v>1300</v>
      </c>
      <c r="I349" s="89">
        <v>9</v>
      </c>
      <c r="J349" s="39"/>
      <c r="K349" s="35">
        <v>8</v>
      </c>
      <c r="L349" s="34">
        <v>8</v>
      </c>
      <c r="M349" s="39"/>
      <c r="N349" s="35">
        <v>10</v>
      </c>
      <c r="O349" s="40">
        <v>30000000</v>
      </c>
      <c r="P349" s="39"/>
    </row>
    <row r="350" spans="2:22" x14ac:dyDescent="0.25">
      <c r="B350" s="88">
        <v>0.9</v>
      </c>
      <c r="C350" s="89">
        <v>2000</v>
      </c>
      <c r="D350" s="39"/>
      <c r="E350" s="35">
        <v>2000</v>
      </c>
      <c r="F350" s="34">
        <v>1600</v>
      </c>
      <c r="G350" s="39"/>
      <c r="H350" s="35">
        <v>1400</v>
      </c>
      <c r="I350" s="34">
        <v>10</v>
      </c>
      <c r="J350" s="39"/>
      <c r="K350" s="88">
        <v>9</v>
      </c>
      <c r="L350" s="89">
        <v>9</v>
      </c>
      <c r="M350" s="39"/>
      <c r="N350" s="35">
        <v>12</v>
      </c>
      <c r="O350" s="40">
        <v>40000000</v>
      </c>
      <c r="P350" s="39"/>
    </row>
    <row r="351" spans="2:22" x14ac:dyDescent="0.25">
      <c r="B351" s="35">
        <v>1</v>
      </c>
      <c r="C351" s="34">
        <v>2500</v>
      </c>
      <c r="D351" s="39"/>
      <c r="E351" s="35">
        <v>3000</v>
      </c>
      <c r="F351" s="34">
        <v>2000</v>
      </c>
      <c r="G351" s="39"/>
      <c r="H351" s="35">
        <v>1500</v>
      </c>
      <c r="I351" s="34">
        <v>11</v>
      </c>
      <c r="J351" s="39"/>
      <c r="K351" s="35">
        <v>11</v>
      </c>
      <c r="L351" s="34">
        <v>12</v>
      </c>
      <c r="M351" s="39"/>
      <c r="N351" s="35">
        <v>18</v>
      </c>
      <c r="O351" s="40">
        <v>1000000000</v>
      </c>
      <c r="P351" s="39"/>
    </row>
    <row r="352" spans="2:22" customFormat="1" ht="15.75" customHeight="1" thickBot="1" x14ac:dyDescent="0.3">
      <c r="B352" s="31"/>
      <c r="C352" s="41"/>
      <c r="D352" s="42"/>
      <c r="E352" s="31"/>
      <c r="F352" s="41"/>
      <c r="G352" s="42"/>
      <c r="H352" s="31">
        <v>2000</v>
      </c>
      <c r="I352" s="41">
        <v>15</v>
      </c>
      <c r="J352" s="42"/>
      <c r="K352" s="31">
        <v>15</v>
      </c>
      <c r="L352" s="41">
        <v>17</v>
      </c>
      <c r="M352" s="42"/>
      <c r="N352" s="31">
        <v>20</v>
      </c>
      <c r="O352" s="41">
        <v>4000000000</v>
      </c>
      <c r="P352" s="42"/>
    </row>
    <row r="354" spans="2:22" customFormat="1" ht="15.75" customHeight="1" thickBot="1" x14ac:dyDescent="0.3">
      <c r="B354" s="29" t="s">
        <v>83</v>
      </c>
    </row>
    <row r="355" spans="2:22" x14ac:dyDescent="0.25">
      <c r="B355" s="17" t="s">
        <v>10</v>
      </c>
      <c r="C355" s="16"/>
      <c r="D355" s="15"/>
      <c r="E355" s="17" t="s">
        <v>11</v>
      </c>
      <c r="F355" s="16"/>
      <c r="G355" s="15"/>
      <c r="H355" s="17" t="s">
        <v>12</v>
      </c>
      <c r="I355" s="16"/>
      <c r="J355" s="15"/>
      <c r="K355" s="17" t="s">
        <v>13</v>
      </c>
      <c r="L355" s="16"/>
      <c r="M355" s="15"/>
      <c r="N355" s="17" t="s">
        <v>14</v>
      </c>
      <c r="O355" s="16"/>
      <c r="P355" s="15"/>
      <c r="Q355" s="84" t="s">
        <v>15</v>
      </c>
      <c r="R355" s="81" t="s">
        <v>16</v>
      </c>
      <c r="S355" s="25" t="s">
        <v>17</v>
      </c>
      <c r="T355" s="76" t="s">
        <v>18</v>
      </c>
      <c r="U355" s="76" t="s">
        <v>19</v>
      </c>
      <c r="V355" s="76" t="s">
        <v>20</v>
      </c>
    </row>
    <row r="356" spans="2:22" x14ac:dyDescent="0.25">
      <c r="B356" s="32" t="s">
        <v>21</v>
      </c>
      <c r="C356" s="33" t="s">
        <v>22</v>
      </c>
      <c r="D356" s="30" t="s">
        <v>23</v>
      </c>
      <c r="E356" s="32" t="s">
        <v>24</v>
      </c>
      <c r="F356" s="33" t="s">
        <v>25</v>
      </c>
      <c r="G356" s="30" t="s">
        <v>23</v>
      </c>
      <c r="H356" s="32" t="s">
        <v>25</v>
      </c>
      <c r="I356" s="33" t="s">
        <v>26</v>
      </c>
      <c r="J356" s="30" t="s">
        <v>23</v>
      </c>
      <c r="K356" s="32" t="s">
        <v>27</v>
      </c>
      <c r="L356" s="33" t="s">
        <v>28</v>
      </c>
      <c r="M356" s="30" t="s">
        <v>23</v>
      </c>
      <c r="N356" s="32" t="s">
        <v>28</v>
      </c>
      <c r="O356" s="33" t="s">
        <v>29</v>
      </c>
      <c r="P356" s="30" t="s">
        <v>23</v>
      </c>
      <c r="Q356" s="35" t="s">
        <v>34</v>
      </c>
      <c r="R356" s="85">
        <v>10000000000</v>
      </c>
      <c r="S356" s="45" t="s">
        <v>120</v>
      </c>
      <c r="V356" s="77"/>
    </row>
    <row r="357" spans="2:22" x14ac:dyDescent="0.25">
      <c r="B357" s="32" t="s">
        <v>30</v>
      </c>
      <c r="C357" s="33" t="s">
        <v>31</v>
      </c>
      <c r="D357" s="39" t="s">
        <v>33</v>
      </c>
      <c r="E357" s="32" t="s">
        <v>30</v>
      </c>
      <c r="F357" s="33" t="s">
        <v>31</v>
      </c>
      <c r="G357" s="39" t="s">
        <v>33</v>
      </c>
      <c r="H357" s="32" t="s">
        <v>30</v>
      </c>
      <c r="I357" s="33" t="s">
        <v>31</v>
      </c>
      <c r="J357" s="39" t="s">
        <v>33</v>
      </c>
      <c r="K357" s="32" t="s">
        <v>30</v>
      </c>
      <c r="L357" s="33" t="s">
        <v>31</v>
      </c>
      <c r="M357" s="39" t="s">
        <v>33</v>
      </c>
      <c r="N357" s="32" t="s">
        <v>30</v>
      </c>
      <c r="O357" s="33" t="s">
        <v>31</v>
      </c>
      <c r="P357" s="39" t="s">
        <v>33</v>
      </c>
      <c r="Q357" s="35" t="s">
        <v>28</v>
      </c>
      <c r="R357" s="86">
        <v>8</v>
      </c>
      <c r="S357" s="45" t="s">
        <v>121</v>
      </c>
    </row>
    <row r="358" spans="2:22" customFormat="1" ht="15.75" customHeight="1" thickBot="1" x14ac:dyDescent="0.3">
      <c r="B358" s="35">
        <v>0</v>
      </c>
      <c r="C358" s="34">
        <v>50000</v>
      </c>
      <c r="D358" s="39"/>
      <c r="E358" s="35">
        <v>10000</v>
      </c>
      <c r="F358" s="34">
        <v>2000</v>
      </c>
      <c r="G358" s="39"/>
      <c r="H358" s="99" t="s">
        <v>122</v>
      </c>
      <c r="I358" s="100">
        <v>5</v>
      </c>
      <c r="J358" s="39"/>
      <c r="K358" s="35">
        <v>1</v>
      </c>
      <c r="L358" s="34">
        <v>0</v>
      </c>
      <c r="M358" s="39"/>
      <c r="N358" s="99">
        <v>5</v>
      </c>
      <c r="O358" s="100" t="s">
        <v>122</v>
      </c>
      <c r="P358" s="39"/>
      <c r="Q358" s="31" t="s">
        <v>27</v>
      </c>
      <c r="R358" s="87">
        <v>5</v>
      </c>
      <c r="S358" s="45" t="s">
        <v>123</v>
      </c>
    </row>
    <row r="359" spans="2:22" x14ac:dyDescent="0.25">
      <c r="B359" s="35">
        <v>0.25</v>
      </c>
      <c r="C359" s="34">
        <v>40000</v>
      </c>
      <c r="D359" s="39"/>
      <c r="E359" s="35">
        <v>25000</v>
      </c>
      <c r="F359" s="34">
        <v>6000</v>
      </c>
      <c r="G359" s="39"/>
      <c r="H359" s="97" t="s">
        <v>122</v>
      </c>
      <c r="I359" s="98">
        <v>8</v>
      </c>
      <c r="J359" s="39"/>
      <c r="K359" s="35">
        <v>2</v>
      </c>
      <c r="L359" s="34">
        <v>1</v>
      </c>
      <c r="M359" s="39"/>
      <c r="N359" s="97">
        <v>8</v>
      </c>
      <c r="O359" s="98" t="s">
        <v>122</v>
      </c>
      <c r="P359" s="39"/>
    </row>
    <row r="360" spans="2:22" x14ac:dyDescent="0.25">
      <c r="B360" s="35">
        <v>0.5</v>
      </c>
      <c r="C360" s="34">
        <v>30000</v>
      </c>
      <c r="D360" s="39"/>
      <c r="E360" s="35">
        <v>30000</v>
      </c>
      <c r="F360" s="34">
        <v>8000</v>
      </c>
      <c r="G360" s="39"/>
      <c r="H360" s="35">
        <v>20000</v>
      </c>
      <c r="I360" s="34">
        <v>18</v>
      </c>
      <c r="J360" s="39"/>
      <c r="K360" s="92">
        <v>5</v>
      </c>
      <c r="L360" s="93">
        <v>4</v>
      </c>
      <c r="M360" s="39"/>
      <c r="N360" s="35">
        <v>13</v>
      </c>
      <c r="O360" s="40">
        <v>8000000000</v>
      </c>
      <c r="P360" s="39"/>
    </row>
    <row r="361" spans="2:22" x14ac:dyDescent="0.25">
      <c r="B361" s="35">
        <v>0.75</v>
      </c>
      <c r="C361" s="34">
        <v>25000</v>
      </c>
      <c r="D361" s="39"/>
      <c r="E361" s="35">
        <v>35000</v>
      </c>
      <c r="F361" s="34">
        <v>15000</v>
      </c>
      <c r="G361" s="39"/>
      <c r="H361" s="35">
        <v>30000</v>
      </c>
      <c r="I361" s="34">
        <v>25</v>
      </c>
      <c r="J361" s="39"/>
      <c r="K361" s="88">
        <v>10</v>
      </c>
      <c r="L361" s="89">
        <v>8</v>
      </c>
      <c r="M361" s="39"/>
      <c r="N361" s="101">
        <f>(O361-(O362-(O362-O360)/(N362-N360)*N362))/((O362-O360)/(N362-N360))</f>
        <v>15.5</v>
      </c>
      <c r="O361" s="102">
        <v>10000000000</v>
      </c>
      <c r="P361" s="39"/>
    </row>
    <row r="362" spans="2:22" x14ac:dyDescent="0.25">
      <c r="B362" s="35">
        <v>1</v>
      </c>
      <c r="C362" s="34">
        <v>20000</v>
      </c>
      <c r="D362" s="39"/>
      <c r="E362" s="35"/>
      <c r="F362" s="34"/>
      <c r="G362" s="39"/>
      <c r="H362" s="35">
        <v>40000</v>
      </c>
      <c r="I362" s="34">
        <v>35</v>
      </c>
      <c r="J362" s="39"/>
      <c r="K362" s="35">
        <v>15</v>
      </c>
      <c r="L362" s="34">
        <v>12</v>
      </c>
      <c r="M362" s="39"/>
      <c r="N362" s="35">
        <v>18</v>
      </c>
      <c r="O362" s="40">
        <v>12000000000</v>
      </c>
      <c r="P362" s="39"/>
    </row>
    <row r="363" spans="2:22" x14ac:dyDescent="0.25">
      <c r="B363" s="35"/>
      <c r="C363" s="34"/>
      <c r="D363" s="39"/>
      <c r="E363" s="35"/>
      <c r="F363" s="34"/>
      <c r="G363" s="39"/>
      <c r="H363" s="35">
        <v>50000</v>
      </c>
      <c r="I363" s="34">
        <v>45</v>
      </c>
      <c r="J363" s="39"/>
      <c r="K363" s="101" t="s">
        <v>122</v>
      </c>
      <c r="L363" s="103">
        <v>15.5</v>
      </c>
      <c r="M363" s="39"/>
      <c r="N363" s="35">
        <v>20</v>
      </c>
      <c r="O363" s="40">
        <v>13500000000</v>
      </c>
      <c r="P363" s="39"/>
    </row>
    <row r="364" spans="2:22" x14ac:dyDescent="0.25">
      <c r="B364" s="35"/>
      <c r="C364" s="34"/>
      <c r="D364" s="39"/>
      <c r="E364" s="35"/>
      <c r="F364" s="34"/>
      <c r="G364" s="39"/>
      <c r="H364" s="35"/>
      <c r="I364" s="34"/>
      <c r="J364" s="39"/>
      <c r="K364" s="35"/>
      <c r="L364" s="34"/>
      <c r="M364" s="39"/>
      <c r="N364" s="35">
        <v>35</v>
      </c>
      <c r="O364" s="40">
        <v>16000000000</v>
      </c>
      <c r="P364" s="39"/>
    </row>
    <row r="365" spans="2:22" x14ac:dyDescent="0.25">
      <c r="B365" s="35"/>
      <c r="C365" s="34"/>
      <c r="D365" s="39"/>
      <c r="E365" s="35"/>
      <c r="F365" s="34"/>
      <c r="G365" s="39"/>
      <c r="H365" s="35"/>
      <c r="I365" s="34"/>
      <c r="J365" s="39"/>
      <c r="K365" s="35"/>
      <c r="L365" s="34"/>
      <c r="M365" s="39"/>
      <c r="N365" s="35"/>
      <c r="O365" s="40"/>
      <c r="P365" s="39"/>
    </row>
    <row r="366" spans="2:22" x14ac:dyDescent="0.25">
      <c r="B366" s="35"/>
      <c r="C366" s="34"/>
      <c r="D366" s="39"/>
      <c r="E366" s="35"/>
      <c r="F366" s="34"/>
      <c r="G366" s="39"/>
      <c r="H366" s="35"/>
      <c r="I366" s="34"/>
      <c r="J366" s="39"/>
      <c r="K366" s="35"/>
      <c r="L366" s="34"/>
      <c r="M366" s="39"/>
      <c r="N366" s="35"/>
      <c r="O366" s="40"/>
      <c r="P366" s="39"/>
    </row>
    <row r="367" spans="2:22" customFormat="1" ht="15.75" customHeight="1" thickBot="1" x14ac:dyDescent="0.3">
      <c r="B367" s="31"/>
      <c r="C367" s="41"/>
      <c r="D367" s="42"/>
      <c r="E367" s="31"/>
      <c r="F367" s="41"/>
      <c r="G367" s="42"/>
      <c r="H367" s="31"/>
      <c r="I367" s="41"/>
      <c r="J367" s="42"/>
      <c r="K367" s="31"/>
      <c r="L367" s="41"/>
      <c r="M367" s="42"/>
      <c r="N367" s="31"/>
      <c r="O367" s="41"/>
      <c r="P367" s="42"/>
    </row>
    <row r="369" spans="2:22" customFormat="1" ht="15.75" customHeight="1" thickBot="1" x14ac:dyDescent="0.3">
      <c r="B369" s="29" t="s">
        <v>124</v>
      </c>
    </row>
    <row r="370" spans="2:22" x14ac:dyDescent="0.25">
      <c r="B370" s="17" t="s">
        <v>10</v>
      </c>
      <c r="C370" s="16"/>
      <c r="D370" s="15"/>
      <c r="E370" s="17" t="s">
        <v>11</v>
      </c>
      <c r="F370" s="16"/>
      <c r="G370" s="15"/>
      <c r="H370" s="17" t="s">
        <v>12</v>
      </c>
      <c r="I370" s="16"/>
      <c r="J370" s="15"/>
      <c r="K370" s="17" t="s">
        <v>13</v>
      </c>
      <c r="L370" s="16"/>
      <c r="M370" s="15"/>
      <c r="N370" s="17" t="s">
        <v>14</v>
      </c>
      <c r="O370" s="16"/>
      <c r="P370" s="15"/>
      <c r="Q370" s="84" t="s">
        <v>15</v>
      </c>
      <c r="R370" s="81" t="s">
        <v>16</v>
      </c>
      <c r="S370" s="25" t="s">
        <v>17</v>
      </c>
      <c r="T370" s="76" t="s">
        <v>18</v>
      </c>
      <c r="U370" s="76" t="s">
        <v>19</v>
      </c>
      <c r="V370" s="76" t="s">
        <v>20</v>
      </c>
    </row>
    <row r="371" spans="2:22" x14ac:dyDescent="0.25">
      <c r="B371" s="32" t="s">
        <v>21</v>
      </c>
      <c r="C371" s="33" t="s">
        <v>22</v>
      </c>
      <c r="D371" s="30" t="s">
        <v>23</v>
      </c>
      <c r="E371" s="32" t="s">
        <v>24</v>
      </c>
      <c r="F371" s="33" t="s">
        <v>25</v>
      </c>
      <c r="G371" s="30" t="s">
        <v>23</v>
      </c>
      <c r="H371" s="32" t="s">
        <v>25</v>
      </c>
      <c r="I371" s="33" t="s">
        <v>26</v>
      </c>
      <c r="J371" s="30" t="s">
        <v>23</v>
      </c>
      <c r="K371" s="32" t="s">
        <v>27</v>
      </c>
      <c r="L371" s="33" t="s">
        <v>28</v>
      </c>
      <c r="M371" s="30" t="s">
        <v>23</v>
      </c>
      <c r="N371" s="32" t="s">
        <v>28</v>
      </c>
      <c r="O371" s="33" t="s">
        <v>29</v>
      </c>
      <c r="P371" s="30" t="s">
        <v>23</v>
      </c>
      <c r="Q371" s="35" t="s">
        <v>34</v>
      </c>
      <c r="R371" s="85"/>
      <c r="S371" s="45" t="s">
        <v>125</v>
      </c>
      <c r="V371" s="77"/>
    </row>
    <row r="372" spans="2:22" x14ac:dyDescent="0.25">
      <c r="B372" s="32" t="s">
        <v>30</v>
      </c>
      <c r="C372" s="33" t="s">
        <v>31</v>
      </c>
      <c r="D372" s="39" t="s">
        <v>33</v>
      </c>
      <c r="E372" s="32" t="s">
        <v>30</v>
      </c>
      <c r="F372" s="33" t="s">
        <v>31</v>
      </c>
      <c r="G372" s="39" t="s">
        <v>33</v>
      </c>
      <c r="H372" s="32" t="s">
        <v>30</v>
      </c>
      <c r="I372" s="33" t="s">
        <v>31</v>
      </c>
      <c r="J372" s="39" t="s">
        <v>33</v>
      </c>
      <c r="K372" s="32" t="s">
        <v>30</v>
      </c>
      <c r="L372" s="33" t="s">
        <v>31</v>
      </c>
      <c r="M372" s="39" t="s">
        <v>33</v>
      </c>
      <c r="N372" s="32" t="s">
        <v>30</v>
      </c>
      <c r="O372" s="33" t="s">
        <v>31</v>
      </c>
      <c r="P372" s="39" t="s">
        <v>33</v>
      </c>
      <c r="Q372" s="35" t="s">
        <v>28</v>
      </c>
      <c r="R372" s="86"/>
      <c r="S372" s="45" t="s">
        <v>126</v>
      </c>
    </row>
    <row r="373" spans="2:22" customFormat="1" ht="15.75" customHeight="1" thickBot="1" x14ac:dyDescent="0.3">
      <c r="B373" s="35"/>
      <c r="C373" s="34"/>
      <c r="D373" s="39"/>
      <c r="E373" s="35"/>
      <c r="F373" s="34"/>
      <c r="G373" s="39"/>
      <c r="H373" s="35"/>
      <c r="I373" s="34"/>
      <c r="J373" s="39"/>
      <c r="K373" s="35"/>
      <c r="L373" s="34"/>
      <c r="M373" s="39"/>
      <c r="N373" s="35"/>
      <c r="O373" s="40"/>
      <c r="P373" s="39"/>
      <c r="Q373" s="31" t="s">
        <v>27</v>
      </c>
      <c r="R373" s="87"/>
      <c r="S373" s="45" t="s">
        <v>127</v>
      </c>
    </row>
    <row r="374" spans="2:22" x14ac:dyDescent="0.25">
      <c r="B374" s="35"/>
      <c r="C374" s="34"/>
      <c r="D374" s="39"/>
      <c r="E374" s="35"/>
      <c r="F374" s="34"/>
      <c r="G374" s="39"/>
      <c r="H374" s="35"/>
      <c r="I374" s="34"/>
      <c r="J374" s="39"/>
      <c r="K374" s="35"/>
      <c r="L374" s="34"/>
      <c r="M374" s="39"/>
      <c r="N374" s="35"/>
      <c r="O374" s="40"/>
      <c r="P374" s="39"/>
    </row>
    <row r="375" spans="2:22" x14ac:dyDescent="0.25">
      <c r="B375" s="35"/>
      <c r="C375" s="34"/>
      <c r="D375" s="39"/>
      <c r="E375" s="35"/>
      <c r="F375" s="34"/>
      <c r="G375" s="39"/>
      <c r="H375" s="35"/>
      <c r="I375" s="34"/>
      <c r="J375" s="39"/>
      <c r="K375" s="35"/>
      <c r="L375" s="34"/>
      <c r="M375" s="39"/>
      <c r="N375" s="35"/>
      <c r="O375" s="40"/>
      <c r="P375" s="39"/>
    </row>
    <row r="376" spans="2:22" x14ac:dyDescent="0.25">
      <c r="B376" s="35"/>
      <c r="C376" s="34"/>
      <c r="D376" s="39"/>
      <c r="E376" s="35"/>
      <c r="F376" s="34"/>
      <c r="G376" s="39"/>
      <c r="H376" s="35"/>
      <c r="I376" s="34"/>
      <c r="J376" s="39"/>
      <c r="K376" s="35"/>
      <c r="L376" s="34"/>
      <c r="M376" s="39"/>
      <c r="N376" s="35"/>
      <c r="O376" s="40"/>
      <c r="P376" s="39"/>
    </row>
    <row r="377" spans="2:22" x14ac:dyDescent="0.25">
      <c r="B377" s="35"/>
      <c r="C377" s="34"/>
      <c r="D377" s="39"/>
      <c r="E377" s="35"/>
      <c r="F377" s="34"/>
      <c r="G377" s="39"/>
      <c r="H377" s="35"/>
      <c r="I377" s="34"/>
      <c r="J377" s="39"/>
      <c r="K377" s="35"/>
      <c r="L377" s="34"/>
      <c r="M377" s="39"/>
      <c r="N377" s="35"/>
      <c r="O377" s="40"/>
      <c r="P377" s="39"/>
    </row>
    <row r="378" spans="2:22" x14ac:dyDescent="0.25">
      <c r="B378" s="35"/>
      <c r="C378" s="34"/>
      <c r="D378" s="39"/>
      <c r="E378" s="35"/>
      <c r="F378" s="34"/>
      <c r="G378" s="39"/>
      <c r="H378" s="35"/>
      <c r="I378" s="34"/>
      <c r="J378" s="39"/>
      <c r="K378" s="35"/>
      <c r="L378" s="34"/>
      <c r="M378" s="39"/>
      <c r="N378" s="35"/>
      <c r="O378" s="40"/>
      <c r="P378" s="39"/>
    </row>
    <row r="379" spans="2:22" x14ac:dyDescent="0.25">
      <c r="B379" s="35"/>
      <c r="C379" s="34"/>
      <c r="D379" s="39"/>
      <c r="E379" s="35"/>
      <c r="F379" s="34"/>
      <c r="G379" s="39"/>
      <c r="H379" s="35"/>
      <c r="I379" s="34"/>
      <c r="J379" s="39"/>
      <c r="K379" s="35"/>
      <c r="L379" s="34"/>
      <c r="M379" s="39"/>
      <c r="N379" s="35"/>
      <c r="O379" s="40"/>
      <c r="P379" s="39"/>
    </row>
    <row r="380" spans="2:22" x14ac:dyDescent="0.25">
      <c r="B380" s="35"/>
      <c r="C380" s="34"/>
      <c r="D380" s="39"/>
      <c r="E380" s="35"/>
      <c r="F380" s="34"/>
      <c r="G380" s="39"/>
      <c r="H380" s="35"/>
      <c r="I380" s="34"/>
      <c r="J380" s="39"/>
      <c r="K380" s="35"/>
      <c r="L380" s="34"/>
      <c r="M380" s="39"/>
      <c r="N380" s="35"/>
      <c r="O380" s="40"/>
      <c r="P380" s="39"/>
    </row>
    <row r="381" spans="2:22" x14ac:dyDescent="0.25">
      <c r="B381" s="35"/>
      <c r="C381" s="34"/>
      <c r="D381" s="39"/>
      <c r="E381" s="35"/>
      <c r="F381" s="34"/>
      <c r="G381" s="39"/>
      <c r="H381" s="35"/>
      <c r="I381" s="34"/>
      <c r="J381" s="39"/>
      <c r="K381" s="35"/>
      <c r="L381" s="34"/>
      <c r="M381" s="39"/>
      <c r="N381" s="35"/>
      <c r="O381" s="40"/>
      <c r="P381" s="39"/>
    </row>
    <row r="382" spans="2:22" x14ac:dyDescent="0.25">
      <c r="B382" s="35"/>
      <c r="C382" s="34"/>
      <c r="D382" s="39"/>
      <c r="E382" s="35"/>
      <c r="F382" s="34"/>
      <c r="G382" s="39"/>
      <c r="H382" s="35"/>
      <c r="I382" s="34"/>
      <c r="J382" s="39"/>
      <c r="K382" s="35"/>
      <c r="L382" s="34"/>
      <c r="M382" s="39"/>
      <c r="N382" s="35"/>
      <c r="O382" s="40"/>
      <c r="P382" s="39"/>
    </row>
    <row r="383" spans="2:22" x14ac:dyDescent="0.25">
      <c r="B383" s="35"/>
      <c r="C383" s="34"/>
      <c r="D383" s="39"/>
      <c r="E383" s="35"/>
      <c r="F383" s="34"/>
      <c r="G383" s="39"/>
      <c r="H383" s="35"/>
      <c r="I383" s="34"/>
      <c r="J383" s="39"/>
      <c r="K383" s="35"/>
      <c r="L383" s="34"/>
      <c r="M383" s="39"/>
      <c r="N383" s="35"/>
      <c r="O383" s="40"/>
      <c r="P383" s="39"/>
    </row>
    <row r="384" spans="2:22" x14ac:dyDescent="0.25">
      <c r="B384" s="35"/>
      <c r="C384" s="34"/>
      <c r="D384" s="39"/>
      <c r="E384" s="35"/>
      <c r="F384" s="34"/>
      <c r="G384" s="39"/>
      <c r="H384" s="35"/>
      <c r="I384" s="34"/>
      <c r="J384" s="39"/>
      <c r="K384" s="35"/>
      <c r="L384" s="34"/>
      <c r="M384" s="39"/>
      <c r="N384" s="35"/>
      <c r="O384" s="40"/>
      <c r="P384" s="39"/>
    </row>
    <row r="385" spans="2:22" customFormat="1" ht="15.75" customHeight="1" thickBot="1" x14ac:dyDescent="0.3">
      <c r="B385" s="31"/>
      <c r="C385" s="41"/>
      <c r="D385" s="42"/>
      <c r="E385" s="31"/>
      <c r="F385" s="41"/>
      <c r="G385" s="42"/>
      <c r="H385" s="31"/>
      <c r="I385" s="41"/>
      <c r="J385" s="42"/>
      <c r="K385" s="31"/>
      <c r="L385" s="41"/>
      <c r="M385" s="42"/>
      <c r="N385" s="31"/>
      <c r="O385" s="41"/>
      <c r="P385" s="42"/>
    </row>
    <row r="387" spans="2:22" customFormat="1" ht="15.75" customHeight="1" thickBot="1" x14ac:dyDescent="0.3">
      <c r="B387" s="29" t="s">
        <v>128</v>
      </c>
    </row>
    <row r="388" spans="2:22" x14ac:dyDescent="0.25">
      <c r="B388" s="17" t="s">
        <v>10</v>
      </c>
      <c r="C388" s="16"/>
      <c r="D388" s="15"/>
      <c r="E388" s="17" t="s">
        <v>11</v>
      </c>
      <c r="F388" s="16"/>
      <c r="G388" s="15"/>
      <c r="H388" s="17" t="s">
        <v>12</v>
      </c>
      <c r="I388" s="16"/>
      <c r="J388" s="15"/>
      <c r="K388" s="17" t="s">
        <v>13</v>
      </c>
      <c r="L388" s="16"/>
      <c r="M388" s="15"/>
      <c r="N388" s="17" t="s">
        <v>14</v>
      </c>
      <c r="O388" s="16"/>
      <c r="P388" s="15"/>
      <c r="Q388" s="84" t="s">
        <v>15</v>
      </c>
      <c r="R388" s="81" t="s">
        <v>16</v>
      </c>
      <c r="S388" s="25" t="s">
        <v>17</v>
      </c>
      <c r="T388" s="76" t="s">
        <v>18</v>
      </c>
      <c r="U388" s="76" t="s">
        <v>19</v>
      </c>
      <c r="V388" s="76" t="s">
        <v>20</v>
      </c>
    </row>
    <row r="389" spans="2:22" x14ac:dyDescent="0.25">
      <c r="B389" s="32" t="s">
        <v>21</v>
      </c>
      <c r="C389" s="33" t="s">
        <v>22</v>
      </c>
      <c r="D389" s="30" t="s">
        <v>23</v>
      </c>
      <c r="E389" s="32" t="s">
        <v>24</v>
      </c>
      <c r="F389" s="33" t="s">
        <v>25</v>
      </c>
      <c r="G389" s="30" t="s">
        <v>23</v>
      </c>
      <c r="H389" s="32" t="s">
        <v>25</v>
      </c>
      <c r="I389" s="33" t="s">
        <v>26</v>
      </c>
      <c r="J389" s="30" t="s">
        <v>23</v>
      </c>
      <c r="K389" s="32" t="s">
        <v>27</v>
      </c>
      <c r="L389" s="33" t="s">
        <v>28</v>
      </c>
      <c r="M389" s="30" t="s">
        <v>23</v>
      </c>
      <c r="N389" s="32" t="s">
        <v>28</v>
      </c>
      <c r="O389" s="33" t="s">
        <v>29</v>
      </c>
      <c r="P389" s="30" t="s">
        <v>23</v>
      </c>
      <c r="Q389" s="35" t="s">
        <v>34</v>
      </c>
      <c r="R389" s="85"/>
      <c r="S389" s="45" t="s">
        <v>125</v>
      </c>
      <c r="V389" s="77"/>
    </row>
    <row r="390" spans="2:22" x14ac:dyDescent="0.25">
      <c r="B390" s="32" t="s">
        <v>30</v>
      </c>
      <c r="C390" s="33" t="s">
        <v>31</v>
      </c>
      <c r="D390" s="39" t="s">
        <v>33</v>
      </c>
      <c r="E390" s="32" t="s">
        <v>30</v>
      </c>
      <c r="F390" s="33" t="s">
        <v>31</v>
      </c>
      <c r="G390" s="39" t="s">
        <v>33</v>
      </c>
      <c r="H390" s="32" t="s">
        <v>30</v>
      </c>
      <c r="I390" s="33" t="s">
        <v>31</v>
      </c>
      <c r="J390" s="39" t="s">
        <v>33</v>
      </c>
      <c r="K390" s="32" t="s">
        <v>30</v>
      </c>
      <c r="L390" s="33" t="s">
        <v>31</v>
      </c>
      <c r="M390" s="39" t="s">
        <v>33</v>
      </c>
      <c r="N390" s="32" t="s">
        <v>30</v>
      </c>
      <c r="O390" s="33" t="s">
        <v>31</v>
      </c>
      <c r="P390" s="39" t="s">
        <v>33</v>
      </c>
      <c r="Q390" s="35" t="s">
        <v>28</v>
      </c>
      <c r="R390" s="86"/>
      <c r="S390" s="45" t="s">
        <v>126</v>
      </c>
    </row>
    <row r="391" spans="2:22" customFormat="1" ht="15.75" customHeight="1" thickBot="1" x14ac:dyDescent="0.3">
      <c r="B391" s="35"/>
      <c r="C391" s="34"/>
      <c r="D391" s="39"/>
      <c r="E391" s="35"/>
      <c r="F391" s="34"/>
      <c r="G391" s="39"/>
      <c r="H391" s="35"/>
      <c r="I391" s="34"/>
      <c r="J391" s="39"/>
      <c r="K391" s="35"/>
      <c r="L391" s="34"/>
      <c r="M391" s="39"/>
      <c r="N391" s="35"/>
      <c r="O391" s="40"/>
      <c r="P391" s="39"/>
      <c r="Q391" s="31" t="s">
        <v>27</v>
      </c>
      <c r="R391" s="87"/>
      <c r="S391" s="45" t="s">
        <v>127</v>
      </c>
    </row>
    <row r="392" spans="2:22" x14ac:dyDescent="0.25">
      <c r="B392" s="35"/>
      <c r="C392" s="34"/>
      <c r="D392" s="39"/>
      <c r="E392" s="35"/>
      <c r="F392" s="34"/>
      <c r="G392" s="39"/>
      <c r="H392" s="35"/>
      <c r="I392" s="34"/>
      <c r="J392" s="39"/>
      <c r="K392" s="35"/>
      <c r="L392" s="34"/>
      <c r="M392" s="39"/>
      <c r="N392" s="35"/>
      <c r="O392" s="40"/>
      <c r="P392" s="39"/>
    </row>
    <row r="393" spans="2:22" x14ac:dyDescent="0.25">
      <c r="B393" s="35"/>
      <c r="C393" s="34"/>
      <c r="D393" s="39"/>
      <c r="E393" s="35"/>
      <c r="F393" s="34"/>
      <c r="G393" s="39"/>
      <c r="H393" s="35"/>
      <c r="I393" s="34"/>
      <c r="J393" s="39"/>
      <c r="K393" s="35"/>
      <c r="L393" s="34"/>
      <c r="M393" s="39"/>
      <c r="N393" s="35"/>
      <c r="O393" s="40"/>
      <c r="P393" s="39"/>
    </row>
    <row r="394" spans="2:22" x14ac:dyDescent="0.25">
      <c r="B394" s="35"/>
      <c r="C394" s="34"/>
      <c r="D394" s="39"/>
      <c r="E394" s="35"/>
      <c r="F394" s="34"/>
      <c r="G394" s="39"/>
      <c r="H394" s="35"/>
      <c r="I394" s="34"/>
      <c r="J394" s="39"/>
      <c r="K394" s="35"/>
      <c r="L394" s="34"/>
      <c r="M394" s="39"/>
      <c r="N394" s="35"/>
      <c r="O394" s="40"/>
      <c r="P394" s="39"/>
    </row>
    <row r="395" spans="2:22" x14ac:dyDescent="0.25">
      <c r="B395" s="35"/>
      <c r="C395" s="34"/>
      <c r="D395" s="39"/>
      <c r="E395" s="35"/>
      <c r="F395" s="34"/>
      <c r="G395" s="39"/>
      <c r="H395" s="35"/>
      <c r="I395" s="34"/>
      <c r="J395" s="39"/>
      <c r="K395" s="35"/>
      <c r="L395" s="34"/>
      <c r="M395" s="39"/>
      <c r="N395" s="35"/>
      <c r="O395" s="40"/>
      <c r="P395" s="39"/>
    </row>
    <row r="396" spans="2:22" x14ac:dyDescent="0.25">
      <c r="B396" s="35"/>
      <c r="C396" s="34"/>
      <c r="D396" s="39"/>
      <c r="E396" s="35"/>
      <c r="F396" s="34"/>
      <c r="G396" s="39"/>
      <c r="H396" s="35"/>
      <c r="I396" s="34"/>
      <c r="J396" s="39"/>
      <c r="K396" s="35"/>
      <c r="L396" s="34"/>
      <c r="M396" s="39"/>
      <c r="N396" s="35"/>
      <c r="O396" s="40"/>
      <c r="P396" s="39"/>
    </row>
    <row r="397" spans="2:22" x14ac:dyDescent="0.25">
      <c r="B397" s="35"/>
      <c r="C397" s="34"/>
      <c r="D397" s="39"/>
      <c r="E397" s="35"/>
      <c r="F397" s="34"/>
      <c r="G397" s="39"/>
      <c r="H397" s="35"/>
      <c r="I397" s="34"/>
      <c r="J397" s="39"/>
      <c r="K397" s="35"/>
      <c r="L397" s="34"/>
      <c r="M397" s="39"/>
      <c r="N397" s="35"/>
      <c r="O397" s="40"/>
      <c r="P397" s="39"/>
    </row>
    <row r="398" spans="2:22" x14ac:dyDescent="0.25">
      <c r="B398" s="35"/>
      <c r="C398" s="34"/>
      <c r="D398" s="39"/>
      <c r="E398" s="35"/>
      <c r="F398" s="34"/>
      <c r="G398" s="39"/>
      <c r="H398" s="35"/>
      <c r="I398" s="34"/>
      <c r="J398" s="39"/>
      <c r="K398" s="35"/>
      <c r="L398" s="34"/>
      <c r="M398" s="39"/>
      <c r="N398" s="35"/>
      <c r="O398" s="40"/>
      <c r="P398" s="39"/>
    </row>
    <row r="399" spans="2:22" x14ac:dyDescent="0.25">
      <c r="B399" s="35"/>
      <c r="C399" s="34"/>
      <c r="D399" s="39"/>
      <c r="E399" s="35"/>
      <c r="F399" s="34"/>
      <c r="G399" s="39"/>
      <c r="H399" s="35"/>
      <c r="I399" s="34"/>
      <c r="J399" s="39"/>
      <c r="K399" s="35"/>
      <c r="L399" s="34"/>
      <c r="M399" s="39"/>
      <c r="N399" s="35"/>
      <c r="O399" s="40"/>
      <c r="P399" s="39"/>
    </row>
    <row r="400" spans="2:22" x14ac:dyDescent="0.25">
      <c r="B400" s="35"/>
      <c r="C400" s="34"/>
      <c r="D400" s="39"/>
      <c r="E400" s="35"/>
      <c r="F400" s="34"/>
      <c r="G400" s="39"/>
      <c r="H400" s="35"/>
      <c r="I400" s="34"/>
      <c r="J400" s="39"/>
      <c r="K400" s="35"/>
      <c r="L400" s="34"/>
      <c r="M400" s="39"/>
      <c r="N400" s="35"/>
      <c r="O400" s="40"/>
      <c r="P400" s="39"/>
    </row>
    <row r="401" spans="2:22" x14ac:dyDescent="0.25">
      <c r="B401" s="35"/>
      <c r="C401" s="34"/>
      <c r="D401" s="39"/>
      <c r="E401" s="35"/>
      <c r="F401" s="34"/>
      <c r="G401" s="39"/>
      <c r="H401" s="35"/>
      <c r="I401" s="34"/>
      <c r="J401" s="39"/>
      <c r="K401" s="35"/>
      <c r="L401" s="34"/>
      <c r="M401" s="39"/>
      <c r="N401" s="35"/>
      <c r="O401" s="40"/>
      <c r="P401" s="39"/>
    </row>
    <row r="402" spans="2:22" x14ac:dyDescent="0.25">
      <c r="B402" s="35"/>
      <c r="C402" s="34"/>
      <c r="D402" s="39"/>
      <c r="E402" s="35"/>
      <c r="F402" s="34"/>
      <c r="G402" s="39"/>
      <c r="H402" s="35"/>
      <c r="I402" s="34"/>
      <c r="J402" s="39"/>
      <c r="K402" s="35"/>
      <c r="L402" s="34"/>
      <c r="M402" s="39"/>
      <c r="N402" s="35"/>
      <c r="O402" s="40"/>
      <c r="P402" s="39"/>
    </row>
    <row r="403" spans="2:22" customFormat="1" ht="15.75" customHeight="1" thickBot="1" x14ac:dyDescent="0.3">
      <c r="B403" s="31"/>
      <c r="C403" s="41"/>
      <c r="D403" s="42"/>
      <c r="E403" s="31"/>
      <c r="F403" s="41"/>
      <c r="G403" s="42"/>
      <c r="H403" s="31"/>
      <c r="I403" s="41"/>
      <c r="J403" s="42"/>
      <c r="K403" s="31"/>
      <c r="L403" s="41"/>
      <c r="M403" s="42"/>
      <c r="N403" s="31"/>
      <c r="O403" s="41"/>
      <c r="P403" s="42"/>
    </row>
    <row r="405" spans="2:22" customFormat="1" ht="15.75" customHeight="1" thickBot="1" x14ac:dyDescent="0.3">
      <c r="B405" s="29" t="s">
        <v>129</v>
      </c>
    </row>
    <row r="406" spans="2:22" x14ac:dyDescent="0.25">
      <c r="B406" s="17" t="s">
        <v>10</v>
      </c>
      <c r="C406" s="16"/>
      <c r="D406" s="15"/>
      <c r="E406" s="17" t="s">
        <v>11</v>
      </c>
      <c r="F406" s="16"/>
      <c r="G406" s="15"/>
      <c r="H406" s="17" t="s">
        <v>12</v>
      </c>
      <c r="I406" s="16"/>
      <c r="J406" s="15"/>
      <c r="K406" s="17" t="s">
        <v>13</v>
      </c>
      <c r="L406" s="16"/>
      <c r="M406" s="15"/>
      <c r="N406" s="17" t="s">
        <v>14</v>
      </c>
      <c r="O406" s="16"/>
      <c r="P406" s="15"/>
      <c r="Q406" s="84" t="s">
        <v>15</v>
      </c>
      <c r="R406" s="81" t="s">
        <v>16</v>
      </c>
      <c r="S406" s="25" t="s">
        <v>17</v>
      </c>
      <c r="T406" s="76" t="s">
        <v>18</v>
      </c>
      <c r="U406" s="76" t="s">
        <v>19</v>
      </c>
      <c r="V406" s="76" t="s">
        <v>20</v>
      </c>
    </row>
    <row r="407" spans="2:22" x14ac:dyDescent="0.25">
      <c r="B407" s="32" t="s">
        <v>21</v>
      </c>
      <c r="C407" s="33" t="s">
        <v>22</v>
      </c>
      <c r="D407" s="30" t="s">
        <v>23</v>
      </c>
      <c r="E407" s="32" t="s">
        <v>24</v>
      </c>
      <c r="F407" s="33" t="s">
        <v>25</v>
      </c>
      <c r="G407" s="30" t="s">
        <v>23</v>
      </c>
      <c r="H407" s="32" t="s">
        <v>25</v>
      </c>
      <c r="I407" s="33" t="s">
        <v>26</v>
      </c>
      <c r="J407" s="30" t="s">
        <v>23</v>
      </c>
      <c r="K407" s="32" t="s">
        <v>27</v>
      </c>
      <c r="L407" s="33" t="s">
        <v>28</v>
      </c>
      <c r="M407" s="30" t="s">
        <v>23</v>
      </c>
      <c r="N407" s="32" t="s">
        <v>28</v>
      </c>
      <c r="O407" s="33" t="s">
        <v>29</v>
      </c>
      <c r="P407" s="30" t="s">
        <v>23</v>
      </c>
      <c r="Q407" s="35" t="s">
        <v>34</v>
      </c>
      <c r="R407" s="85"/>
      <c r="S407" s="45" t="s">
        <v>125</v>
      </c>
      <c r="V407" s="77"/>
    </row>
    <row r="408" spans="2:22" x14ac:dyDescent="0.25">
      <c r="B408" s="32" t="s">
        <v>30</v>
      </c>
      <c r="C408" s="33" t="s">
        <v>31</v>
      </c>
      <c r="D408" s="39" t="s">
        <v>33</v>
      </c>
      <c r="E408" s="32" t="s">
        <v>30</v>
      </c>
      <c r="F408" s="33" t="s">
        <v>31</v>
      </c>
      <c r="G408" s="39" t="s">
        <v>33</v>
      </c>
      <c r="H408" s="32" t="s">
        <v>30</v>
      </c>
      <c r="I408" s="33" t="s">
        <v>31</v>
      </c>
      <c r="J408" s="39" t="s">
        <v>33</v>
      </c>
      <c r="K408" s="32" t="s">
        <v>30</v>
      </c>
      <c r="L408" s="33" t="s">
        <v>31</v>
      </c>
      <c r="M408" s="39" t="s">
        <v>33</v>
      </c>
      <c r="N408" s="32" t="s">
        <v>30</v>
      </c>
      <c r="O408" s="33" t="s">
        <v>31</v>
      </c>
      <c r="P408" s="39" t="s">
        <v>33</v>
      </c>
      <c r="Q408" s="35" t="s">
        <v>28</v>
      </c>
      <c r="R408" s="86"/>
      <c r="S408" s="45" t="s">
        <v>126</v>
      </c>
    </row>
    <row r="409" spans="2:22" customFormat="1" ht="15.75" customHeight="1" thickBot="1" x14ac:dyDescent="0.3">
      <c r="B409" s="35"/>
      <c r="C409" s="34"/>
      <c r="D409" s="39"/>
      <c r="E409" s="35"/>
      <c r="F409" s="34"/>
      <c r="G409" s="39"/>
      <c r="H409" s="35"/>
      <c r="I409" s="34"/>
      <c r="J409" s="39"/>
      <c r="K409" s="35"/>
      <c r="L409" s="34"/>
      <c r="M409" s="39"/>
      <c r="N409" s="35"/>
      <c r="O409" s="40"/>
      <c r="P409" s="39"/>
      <c r="Q409" s="31" t="s">
        <v>27</v>
      </c>
      <c r="R409" s="87"/>
      <c r="S409" s="45" t="s">
        <v>127</v>
      </c>
    </row>
    <row r="410" spans="2:22" x14ac:dyDescent="0.25">
      <c r="B410" s="35"/>
      <c r="C410" s="34"/>
      <c r="D410" s="39"/>
      <c r="E410" s="35"/>
      <c r="F410" s="34"/>
      <c r="G410" s="39"/>
      <c r="H410" s="35"/>
      <c r="I410" s="34"/>
      <c r="J410" s="39"/>
      <c r="K410" s="35"/>
      <c r="L410" s="34"/>
      <c r="M410" s="39"/>
      <c r="N410" s="35"/>
      <c r="O410" s="40"/>
      <c r="P410" s="39"/>
    </row>
    <row r="411" spans="2:22" x14ac:dyDescent="0.25">
      <c r="B411" s="35"/>
      <c r="C411" s="34"/>
      <c r="D411" s="39"/>
      <c r="E411" s="35"/>
      <c r="F411" s="34"/>
      <c r="G411" s="39"/>
      <c r="H411" s="35"/>
      <c r="I411" s="34"/>
      <c r="J411" s="39"/>
      <c r="K411" s="35"/>
      <c r="L411" s="34"/>
      <c r="M411" s="39"/>
      <c r="N411" s="35"/>
      <c r="O411" s="40"/>
      <c r="P411" s="39"/>
    </row>
    <row r="412" spans="2:22" x14ac:dyDescent="0.25">
      <c r="B412" s="35"/>
      <c r="C412" s="34"/>
      <c r="D412" s="39"/>
      <c r="E412" s="35"/>
      <c r="F412" s="34"/>
      <c r="G412" s="39"/>
      <c r="H412" s="35"/>
      <c r="I412" s="34"/>
      <c r="J412" s="39"/>
      <c r="K412" s="35"/>
      <c r="L412" s="34"/>
      <c r="M412" s="39"/>
      <c r="N412" s="35"/>
      <c r="O412" s="40"/>
      <c r="P412" s="39"/>
    </row>
    <row r="413" spans="2:22" x14ac:dyDescent="0.25">
      <c r="B413" s="35"/>
      <c r="C413" s="34"/>
      <c r="D413" s="39"/>
      <c r="E413" s="35"/>
      <c r="F413" s="34"/>
      <c r="G413" s="39"/>
      <c r="H413" s="35"/>
      <c r="I413" s="34"/>
      <c r="J413" s="39"/>
      <c r="K413" s="35"/>
      <c r="L413" s="34"/>
      <c r="M413" s="39"/>
      <c r="N413" s="35"/>
      <c r="O413" s="40"/>
      <c r="P413" s="39"/>
    </row>
    <row r="414" spans="2:22" x14ac:dyDescent="0.25">
      <c r="B414" s="35"/>
      <c r="C414" s="34"/>
      <c r="D414" s="39"/>
      <c r="E414" s="35"/>
      <c r="F414" s="34"/>
      <c r="G414" s="39"/>
      <c r="H414" s="35"/>
      <c r="I414" s="34"/>
      <c r="J414" s="39"/>
      <c r="K414" s="35"/>
      <c r="L414" s="34"/>
      <c r="M414" s="39"/>
      <c r="N414" s="35"/>
      <c r="O414" s="40"/>
      <c r="P414" s="39"/>
    </row>
    <row r="415" spans="2:22" x14ac:dyDescent="0.25">
      <c r="B415" s="35"/>
      <c r="C415" s="34"/>
      <c r="D415" s="39"/>
      <c r="E415" s="35"/>
      <c r="F415" s="34"/>
      <c r="G415" s="39"/>
      <c r="H415" s="35"/>
      <c r="I415" s="34"/>
      <c r="J415" s="39"/>
      <c r="K415" s="35"/>
      <c r="L415" s="34"/>
      <c r="M415" s="39"/>
      <c r="N415" s="35"/>
      <c r="O415" s="40"/>
      <c r="P415" s="39"/>
    </row>
    <row r="416" spans="2:22" x14ac:dyDescent="0.25">
      <c r="B416" s="35"/>
      <c r="C416" s="34"/>
      <c r="D416" s="39"/>
      <c r="E416" s="35"/>
      <c r="F416" s="34"/>
      <c r="G416" s="39"/>
      <c r="H416" s="35"/>
      <c r="I416" s="34"/>
      <c r="J416" s="39"/>
      <c r="K416" s="35"/>
      <c r="L416" s="34"/>
      <c r="M416" s="39"/>
      <c r="N416" s="35"/>
      <c r="O416" s="40"/>
      <c r="P416" s="39"/>
    </row>
    <row r="417" spans="2:16" x14ac:dyDescent="0.25">
      <c r="B417" s="35"/>
      <c r="C417" s="34"/>
      <c r="D417" s="39"/>
      <c r="E417" s="35"/>
      <c r="F417" s="34"/>
      <c r="G417" s="39"/>
      <c r="H417" s="35"/>
      <c r="I417" s="34"/>
      <c r="J417" s="39"/>
      <c r="K417" s="35"/>
      <c r="L417" s="34"/>
      <c r="M417" s="39"/>
      <c r="N417" s="35"/>
      <c r="O417" s="40"/>
      <c r="P417" s="39"/>
    </row>
    <row r="418" spans="2:16" x14ac:dyDescent="0.25">
      <c r="B418" s="35"/>
      <c r="C418" s="34"/>
      <c r="D418" s="39"/>
      <c r="E418" s="35"/>
      <c r="F418" s="34"/>
      <c r="G418" s="39"/>
      <c r="H418" s="35"/>
      <c r="I418" s="34"/>
      <c r="J418" s="39"/>
      <c r="K418" s="35"/>
      <c r="L418" s="34"/>
      <c r="M418" s="39"/>
      <c r="N418" s="35"/>
      <c r="O418" s="40"/>
      <c r="P418" s="39"/>
    </row>
    <row r="419" spans="2:16" x14ac:dyDescent="0.25">
      <c r="B419" s="35"/>
      <c r="C419" s="34"/>
      <c r="D419" s="39"/>
      <c r="E419" s="35"/>
      <c r="F419" s="34"/>
      <c r="G419" s="39"/>
      <c r="H419" s="35"/>
      <c r="I419" s="34"/>
      <c r="J419" s="39"/>
      <c r="K419" s="35"/>
      <c r="L419" s="34"/>
      <c r="M419" s="39"/>
      <c r="N419" s="35"/>
      <c r="O419" s="40"/>
      <c r="P419" s="39"/>
    </row>
    <row r="420" spans="2:16" x14ac:dyDescent="0.25">
      <c r="B420" s="35"/>
      <c r="C420" s="34"/>
      <c r="D420" s="39"/>
      <c r="E420" s="35"/>
      <c r="F420" s="34"/>
      <c r="G420" s="39"/>
      <c r="H420" s="35"/>
      <c r="I420" s="34"/>
      <c r="J420" s="39"/>
      <c r="K420" s="35"/>
      <c r="L420" s="34"/>
      <c r="M420" s="39"/>
      <c r="N420" s="35"/>
      <c r="O420" s="40"/>
      <c r="P420" s="39"/>
    </row>
    <row r="421" spans="2:16" customFormat="1" ht="15.75" customHeight="1" thickBot="1" x14ac:dyDescent="0.3">
      <c r="B421" s="31"/>
      <c r="C421" s="41"/>
      <c r="D421" s="42"/>
      <c r="E421" s="31"/>
      <c r="F421" s="41"/>
      <c r="G421" s="42"/>
      <c r="H421" s="31"/>
      <c r="I421" s="41"/>
      <c r="J421" s="42"/>
      <c r="K421" s="31"/>
      <c r="L421" s="41"/>
      <c r="M421" s="42"/>
      <c r="N421" s="31"/>
      <c r="O421" s="41"/>
      <c r="P421" s="42"/>
    </row>
  </sheetData>
  <mergeCells count="125">
    <mergeCell ref="B406:D406"/>
    <mergeCell ref="E406:G406"/>
    <mergeCell ref="H406:J406"/>
    <mergeCell ref="K406:M406"/>
    <mergeCell ref="N406:P406"/>
    <mergeCell ref="B370:D370"/>
    <mergeCell ref="E370:G370"/>
    <mergeCell ref="H370:J370"/>
    <mergeCell ref="K370:M370"/>
    <mergeCell ref="N370:P370"/>
    <mergeCell ref="B388:D388"/>
    <mergeCell ref="E388:G388"/>
    <mergeCell ref="H388:J388"/>
    <mergeCell ref="K388:M388"/>
    <mergeCell ref="N388:P388"/>
    <mergeCell ref="B339:D339"/>
    <mergeCell ref="E339:G339"/>
    <mergeCell ref="H339:J339"/>
    <mergeCell ref="K339:M339"/>
    <mergeCell ref="N339:P339"/>
    <mergeCell ref="B355:D355"/>
    <mergeCell ref="E355:G355"/>
    <mergeCell ref="H355:J355"/>
    <mergeCell ref="K355:M355"/>
    <mergeCell ref="N355:P355"/>
    <mergeCell ref="B303:D303"/>
    <mergeCell ref="E303:G303"/>
    <mergeCell ref="H303:J303"/>
    <mergeCell ref="K303:M303"/>
    <mergeCell ref="N303:P303"/>
    <mergeCell ref="B321:D321"/>
    <mergeCell ref="E321:G321"/>
    <mergeCell ref="H321:J321"/>
    <mergeCell ref="K321:M321"/>
    <mergeCell ref="N321:P321"/>
    <mergeCell ref="B268:D268"/>
    <mergeCell ref="E268:G268"/>
    <mergeCell ref="H268:J268"/>
    <mergeCell ref="K268:M268"/>
    <mergeCell ref="N268:P268"/>
    <mergeCell ref="B284:D284"/>
    <mergeCell ref="E284:G284"/>
    <mergeCell ref="H284:J284"/>
    <mergeCell ref="K284:M284"/>
    <mergeCell ref="N284:P284"/>
    <mergeCell ref="B238:D238"/>
    <mergeCell ref="E238:G238"/>
    <mergeCell ref="H238:J238"/>
    <mergeCell ref="K238:M238"/>
    <mergeCell ref="N238:P238"/>
    <mergeCell ref="B253:D253"/>
    <mergeCell ref="E253:G253"/>
    <mergeCell ref="H253:J253"/>
    <mergeCell ref="K253:M253"/>
    <mergeCell ref="N253:P253"/>
    <mergeCell ref="B200:D200"/>
    <mergeCell ref="E200:G200"/>
    <mergeCell ref="H200:J200"/>
    <mergeCell ref="K200:M200"/>
    <mergeCell ref="N200:P200"/>
    <mergeCell ref="B219:D219"/>
    <mergeCell ref="E219:G219"/>
    <mergeCell ref="H219:J219"/>
    <mergeCell ref="K219:M219"/>
    <mergeCell ref="N219:P219"/>
    <mergeCell ref="B165:D165"/>
    <mergeCell ref="E165:G165"/>
    <mergeCell ref="H165:J165"/>
    <mergeCell ref="K165:M165"/>
    <mergeCell ref="N165:P165"/>
    <mergeCell ref="B183:D183"/>
    <mergeCell ref="E183:G183"/>
    <mergeCell ref="H183:J183"/>
    <mergeCell ref="K183:M183"/>
    <mergeCell ref="N183:P183"/>
    <mergeCell ref="B135:D135"/>
    <mergeCell ref="E135:G135"/>
    <mergeCell ref="H135:J135"/>
    <mergeCell ref="K135:M135"/>
    <mergeCell ref="N135:P135"/>
    <mergeCell ref="B150:D150"/>
    <mergeCell ref="E150:G150"/>
    <mergeCell ref="H150:J150"/>
    <mergeCell ref="K150:M150"/>
    <mergeCell ref="N150:P150"/>
    <mergeCell ref="B98:D98"/>
    <mergeCell ref="E98:G98"/>
    <mergeCell ref="H98:J98"/>
    <mergeCell ref="K98:M98"/>
    <mergeCell ref="N98:P98"/>
    <mergeCell ref="B117:D117"/>
    <mergeCell ref="E117:G117"/>
    <mergeCell ref="H117:J117"/>
    <mergeCell ref="K117:M117"/>
    <mergeCell ref="N117:P117"/>
    <mergeCell ref="B68:D68"/>
    <mergeCell ref="E68:G68"/>
    <mergeCell ref="H68:J68"/>
    <mergeCell ref="K68:M68"/>
    <mergeCell ref="N68:P68"/>
    <mergeCell ref="B83:D83"/>
    <mergeCell ref="E83:G83"/>
    <mergeCell ref="H83:J83"/>
    <mergeCell ref="K83:M83"/>
    <mergeCell ref="N83:P83"/>
    <mergeCell ref="B38:D38"/>
    <mergeCell ref="E38:G38"/>
    <mergeCell ref="H38:J38"/>
    <mergeCell ref="K38:M38"/>
    <mergeCell ref="N38:P38"/>
    <mergeCell ref="B53:D53"/>
    <mergeCell ref="E53:G53"/>
    <mergeCell ref="H53:J53"/>
    <mergeCell ref="K53:M53"/>
    <mergeCell ref="N53:P53"/>
    <mergeCell ref="B8:D8"/>
    <mergeCell ref="E8:G8"/>
    <mergeCell ref="H8:J8"/>
    <mergeCell ref="K8:M8"/>
    <mergeCell ref="N8:P8"/>
    <mergeCell ref="B23:D23"/>
    <mergeCell ref="E23:G23"/>
    <mergeCell ref="H23:J23"/>
    <mergeCell ref="K23:M23"/>
    <mergeCell ref="N23:P23"/>
  </mergeCells>
  <conditionalFormatting sqref="U106">
    <cfRule type="containsText" dxfId="17" priority="1" operator="containsText" text="Failed">
      <formula>NOT(ISERROR(SEARCH("Failed",U106)))</formula>
    </cfRule>
    <cfRule type="containsText" dxfId="16" priority="2" operator="containsText" text="Passed">
      <formula>NOT(ISERROR(SEARCH("Passed",U106)))</formula>
    </cfRule>
  </conditionalFormatting>
  <conditionalFormatting sqref="U367">
    <cfRule type="containsText" dxfId="15" priority="3" operator="containsText" text="Failed">
      <formula>NOT(ISERROR(SEARCH("Failed",U367)))</formula>
    </cfRule>
    <cfRule type="containsText" dxfId="14" priority="4" operator="containsText" text="Passed">
      <formula>NOT(ISERROR(SEARCH("Passed",U367)))</formula>
    </cfRule>
  </conditionalFormatting>
  <conditionalFormatting sqref="U352">
    <cfRule type="containsText" dxfId="13" priority="5" operator="containsText" text="Failed">
      <formula>NOT(ISERROR(SEARCH("Failed",U352)))</formula>
    </cfRule>
    <cfRule type="containsText" dxfId="12" priority="6" operator="containsText" text="Passed">
      <formula>NOT(ISERROR(SEARCH("Passed",U352)))</formula>
    </cfRule>
  </conditionalFormatting>
  <conditionalFormatting sqref="U1:U105 U107:U351 U353:U366 U368:U1048576">
    <cfRule type="containsText" dxfId="11" priority="7" operator="containsText" text="Failed">
      <formula>NOT(ISERROR(SEARCH("Failed",U1)))</formula>
    </cfRule>
    <cfRule type="containsText" dxfId="10" priority="8" operator="containsText" text="Passed">
      <formula>NOT(ISERROR(SEARCH("Passed",U1)))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E448-8CB2-4F18-A40D-F4B5EC4A14C9}">
  <dimension ref="A1:U46"/>
  <sheetViews>
    <sheetView zoomScale="80" zoomScaleNormal="80" workbookViewId="0">
      <selection activeCell="A46" sqref="A46"/>
    </sheetView>
  </sheetViews>
  <sheetFormatPr defaultColWidth="9" defaultRowHeight="15.75" x14ac:dyDescent="0.25"/>
  <cols>
    <col min="1" max="1" width="14.5" style="48" customWidth="1"/>
    <col min="2" max="2" width="12.625" style="48" customWidth="1"/>
    <col min="3" max="3" width="10.625" style="48" customWidth="1"/>
    <col min="4" max="5" width="12.625" style="48" customWidth="1"/>
    <col min="6" max="6" width="10.625" style="48" customWidth="1"/>
    <col min="7" max="8" width="12.625" style="48" customWidth="1"/>
    <col min="9" max="9" width="10.625" style="48" customWidth="1"/>
    <col min="10" max="11" width="12.625" style="48" customWidth="1"/>
    <col min="12" max="12" width="10.625" style="48" customWidth="1"/>
    <col min="13" max="13" width="11.5" style="48" customWidth="1"/>
    <col min="14" max="15" width="10.625" style="48" customWidth="1"/>
    <col min="16" max="16" width="13.875" style="47" customWidth="1"/>
    <col min="17" max="17" width="14" style="47" customWidth="1"/>
    <col min="18" max="18" width="13.25" style="47" customWidth="1"/>
    <col min="19" max="19" width="17.125" style="47" customWidth="1"/>
    <col min="20" max="20" width="8" style="47" customWidth="1"/>
    <col min="21" max="21" width="14.125" style="47" customWidth="1"/>
    <col min="22" max="22" width="9" style="47" customWidth="1"/>
    <col min="23" max="16384" width="9" style="47"/>
  </cols>
  <sheetData>
    <row r="1" spans="1:21" s="45" customFormat="1" x14ac:dyDescent="0.25">
      <c r="A1" s="28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1" s="45" customFormat="1" x14ac:dyDescent="0.25">
      <c r="A2" s="37" t="s">
        <v>1</v>
      </c>
      <c r="B2" s="37" t="s">
        <v>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21" s="45" customFormat="1" x14ac:dyDescent="0.25">
      <c r="A3" s="37" t="s">
        <v>3</v>
      </c>
      <c r="B3" s="37" t="s">
        <v>4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21" s="45" customFormat="1" x14ac:dyDescent="0.25">
      <c r="A4" s="37" t="s">
        <v>5</v>
      </c>
      <c r="B4" s="37" t="s">
        <v>6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</row>
    <row r="5" spans="1:21" s="46" customFormat="1" ht="15" customHeight="1" x14ac:dyDescent="0.25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21" s="46" customFormat="1" ht="15.75" customHeight="1" x14ac:dyDescent="0.25">
      <c r="A6" s="3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</row>
    <row r="7" spans="1:21" customFormat="1" ht="16.5" customHeight="1" thickBot="1" x14ac:dyDescent="0.3">
      <c r="A7" s="29" t="s">
        <v>130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46"/>
      <c r="Q7" s="46"/>
      <c r="R7" s="46"/>
      <c r="S7" s="46"/>
      <c r="T7" s="46"/>
      <c r="U7" s="46"/>
    </row>
    <row r="8" spans="1:21" x14ac:dyDescent="0.25">
      <c r="A8" s="17" t="s">
        <v>10</v>
      </c>
      <c r="B8" s="16"/>
      <c r="C8" s="15"/>
      <c r="D8" s="17" t="s">
        <v>11</v>
      </c>
      <c r="E8" s="16"/>
      <c r="F8" s="15"/>
      <c r="G8" s="17" t="s">
        <v>12</v>
      </c>
      <c r="H8" s="16"/>
      <c r="I8" s="15"/>
      <c r="J8" s="17" t="s">
        <v>13</v>
      </c>
      <c r="K8" s="16"/>
      <c r="L8" s="14"/>
      <c r="M8" s="17" t="s">
        <v>14</v>
      </c>
      <c r="N8" s="16"/>
      <c r="O8" s="14"/>
      <c r="P8" s="84" t="s">
        <v>15</v>
      </c>
      <c r="Q8" s="81" t="s">
        <v>16</v>
      </c>
      <c r="R8" s="25" t="s">
        <v>17</v>
      </c>
      <c r="S8" s="25" t="s">
        <v>18</v>
      </c>
      <c r="T8" s="25" t="s">
        <v>19</v>
      </c>
      <c r="U8" s="25" t="s">
        <v>20</v>
      </c>
    </row>
    <row r="9" spans="1:21" x14ac:dyDescent="0.25">
      <c r="A9" s="32" t="s">
        <v>21</v>
      </c>
      <c r="B9" s="33" t="s">
        <v>22</v>
      </c>
      <c r="C9" s="30" t="s">
        <v>23</v>
      </c>
      <c r="D9" s="32" t="s">
        <v>24</v>
      </c>
      <c r="E9" s="33" t="s">
        <v>25</v>
      </c>
      <c r="F9" s="30" t="s">
        <v>23</v>
      </c>
      <c r="G9" s="32" t="s">
        <v>25</v>
      </c>
      <c r="H9" s="33" t="s">
        <v>26</v>
      </c>
      <c r="I9" s="30" t="s">
        <v>23</v>
      </c>
      <c r="J9" s="32" t="s">
        <v>28</v>
      </c>
      <c r="K9" s="33" t="s">
        <v>27</v>
      </c>
      <c r="L9" s="76" t="s">
        <v>23</v>
      </c>
      <c r="M9" s="32" t="s">
        <v>28</v>
      </c>
      <c r="N9" s="33" t="s">
        <v>131</v>
      </c>
      <c r="O9" s="76" t="s">
        <v>23</v>
      </c>
      <c r="P9" s="35" t="s">
        <v>34</v>
      </c>
      <c r="Q9" s="110"/>
      <c r="R9" s="45" t="s">
        <v>132</v>
      </c>
      <c r="S9" s="46"/>
      <c r="T9" s="46"/>
      <c r="U9" s="78"/>
    </row>
    <row r="10" spans="1:21" x14ac:dyDescent="0.25">
      <c r="A10" s="32" t="s">
        <v>30</v>
      </c>
      <c r="B10" s="33" t="s">
        <v>31</v>
      </c>
      <c r="C10" s="39" t="s">
        <v>33</v>
      </c>
      <c r="D10" s="32" t="s">
        <v>30</v>
      </c>
      <c r="E10" s="33" t="s">
        <v>31</v>
      </c>
      <c r="F10" s="39" t="s">
        <v>33</v>
      </c>
      <c r="G10" s="32" t="s">
        <v>30</v>
      </c>
      <c r="H10" s="33" t="s">
        <v>31</v>
      </c>
      <c r="I10" s="39" t="s">
        <v>33</v>
      </c>
      <c r="J10" s="32" t="s">
        <v>30</v>
      </c>
      <c r="K10" s="33" t="s">
        <v>31</v>
      </c>
      <c r="L10" s="38" t="s">
        <v>33</v>
      </c>
      <c r="M10" s="32" t="s">
        <v>30</v>
      </c>
      <c r="N10" s="33" t="s">
        <v>31</v>
      </c>
      <c r="O10" s="38" t="s">
        <v>33</v>
      </c>
      <c r="P10" s="35" t="s">
        <v>133</v>
      </c>
      <c r="Q10" s="86"/>
      <c r="R10" s="45" t="s">
        <v>134</v>
      </c>
      <c r="S10" s="46"/>
      <c r="T10" s="46"/>
      <c r="U10" s="46"/>
    </row>
    <row r="11" spans="1:21" x14ac:dyDescent="0.25">
      <c r="A11" s="35">
        <v>0.1</v>
      </c>
      <c r="B11" s="34"/>
      <c r="C11" s="39"/>
      <c r="D11" s="35"/>
      <c r="E11" s="34"/>
      <c r="F11" s="39"/>
      <c r="G11" s="35"/>
      <c r="H11" s="34"/>
      <c r="I11" s="39"/>
      <c r="J11" s="35"/>
      <c r="K11" s="34"/>
      <c r="L11" s="38"/>
      <c r="M11" s="35"/>
      <c r="N11" s="34"/>
      <c r="O11" s="38"/>
      <c r="P11" s="35" t="s">
        <v>26</v>
      </c>
      <c r="Q11" s="111"/>
      <c r="R11" s="45" t="s">
        <v>127</v>
      </c>
      <c r="S11" s="46"/>
      <c r="T11" s="46"/>
      <c r="U11" s="46"/>
    </row>
    <row r="12" spans="1:21" x14ac:dyDescent="0.25">
      <c r="A12" s="35">
        <v>0.2</v>
      </c>
      <c r="B12" s="34">
        <f>(B20 - B11) / (A20 - A11) * A12 + (B20 - (B20 - B11) / (A20 - A11) * A20)</f>
        <v>0</v>
      </c>
      <c r="C12" s="39"/>
      <c r="D12" s="35"/>
      <c r="E12" s="34" t="e">
        <f>(E20 - E11) / (D20 - D11) * D12 + (E20 - (E20 - E11) / (D20 - D11) * D20)</f>
        <v>#DIV/0!</v>
      </c>
      <c r="F12" s="39"/>
      <c r="G12" s="35"/>
      <c r="H12" s="34" t="e">
        <f>(H20 - H11) / (G20 - G11) * G12 + (H20 - (H20 - H11) / (G20 - G11) * G20)</f>
        <v>#DIV/0!</v>
      </c>
      <c r="I12" s="39"/>
      <c r="J12" s="35"/>
      <c r="K12" s="34" t="e">
        <f>(K20 - K11) / (J20 - J11) * J12 + (K20 - (K20 - K11) / (J20 - J11) * J20)</f>
        <v>#DIV/0!</v>
      </c>
      <c r="L12" s="38"/>
      <c r="M12" s="35"/>
      <c r="N12" s="34" t="e">
        <f>(N20 - N11) / (M20 - M11) * M12 + (N20 - (N20 - N11) / (M20 - M11) * M20)</f>
        <v>#DIV/0!</v>
      </c>
      <c r="O12" s="38"/>
      <c r="P12" s="35" t="s">
        <v>25</v>
      </c>
      <c r="Q12" s="112"/>
      <c r="R12" s="45" t="s">
        <v>135</v>
      </c>
      <c r="S12" s="46"/>
      <c r="T12" s="46"/>
      <c r="U12" s="46"/>
    </row>
    <row r="13" spans="1:21" x14ac:dyDescent="0.25">
      <c r="A13" s="35">
        <v>0.3</v>
      </c>
      <c r="B13" s="34">
        <f>(B20 - B11) / (A20 - A11) * A13 + (B20 - (B20 - B11) / (A20 - A11) * A20)</f>
        <v>0</v>
      </c>
      <c r="C13" s="39"/>
      <c r="D13" s="35"/>
      <c r="E13" s="34" t="e">
        <f>(E20 - E11) / (D20 - D11) * D13 + (E20 - (E20 - E11) / (D20 - D11) * D20)</f>
        <v>#DIV/0!</v>
      </c>
      <c r="F13" s="39"/>
      <c r="G13" s="35"/>
      <c r="H13" s="34" t="e">
        <f>(H20 - H11) / (G20 - G11) * G13 + (H20 - (H20 - H11) / (G20 - G11) * G20)</f>
        <v>#DIV/0!</v>
      </c>
      <c r="I13" s="39"/>
      <c r="J13" s="35"/>
      <c r="K13" s="34" t="e">
        <f>(K20 - K11) / (J20 - J11) * J13 + (K20 - (K20 - K11) / (J20 - J11) * J20)</f>
        <v>#DIV/0!</v>
      </c>
      <c r="L13" s="38"/>
      <c r="M13" s="35"/>
      <c r="N13" s="34" t="e">
        <f>(N20 - N11) / (M20 - M11) * M13 + (N20 - (N20 - N11) / (M20 - M11) * M20)</f>
        <v>#DIV/0!</v>
      </c>
      <c r="O13" s="38"/>
      <c r="P13" s="35" t="s">
        <v>22</v>
      </c>
      <c r="Q13" s="113"/>
      <c r="R13" s="45" t="s">
        <v>136</v>
      </c>
      <c r="S13" s="46"/>
      <c r="T13" s="46"/>
      <c r="U13" s="46"/>
    </row>
    <row r="14" spans="1:21" customFormat="1" ht="16.5" customHeight="1" thickBot="1" x14ac:dyDescent="0.3">
      <c r="A14" s="35">
        <v>0.4</v>
      </c>
      <c r="B14" s="34">
        <f>(B20 - B11) / (A20 - A11) * A14 + (B20 - (B20 - B11) / (A20 - A11) * A20)</f>
        <v>0</v>
      </c>
      <c r="C14" s="39"/>
      <c r="D14" s="35"/>
      <c r="E14" s="34" t="e">
        <f>(E20 - E11) / (D20 - D11) * D14 + (E20 - (E20 - E11) / (D20 - D11) * D20)</f>
        <v>#DIV/0!</v>
      </c>
      <c r="F14" s="39"/>
      <c r="G14" s="35"/>
      <c r="H14" s="34" t="e">
        <f>(H20 - H11) / (G20 - G11) * G14 + (H20 - (H20 - H11) / (G20 - G11) * G20)</f>
        <v>#DIV/0!</v>
      </c>
      <c r="I14" s="39"/>
      <c r="J14" s="35"/>
      <c r="K14" s="34" t="e">
        <f>(K20 - K11) / (J20 - J11) * J14 + (K20 - (K20 - K11) / (J20 - J11) * J20)</f>
        <v>#DIV/0!</v>
      </c>
      <c r="L14" s="38"/>
      <c r="M14" s="35"/>
      <c r="N14" s="34" t="e">
        <f>(N20 - N11) / (M20 - M11) * M14 + (N20 - (N20 - N11) / (M20 - M11) * M20)</f>
        <v>#DIV/0!</v>
      </c>
      <c r="O14" s="38"/>
      <c r="P14" s="31" t="s">
        <v>21</v>
      </c>
      <c r="Q14" s="114"/>
      <c r="R14" s="45" t="s">
        <v>137</v>
      </c>
      <c r="S14" s="46"/>
      <c r="T14" s="46"/>
      <c r="U14" s="46"/>
    </row>
    <row r="15" spans="1:21" x14ac:dyDescent="0.25">
      <c r="A15" s="35">
        <v>0.5</v>
      </c>
      <c r="B15" s="34">
        <f>(B20 - B11) / (A20 - A11) * A15 + (B20 - (B20 - B11) / (A20 - A11) * A20)</f>
        <v>0</v>
      </c>
      <c r="C15" s="39"/>
      <c r="D15" s="35"/>
      <c r="E15" s="34" t="e">
        <f>(E20 - E11) / (D20 - D11) * D15 + (E20 - (E20 - E11) / (D20 - D11) * D20)</f>
        <v>#DIV/0!</v>
      </c>
      <c r="F15" s="39"/>
      <c r="G15" s="35"/>
      <c r="H15" s="34" t="e">
        <f>(H20 - H11) / (G20 - G11) * G15 + (H20 - (H20 - H11) / (G20 - G11) * G20)</f>
        <v>#DIV/0!</v>
      </c>
      <c r="I15" s="39"/>
      <c r="J15" s="35"/>
      <c r="K15" s="34" t="e">
        <f>(K20 - K11) / (J20 - J11) * J15 + (K20 - (K20 - K11) / (J20 - J11) * J20)</f>
        <v>#DIV/0!</v>
      </c>
      <c r="L15" s="38"/>
      <c r="M15" s="35"/>
      <c r="N15" s="34" t="e">
        <f>(N20 - N11) / (M20 - M11) * M15 + (N20 - (N20 - N11) / (M20 - M11) * M20)</f>
        <v>#DIV/0!</v>
      </c>
      <c r="O15" s="39"/>
      <c r="P15" s="46"/>
      <c r="Q15" s="46"/>
      <c r="R15" s="46"/>
      <c r="S15" s="46"/>
      <c r="T15" s="46"/>
      <c r="U15" s="46"/>
    </row>
    <row r="16" spans="1:21" x14ac:dyDescent="0.25">
      <c r="A16" s="35">
        <v>0.6</v>
      </c>
      <c r="B16" s="34">
        <f>(B20 - B11) / (A20 - A11) * A16 + (B20 - (B20 - B11) / (A20 - A11) * A20)</f>
        <v>0</v>
      </c>
      <c r="C16" s="39"/>
      <c r="D16" s="35"/>
      <c r="E16" s="34" t="e">
        <f>(E20 - E11) / (D20 - D11) * D16 + (E20 - (E20 - E11) / (D20 - D11) * D20)</f>
        <v>#DIV/0!</v>
      </c>
      <c r="F16" s="39"/>
      <c r="G16" s="35"/>
      <c r="H16" s="34" t="e">
        <f>(H20 - H11) / (G20 - G11) * G16 + (H20 - (H20 - H11) / (G20 - G11) * G20)</f>
        <v>#DIV/0!</v>
      </c>
      <c r="I16" s="39"/>
      <c r="J16" s="35"/>
      <c r="K16" s="34" t="e">
        <f>(K20 - K11) / (J20 - J11) * J16 + (K20 - (K20 - K11) / (J20 - J11) * J20)</f>
        <v>#DIV/0!</v>
      </c>
      <c r="L16" s="38"/>
      <c r="M16" s="35"/>
      <c r="N16" s="34" t="e">
        <f>(N20 - N11) / (M20 - M11) * M16 + (N20 - (N20 - N11) / (M20 - M11) * M20)</f>
        <v>#DIV/0!</v>
      </c>
      <c r="O16" s="39"/>
      <c r="P16" s="46"/>
      <c r="Q16" s="46"/>
      <c r="R16" s="46"/>
      <c r="S16" s="46"/>
      <c r="T16" s="46"/>
      <c r="U16" s="46"/>
    </row>
    <row r="17" spans="1:21" x14ac:dyDescent="0.25">
      <c r="A17" s="35">
        <v>0.7</v>
      </c>
      <c r="B17" s="34">
        <f>(B20 - B11) / (A20 - A11) * A17 + (B20 - (B20 - B11) / (A20 - A11) * A20)</f>
        <v>0</v>
      </c>
      <c r="C17" s="39"/>
      <c r="D17" s="35"/>
      <c r="E17" s="34" t="e">
        <f>(E20 - E11) / (D20 - D11) * D17 + (E20 - (E20 - E11) / (D20 - D11) * D20)</f>
        <v>#DIV/0!</v>
      </c>
      <c r="F17" s="39"/>
      <c r="G17" s="35"/>
      <c r="H17" s="34" t="e">
        <f>(H20 - H11) / (G20 - G11) * G17 + (H20 - (H20 - H11) / (G20 - G11) * G20)</f>
        <v>#DIV/0!</v>
      </c>
      <c r="I17" s="39"/>
      <c r="J17" s="35"/>
      <c r="K17" s="34" t="e">
        <f>(K20 - K11) / (J20 - J11) * J17 + (K20 - (K20 - K11) / (J20 - J11) * J20)</f>
        <v>#DIV/0!</v>
      </c>
      <c r="L17" s="38"/>
      <c r="M17" s="35"/>
      <c r="N17" s="34" t="e">
        <f>(N20 - N11) / (M20 - M11) * M17 + (N20 - (N20 - N11) / (M20 - M11) * M20)</f>
        <v>#DIV/0!</v>
      </c>
      <c r="O17" s="39"/>
      <c r="P17" s="46"/>
      <c r="Q17" s="46"/>
      <c r="R17" s="46"/>
      <c r="S17" s="46"/>
      <c r="T17" s="46"/>
      <c r="U17" s="46"/>
    </row>
    <row r="18" spans="1:21" x14ac:dyDescent="0.25">
      <c r="A18" s="35">
        <v>0.8</v>
      </c>
      <c r="B18" s="34">
        <f>(B20 - B11) / (A20 - A11) * A18 + (B20 - (B20 - B11) / (A20 - A11) * A20)</f>
        <v>0</v>
      </c>
      <c r="C18" s="39"/>
      <c r="D18" s="35"/>
      <c r="E18" s="34" t="e">
        <f>(E20 - E11) / (D20 - D11) * D18 + (E20 - (E20 - E11) / (D20 - D11) * D20)</f>
        <v>#DIV/0!</v>
      </c>
      <c r="F18" s="39"/>
      <c r="G18" s="35"/>
      <c r="H18" s="34" t="e">
        <f>(H20 - H11) / (G20 - G11) * G18 + (H20 - (H20 - H11) / (G20 - G11) * G20)</f>
        <v>#DIV/0!</v>
      </c>
      <c r="I18" s="39"/>
      <c r="J18" s="35"/>
      <c r="K18" s="34" t="e">
        <f>(K20 - K11) / (J20 - J11) * J18 + (K20 - (K20 - K11) / (J20 - J11) * J20)</f>
        <v>#DIV/0!</v>
      </c>
      <c r="L18" s="38"/>
      <c r="M18" s="35"/>
      <c r="N18" s="34" t="e">
        <f>(N20 - N11) / (M20 - M11) * M18 + (N20 - (N20 - N11) / (M20 - M11) * M20)</f>
        <v>#DIV/0!</v>
      </c>
      <c r="O18" s="39"/>
      <c r="P18" s="46"/>
      <c r="Q18" s="46"/>
      <c r="R18" s="46"/>
      <c r="S18" s="46"/>
      <c r="T18" s="46"/>
      <c r="U18" s="46"/>
    </row>
    <row r="19" spans="1:21" x14ac:dyDescent="0.25">
      <c r="A19" s="35">
        <v>0.9</v>
      </c>
      <c r="B19" s="34">
        <f>(B20 - B11) / (A20 - A11) * A19 + (B20 - (B20 - B11) / (A20 - A11) * A20)</f>
        <v>0</v>
      </c>
      <c r="C19" s="39"/>
      <c r="D19" s="35"/>
      <c r="E19" s="34" t="e">
        <f>(E20 - E11) / (D20 - D11) * D19 + (E20 - (E20 - E11) / (D20 - D11) * D20)</f>
        <v>#DIV/0!</v>
      </c>
      <c r="F19" s="39"/>
      <c r="G19" s="35"/>
      <c r="H19" s="34" t="e">
        <f>(H20 - H11) / (G20 - G11) * G19 + (H20 - (H20 - H11) / (G20 - G11) * G20)</f>
        <v>#DIV/0!</v>
      </c>
      <c r="I19" s="39"/>
      <c r="J19" s="35"/>
      <c r="K19" s="34" t="e">
        <f>(K20 - K11) / (J20 - J11) * J19 + (K20 - (K20 - K11) / (J20 - J11) * J20)</f>
        <v>#DIV/0!</v>
      </c>
      <c r="L19" s="38"/>
      <c r="M19" s="35"/>
      <c r="N19" s="34" t="e">
        <f>(N20 - N11) / (M20 - M11) * M19 + (N20 - (N20 - N11) / (M20 - M11) * M20)</f>
        <v>#DIV/0!</v>
      </c>
      <c r="O19" s="39"/>
      <c r="P19" s="46"/>
      <c r="Q19" s="46"/>
      <c r="R19" s="46"/>
      <c r="S19" s="46"/>
      <c r="T19" s="46"/>
      <c r="U19" s="46"/>
    </row>
    <row r="20" spans="1:21" customFormat="1" ht="16.5" customHeight="1" thickBot="1" x14ac:dyDescent="0.3">
      <c r="A20" s="31">
        <v>1</v>
      </c>
      <c r="B20" s="41"/>
      <c r="C20" s="42"/>
      <c r="D20" s="31"/>
      <c r="E20" s="41"/>
      <c r="F20" s="42"/>
      <c r="G20" s="31"/>
      <c r="H20" s="41"/>
      <c r="I20" s="42"/>
      <c r="J20" s="31"/>
      <c r="K20" s="41"/>
      <c r="L20" s="43"/>
      <c r="M20" s="31"/>
      <c r="N20" s="41"/>
      <c r="O20" s="42"/>
      <c r="P20" s="46"/>
      <c r="Q20" s="46"/>
      <c r="R20" s="46"/>
      <c r="S20" s="46"/>
      <c r="T20" s="46"/>
      <c r="U20" s="46"/>
    </row>
    <row r="22" spans="1:21" customFormat="1" ht="16.5" customHeight="1" thickBot="1" x14ac:dyDescent="0.3">
      <c r="A22" s="29" t="s">
        <v>130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46"/>
      <c r="Q22" s="46"/>
      <c r="R22" s="46"/>
      <c r="S22" s="46"/>
      <c r="T22" s="46"/>
      <c r="U22" s="46"/>
    </row>
    <row r="23" spans="1:21" x14ac:dyDescent="0.25">
      <c r="A23" s="17" t="s">
        <v>10</v>
      </c>
      <c r="B23" s="16"/>
      <c r="C23" s="15"/>
      <c r="D23" s="17" t="s">
        <v>11</v>
      </c>
      <c r="E23" s="16"/>
      <c r="F23" s="15"/>
      <c r="G23" s="17" t="s">
        <v>12</v>
      </c>
      <c r="H23" s="16"/>
      <c r="I23" s="15"/>
      <c r="J23" s="17" t="s">
        <v>13</v>
      </c>
      <c r="K23" s="16"/>
      <c r="L23" s="14"/>
      <c r="M23" s="17" t="s">
        <v>14</v>
      </c>
      <c r="N23" s="16"/>
      <c r="O23" s="14"/>
      <c r="P23" s="84" t="s">
        <v>15</v>
      </c>
      <c r="Q23" s="81" t="s">
        <v>16</v>
      </c>
      <c r="R23" s="25" t="s">
        <v>17</v>
      </c>
      <c r="S23" s="25" t="s">
        <v>18</v>
      </c>
      <c r="T23" s="25" t="s">
        <v>19</v>
      </c>
      <c r="U23" s="25" t="s">
        <v>20</v>
      </c>
    </row>
    <row r="24" spans="1:21" x14ac:dyDescent="0.25">
      <c r="A24" s="32" t="s">
        <v>21</v>
      </c>
      <c r="B24" s="33" t="s">
        <v>22</v>
      </c>
      <c r="C24" s="30" t="s">
        <v>23</v>
      </c>
      <c r="D24" s="32" t="s">
        <v>24</v>
      </c>
      <c r="E24" s="33" t="s">
        <v>25</v>
      </c>
      <c r="F24" s="30" t="s">
        <v>23</v>
      </c>
      <c r="G24" s="32" t="s">
        <v>25</v>
      </c>
      <c r="H24" s="33" t="s">
        <v>26</v>
      </c>
      <c r="I24" s="30" t="s">
        <v>23</v>
      </c>
      <c r="J24" s="32" t="s">
        <v>28</v>
      </c>
      <c r="K24" s="33" t="s">
        <v>27</v>
      </c>
      <c r="L24" s="76" t="s">
        <v>23</v>
      </c>
      <c r="M24" s="32" t="s">
        <v>28</v>
      </c>
      <c r="N24" s="33" t="s">
        <v>131</v>
      </c>
      <c r="O24" s="76" t="s">
        <v>23</v>
      </c>
      <c r="P24" s="35" t="s">
        <v>34</v>
      </c>
      <c r="Q24" s="110"/>
      <c r="R24" s="45" t="s">
        <v>132</v>
      </c>
      <c r="S24" s="46"/>
      <c r="T24" s="46"/>
      <c r="U24" s="78"/>
    </row>
    <row r="25" spans="1:21" x14ac:dyDescent="0.25">
      <c r="A25" s="32" t="s">
        <v>30</v>
      </c>
      <c r="B25" s="33" t="s">
        <v>31</v>
      </c>
      <c r="C25" s="39" t="s">
        <v>33</v>
      </c>
      <c r="D25" s="32" t="s">
        <v>30</v>
      </c>
      <c r="E25" s="33" t="s">
        <v>31</v>
      </c>
      <c r="F25" s="39" t="s">
        <v>33</v>
      </c>
      <c r="G25" s="32" t="s">
        <v>30</v>
      </c>
      <c r="H25" s="33" t="s">
        <v>31</v>
      </c>
      <c r="I25" s="39" t="s">
        <v>33</v>
      </c>
      <c r="J25" s="32" t="s">
        <v>30</v>
      </c>
      <c r="K25" s="33" t="s">
        <v>31</v>
      </c>
      <c r="L25" s="38" t="s">
        <v>33</v>
      </c>
      <c r="M25" s="32" t="s">
        <v>30</v>
      </c>
      <c r="N25" s="33" t="s">
        <v>31</v>
      </c>
      <c r="O25" s="38" t="s">
        <v>33</v>
      </c>
      <c r="P25" s="35" t="s">
        <v>133</v>
      </c>
      <c r="Q25" s="86"/>
      <c r="R25" s="45" t="s">
        <v>134</v>
      </c>
      <c r="S25" s="46"/>
      <c r="T25" s="46"/>
      <c r="U25" s="46"/>
    </row>
    <row r="26" spans="1:21" x14ac:dyDescent="0.25">
      <c r="A26" s="35"/>
      <c r="B26" s="34"/>
      <c r="C26" s="39"/>
      <c r="D26" s="35"/>
      <c r="E26" s="34"/>
      <c r="F26" s="39"/>
      <c r="G26" s="35"/>
      <c r="H26" s="34"/>
      <c r="I26" s="39"/>
      <c r="J26" s="35"/>
      <c r="K26" s="34"/>
      <c r="L26" s="38"/>
      <c r="M26" s="35"/>
      <c r="N26" s="34"/>
      <c r="O26" s="38"/>
      <c r="P26" s="35" t="s">
        <v>26</v>
      </c>
      <c r="Q26" s="111"/>
      <c r="R26" s="45" t="s">
        <v>127</v>
      </c>
      <c r="S26" s="46"/>
      <c r="T26" s="46"/>
      <c r="U26" s="46"/>
    </row>
    <row r="27" spans="1:21" x14ac:dyDescent="0.25">
      <c r="A27" s="35"/>
      <c r="B27" s="34"/>
      <c r="C27" s="39"/>
      <c r="D27" s="35"/>
      <c r="E27" s="34"/>
      <c r="F27" s="39"/>
      <c r="G27" s="35"/>
      <c r="H27" s="34"/>
      <c r="I27" s="39"/>
      <c r="J27" s="35"/>
      <c r="K27" s="34"/>
      <c r="L27" s="38"/>
      <c r="M27" s="35"/>
      <c r="N27" s="34"/>
      <c r="O27" s="38"/>
      <c r="P27" s="35" t="s">
        <v>25</v>
      </c>
      <c r="Q27" s="112"/>
      <c r="R27" s="45" t="s">
        <v>135</v>
      </c>
      <c r="S27" s="46"/>
      <c r="T27" s="46"/>
      <c r="U27" s="46"/>
    </row>
    <row r="28" spans="1:21" x14ac:dyDescent="0.25">
      <c r="A28" s="35"/>
      <c r="B28" s="34"/>
      <c r="C28" s="39"/>
      <c r="D28" s="35"/>
      <c r="E28" s="34"/>
      <c r="F28" s="39"/>
      <c r="G28" s="35"/>
      <c r="H28" s="34"/>
      <c r="I28" s="39"/>
      <c r="J28" s="35"/>
      <c r="K28" s="34"/>
      <c r="L28" s="38"/>
      <c r="M28" s="35"/>
      <c r="N28" s="34"/>
      <c r="O28" s="38"/>
      <c r="P28" s="35" t="s">
        <v>22</v>
      </c>
      <c r="Q28" s="113"/>
      <c r="R28" s="45" t="s">
        <v>136</v>
      </c>
      <c r="S28" s="46"/>
      <c r="T28" s="46"/>
      <c r="U28" s="46"/>
    </row>
    <row r="29" spans="1:21" customFormat="1" ht="16.5" customHeight="1" thickBot="1" x14ac:dyDescent="0.3">
      <c r="A29" s="35"/>
      <c r="B29" s="34"/>
      <c r="C29" s="39"/>
      <c r="D29" s="35"/>
      <c r="E29" s="34"/>
      <c r="F29" s="39"/>
      <c r="G29" s="35"/>
      <c r="H29" s="34"/>
      <c r="I29" s="39"/>
      <c r="J29" s="35"/>
      <c r="K29" s="34"/>
      <c r="L29" s="38"/>
      <c r="M29" s="35"/>
      <c r="N29" s="34"/>
      <c r="O29" s="38"/>
      <c r="P29" s="31" t="s">
        <v>21</v>
      </c>
      <c r="Q29" s="114"/>
      <c r="R29" s="45" t="s">
        <v>137</v>
      </c>
      <c r="S29" s="46"/>
      <c r="T29" s="46"/>
      <c r="U29" s="46"/>
    </row>
    <row r="30" spans="1:21" x14ac:dyDescent="0.25">
      <c r="A30" s="35"/>
      <c r="B30" s="34"/>
      <c r="C30" s="39"/>
      <c r="D30" s="35"/>
      <c r="E30" s="34"/>
      <c r="F30" s="39"/>
      <c r="G30" s="35"/>
      <c r="H30" s="34"/>
      <c r="I30" s="39"/>
      <c r="J30" s="35"/>
      <c r="K30" s="34"/>
      <c r="L30" s="38"/>
      <c r="M30" s="35"/>
      <c r="N30" s="34"/>
      <c r="O30" s="39"/>
      <c r="P30" s="46"/>
      <c r="Q30" s="46"/>
      <c r="R30" s="46"/>
      <c r="S30" s="46"/>
      <c r="T30" s="46"/>
      <c r="U30" s="46"/>
    </row>
    <row r="31" spans="1:21" x14ac:dyDescent="0.25">
      <c r="A31" s="35"/>
      <c r="B31" s="34"/>
      <c r="C31" s="39"/>
      <c r="D31" s="35"/>
      <c r="E31" s="34"/>
      <c r="F31" s="39"/>
      <c r="G31" s="35"/>
      <c r="H31" s="34"/>
      <c r="I31" s="39"/>
      <c r="J31" s="35"/>
      <c r="K31" s="34"/>
      <c r="L31" s="38"/>
      <c r="M31" s="35"/>
      <c r="N31" s="34"/>
      <c r="O31" s="39"/>
      <c r="P31" s="46"/>
      <c r="Q31" s="46"/>
      <c r="R31" s="46"/>
      <c r="S31" s="46"/>
      <c r="T31" s="46"/>
      <c r="U31" s="46"/>
    </row>
    <row r="32" spans="1:21" x14ac:dyDescent="0.25">
      <c r="A32" s="35"/>
      <c r="B32" s="34"/>
      <c r="C32" s="39"/>
      <c r="D32" s="35"/>
      <c r="E32" s="34"/>
      <c r="F32" s="39"/>
      <c r="G32" s="35"/>
      <c r="H32" s="34"/>
      <c r="I32" s="39"/>
      <c r="J32" s="35"/>
      <c r="K32" s="34"/>
      <c r="L32" s="38"/>
      <c r="M32" s="35"/>
      <c r="N32" s="34"/>
      <c r="O32" s="39"/>
      <c r="P32" s="46"/>
      <c r="Q32" s="46"/>
      <c r="R32" s="46"/>
      <c r="S32" s="46"/>
      <c r="T32" s="46"/>
      <c r="U32" s="46"/>
    </row>
    <row r="33" spans="1:21" x14ac:dyDescent="0.25">
      <c r="A33" s="35"/>
      <c r="B33" s="34"/>
      <c r="C33" s="39"/>
      <c r="D33" s="35"/>
      <c r="E33" s="34"/>
      <c r="F33" s="39"/>
      <c r="G33" s="35"/>
      <c r="H33" s="34"/>
      <c r="I33" s="39"/>
      <c r="J33" s="35"/>
      <c r="K33" s="34"/>
      <c r="L33" s="38"/>
      <c r="M33" s="35"/>
      <c r="N33" s="34"/>
      <c r="O33" s="39"/>
      <c r="P33" s="46"/>
      <c r="Q33" s="46"/>
      <c r="R33" s="46"/>
      <c r="S33" s="46"/>
      <c r="T33" s="46"/>
      <c r="U33" s="46"/>
    </row>
    <row r="34" spans="1:21" x14ac:dyDescent="0.25">
      <c r="A34" s="35"/>
      <c r="B34" s="34"/>
      <c r="C34" s="39"/>
      <c r="D34" s="35"/>
      <c r="E34" s="34"/>
      <c r="F34" s="39"/>
      <c r="G34" s="35"/>
      <c r="H34" s="34"/>
      <c r="I34" s="39"/>
      <c r="J34" s="35"/>
      <c r="K34" s="34"/>
      <c r="L34" s="38"/>
      <c r="M34" s="35"/>
      <c r="N34" s="34"/>
      <c r="O34" s="39"/>
      <c r="P34" s="46"/>
      <c r="Q34" s="46"/>
      <c r="R34" s="46"/>
      <c r="S34" s="46"/>
      <c r="T34" s="46"/>
      <c r="U34" s="46"/>
    </row>
    <row r="35" spans="1:21" x14ac:dyDescent="0.25">
      <c r="A35" s="35"/>
      <c r="B35" s="34"/>
      <c r="C35" s="39"/>
      <c r="D35" s="35"/>
      <c r="E35" s="34"/>
      <c r="F35" s="39"/>
      <c r="G35" s="35"/>
      <c r="H35" s="34"/>
      <c r="I35" s="39"/>
      <c r="J35" s="35"/>
      <c r="K35" s="34"/>
      <c r="L35" s="38"/>
      <c r="M35" s="35"/>
      <c r="N35" s="34"/>
      <c r="O35" s="39"/>
      <c r="P35" s="46"/>
      <c r="Q35" s="46"/>
      <c r="R35" s="46"/>
      <c r="S35" s="46"/>
      <c r="T35" s="46"/>
      <c r="U35" s="46"/>
    </row>
    <row r="36" spans="1:21" x14ac:dyDescent="0.25">
      <c r="A36" s="35"/>
      <c r="B36" s="34"/>
      <c r="C36" s="39"/>
      <c r="D36" s="35"/>
      <c r="E36" s="34"/>
      <c r="F36" s="39"/>
      <c r="G36" s="35"/>
      <c r="H36" s="34"/>
      <c r="I36" s="39"/>
      <c r="J36" s="35"/>
      <c r="K36" s="34"/>
      <c r="L36" s="38"/>
      <c r="M36" s="35"/>
      <c r="N36" s="34"/>
      <c r="O36" s="39"/>
      <c r="P36" s="46"/>
      <c r="Q36" s="46"/>
      <c r="R36" s="46"/>
      <c r="S36" s="46"/>
      <c r="T36" s="46"/>
      <c r="U36" s="46"/>
    </row>
    <row r="37" spans="1:21" x14ac:dyDescent="0.25">
      <c r="A37" s="35"/>
      <c r="B37" s="34"/>
      <c r="C37" s="39"/>
      <c r="D37" s="35"/>
      <c r="E37" s="34"/>
      <c r="F37" s="39"/>
      <c r="G37" s="35"/>
      <c r="H37" s="34"/>
      <c r="I37" s="39"/>
      <c r="J37" s="35"/>
      <c r="K37" s="34"/>
      <c r="L37" s="38"/>
      <c r="M37" s="35"/>
      <c r="N37" s="34"/>
      <c r="O37" s="39"/>
      <c r="P37" s="46"/>
      <c r="Q37" s="46"/>
      <c r="R37" s="46"/>
      <c r="S37" s="46"/>
      <c r="T37" s="46"/>
      <c r="U37" s="46"/>
    </row>
    <row r="38" spans="1:21" x14ac:dyDescent="0.25">
      <c r="A38" s="35"/>
      <c r="B38" s="34"/>
      <c r="C38" s="39"/>
      <c r="D38" s="35"/>
      <c r="E38" s="34"/>
      <c r="F38" s="39"/>
      <c r="G38" s="35"/>
      <c r="H38" s="34"/>
      <c r="I38" s="39"/>
      <c r="J38" s="35"/>
      <c r="K38" s="34"/>
      <c r="L38" s="38"/>
      <c r="M38" s="35"/>
      <c r="N38" s="34"/>
      <c r="O38" s="39"/>
      <c r="P38" s="46"/>
      <c r="Q38" s="46"/>
      <c r="R38" s="46"/>
      <c r="S38" s="46"/>
      <c r="T38" s="46"/>
      <c r="U38" s="46"/>
    </row>
    <row r="39" spans="1:21" customFormat="1" ht="16.5" customHeight="1" thickBot="1" x14ac:dyDescent="0.3">
      <c r="A39" s="31"/>
      <c r="B39" s="41"/>
      <c r="C39" s="42"/>
      <c r="D39" s="31"/>
      <c r="E39" s="41"/>
      <c r="F39" s="42"/>
      <c r="G39" s="31"/>
      <c r="H39" s="41"/>
      <c r="I39" s="42"/>
      <c r="J39" s="31"/>
      <c r="K39" s="41"/>
      <c r="L39" s="43"/>
      <c r="M39" s="31"/>
      <c r="N39" s="41"/>
      <c r="O39" s="42"/>
      <c r="P39" s="46"/>
      <c r="Q39" s="46"/>
      <c r="R39" s="46"/>
      <c r="S39" s="46"/>
      <c r="T39" s="46"/>
      <c r="U39" s="46"/>
    </row>
    <row r="40" spans="1:21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46"/>
      <c r="Q40" s="46"/>
      <c r="R40" s="46"/>
      <c r="S40" s="46"/>
      <c r="T40" s="46"/>
      <c r="U40" s="46"/>
    </row>
    <row r="41" spans="1:21" x14ac:dyDescent="0.25">
      <c r="A41" s="12" t="s">
        <v>138</v>
      </c>
      <c r="B41" s="12"/>
      <c r="E41" s="12" t="s">
        <v>139</v>
      </c>
      <c r="F41" s="12"/>
    </row>
    <row r="42" spans="1:21" x14ac:dyDescent="0.25">
      <c r="A42" s="35" t="s">
        <v>140</v>
      </c>
      <c r="B42" s="34" t="s">
        <v>141</v>
      </c>
      <c r="C42" s="48" t="s">
        <v>142</v>
      </c>
      <c r="E42" s="35" t="s">
        <v>140</v>
      </c>
      <c r="F42" s="34" t="s">
        <v>141</v>
      </c>
      <c r="G42" s="48" t="s">
        <v>142</v>
      </c>
    </row>
    <row r="43" spans="1:21" x14ac:dyDescent="0.25">
      <c r="A43" s="115" t="e">
        <f>(B43-(B44-(B44-B42)/(A44-A42)*A44))/((B44-B42)/(A44-A42))</f>
        <v>#VALUE!</v>
      </c>
      <c r="B43" s="116" t="s">
        <v>143</v>
      </c>
      <c r="E43" s="115" t="s">
        <v>144</v>
      </c>
      <c r="F43" s="116" t="e">
        <f>(F44-F42)/(E44-E42)*E43+(F44-(F44-F42)/(E44-E42)*E44)</f>
        <v>#VALUE!</v>
      </c>
    </row>
    <row r="44" spans="1:21" x14ac:dyDescent="0.25">
      <c r="A44" s="35" t="s">
        <v>145</v>
      </c>
      <c r="B44" s="34" t="s">
        <v>146</v>
      </c>
      <c r="C44" s="48" t="s">
        <v>147</v>
      </c>
      <c r="E44" s="35" t="s">
        <v>145</v>
      </c>
      <c r="F44" s="34" t="s">
        <v>146</v>
      </c>
      <c r="G44" s="48" t="s">
        <v>147</v>
      </c>
    </row>
    <row r="46" spans="1:21" customFormat="1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</row>
  </sheetData>
  <mergeCells count="12">
    <mergeCell ref="A41:B41"/>
    <mergeCell ref="E41:F41"/>
    <mergeCell ref="A23:C23"/>
    <mergeCell ref="D23:F23"/>
    <mergeCell ref="G23:I23"/>
    <mergeCell ref="J23:L23"/>
    <mergeCell ref="M23:O23"/>
    <mergeCell ref="A8:C8"/>
    <mergeCell ref="D8:F8"/>
    <mergeCell ref="G8:I8"/>
    <mergeCell ref="J8:L8"/>
    <mergeCell ref="M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7FFB-8651-494F-B432-2AF6FD4A442F}">
  <dimension ref="A1:AS357"/>
  <sheetViews>
    <sheetView zoomScale="70" zoomScaleNormal="70" workbookViewId="0">
      <selection activeCell="A13" sqref="A13"/>
    </sheetView>
  </sheetViews>
  <sheetFormatPr defaultColWidth="9" defaultRowHeight="15.75" x14ac:dyDescent="0.25"/>
  <cols>
    <col min="1" max="1" width="8.125" style="50" bestFit="1" customWidth="1"/>
    <col min="2" max="2" width="13.5" style="50" bestFit="1" customWidth="1"/>
    <col min="3" max="3" width="9" style="50" customWidth="1"/>
    <col min="4" max="4" width="7.75" style="50" customWidth="1"/>
    <col min="5" max="5" width="12.5" style="50" customWidth="1"/>
    <col min="6" max="6" width="11.875" style="50" bestFit="1" customWidth="1"/>
    <col min="7" max="9" width="9" style="50" customWidth="1"/>
    <col min="10" max="10" width="14.125" style="50" customWidth="1"/>
    <col min="11" max="11" width="8.75" style="50" customWidth="1"/>
    <col min="12" max="12" width="8.125" style="50" bestFit="1" customWidth="1"/>
    <col min="13" max="13" width="12.375" style="50" bestFit="1" customWidth="1"/>
    <col min="14" max="14" width="13.5" style="50" bestFit="1" customWidth="1"/>
    <col min="15" max="15" width="8.125" style="50" bestFit="1" customWidth="1"/>
    <col min="16" max="16" width="13.5" style="50" bestFit="1" customWidth="1"/>
    <col min="17" max="20" width="8.125" style="50" bestFit="1" customWidth="1"/>
    <col min="21" max="21" width="9" style="50" customWidth="1"/>
    <col min="22" max="22" width="9" style="117" customWidth="1"/>
    <col min="23" max="36" width="9" style="50" customWidth="1"/>
    <col min="37" max="37" width="8.125" style="50" bestFit="1" customWidth="1"/>
    <col min="38" max="38" width="8.75" style="50" bestFit="1" customWidth="1"/>
    <col min="39" max="45" width="8.125" style="50" bestFit="1" customWidth="1"/>
    <col min="46" max="46" width="9" style="50" customWidth="1"/>
    <col min="47" max="16384" width="9" style="50"/>
  </cols>
  <sheetData>
    <row r="1" spans="1:45" x14ac:dyDescent="0.25">
      <c r="A1" s="49" t="s">
        <v>148</v>
      </c>
      <c r="V1" s="118"/>
    </row>
    <row r="2" spans="1:45" customFormat="1" ht="16.5" customHeight="1" thickBot="1" x14ac:dyDescent="0.3">
      <c r="A2" s="49" t="s">
        <v>149</v>
      </c>
      <c r="X2" s="27" t="s">
        <v>150</v>
      </c>
      <c r="AK2" s="27" t="s">
        <v>151</v>
      </c>
    </row>
    <row r="3" spans="1:45" x14ac:dyDescent="0.25">
      <c r="A3" s="45" t="s">
        <v>152</v>
      </c>
      <c r="L3" s="52" t="s">
        <v>153</v>
      </c>
      <c r="M3" s="53"/>
      <c r="N3" s="53"/>
      <c r="O3" s="53"/>
      <c r="P3" s="53"/>
      <c r="Q3" s="53"/>
      <c r="R3" s="53"/>
      <c r="S3" s="53"/>
      <c r="T3" s="54"/>
      <c r="AK3" s="52" t="s">
        <v>154</v>
      </c>
      <c r="AL3" s="53"/>
      <c r="AM3" s="53"/>
      <c r="AN3" s="53"/>
      <c r="AO3" s="53"/>
      <c r="AP3" s="53"/>
      <c r="AQ3" s="53"/>
      <c r="AR3" s="53"/>
      <c r="AS3" s="54"/>
    </row>
    <row r="4" spans="1:45" x14ac:dyDescent="0.25">
      <c r="A4" s="51"/>
      <c r="L4" s="55" t="s">
        <v>155</v>
      </c>
      <c r="T4" s="56"/>
      <c r="AK4" s="55" t="s">
        <v>155</v>
      </c>
      <c r="AS4" s="56"/>
    </row>
    <row r="5" spans="1:45" x14ac:dyDescent="0.25">
      <c r="A5" s="24" t="s">
        <v>156</v>
      </c>
      <c r="L5" s="26" t="s">
        <v>157</v>
      </c>
      <c r="M5" s="18" t="s">
        <v>30</v>
      </c>
      <c r="N5" s="18" t="s">
        <v>31</v>
      </c>
      <c r="P5" s="18" t="s">
        <v>157</v>
      </c>
      <c r="Q5" s="18" t="s">
        <v>158</v>
      </c>
      <c r="R5" s="18" t="s">
        <v>159</v>
      </c>
      <c r="S5" s="18" t="s">
        <v>160</v>
      </c>
      <c r="T5" s="57" t="s">
        <v>161</v>
      </c>
      <c r="AK5" s="26" t="s">
        <v>157</v>
      </c>
      <c r="AL5" s="18" t="s">
        <v>30</v>
      </c>
      <c r="AM5" s="18" t="s">
        <v>31</v>
      </c>
      <c r="AO5" s="18" t="s">
        <v>157</v>
      </c>
      <c r="AP5" s="18" t="s">
        <v>158</v>
      </c>
      <c r="AQ5" s="18" t="s">
        <v>159</v>
      </c>
      <c r="AR5" s="18" t="s">
        <v>160</v>
      </c>
      <c r="AS5" s="57" t="s">
        <v>161</v>
      </c>
    </row>
    <row r="6" spans="1:45" x14ac:dyDescent="0.25">
      <c r="A6" s="11" t="s">
        <v>162</v>
      </c>
      <c r="B6" s="11"/>
      <c r="C6" s="19"/>
      <c r="D6" s="11" t="s">
        <v>163</v>
      </c>
      <c r="E6" s="11"/>
      <c r="F6" s="19"/>
      <c r="G6" s="11" t="s">
        <v>18</v>
      </c>
      <c r="H6" s="11"/>
      <c r="I6" s="19" t="s">
        <v>19</v>
      </c>
      <c r="J6" s="19" t="s">
        <v>20</v>
      </c>
      <c r="L6" s="58">
        <v>0</v>
      </c>
      <c r="M6" s="59">
        <f t="shared" ref="M6:N9" si="0">A8</f>
        <v>6</v>
      </c>
      <c r="N6" s="59">
        <f t="shared" si="0"/>
        <v>5000000</v>
      </c>
      <c r="P6" s="59">
        <v>0</v>
      </c>
      <c r="Q6" s="59">
        <f>M7 - M6</f>
        <v>2</v>
      </c>
      <c r="R6" s="59">
        <f>Q6 + Q7</f>
        <v>4</v>
      </c>
      <c r="S6" s="59">
        <f>N7 - N6</f>
        <v>10000000</v>
      </c>
      <c r="T6" s="60">
        <f>S6 / Q6</f>
        <v>5000000</v>
      </c>
      <c r="AK6" s="58">
        <v>0</v>
      </c>
      <c r="AL6" s="119"/>
      <c r="AM6" s="119"/>
      <c r="AO6" s="59">
        <v>0</v>
      </c>
      <c r="AP6" s="59">
        <f>AL7 - AL6</f>
        <v>0</v>
      </c>
      <c r="AQ6" s="59">
        <f>AP6 + AP7</f>
        <v>0</v>
      </c>
      <c r="AR6" s="59">
        <f>AM7 - AM6</f>
        <v>0</v>
      </c>
      <c r="AS6" s="60" t="e">
        <f>AR6 / AP6</f>
        <v>#DIV/0!</v>
      </c>
    </row>
    <row r="7" spans="1:45" x14ac:dyDescent="0.25">
      <c r="A7" s="25" t="s">
        <v>30</v>
      </c>
      <c r="B7" s="25" t="s">
        <v>31</v>
      </c>
      <c r="C7" s="25"/>
      <c r="D7" s="18" t="s">
        <v>30</v>
      </c>
      <c r="E7" s="18" t="s">
        <v>31</v>
      </c>
      <c r="F7" s="25"/>
      <c r="G7" s="25" t="s">
        <v>164</v>
      </c>
      <c r="H7" s="25" t="s">
        <v>165</v>
      </c>
      <c r="I7" s="25"/>
      <c r="J7" s="61"/>
      <c r="K7" s="62"/>
      <c r="L7" s="58">
        <v>1</v>
      </c>
      <c r="M7" s="59">
        <f t="shared" si="0"/>
        <v>8</v>
      </c>
      <c r="N7" s="59">
        <f t="shared" si="0"/>
        <v>15000000</v>
      </c>
      <c r="P7" s="59">
        <v>1</v>
      </c>
      <c r="Q7" s="59">
        <f>M8 - M7</f>
        <v>2</v>
      </c>
      <c r="R7" s="59">
        <f>Q7 + Q8</f>
        <v>4</v>
      </c>
      <c r="S7" s="59">
        <f>N8 - N7</f>
        <v>15000000</v>
      </c>
      <c r="T7" s="60">
        <f>S7 / Q7</f>
        <v>7500000</v>
      </c>
      <c r="AK7" s="58">
        <v>1</v>
      </c>
      <c r="AL7" s="119"/>
      <c r="AM7" s="119"/>
      <c r="AO7" s="59">
        <v>1</v>
      </c>
      <c r="AP7" s="59">
        <f>AL8 - AL7</f>
        <v>0</v>
      </c>
      <c r="AQ7" s="59">
        <f>AP7 + AP8</f>
        <v>0</v>
      </c>
      <c r="AR7" s="59">
        <f>AM8 - AM7</f>
        <v>0</v>
      </c>
      <c r="AS7" s="60" t="e">
        <f>AR7 / AP7</f>
        <v>#DIV/0!</v>
      </c>
    </row>
    <row r="8" spans="1:45" x14ac:dyDescent="0.25">
      <c r="A8" s="50">
        <v>6</v>
      </c>
      <c r="B8" s="50">
        <v>5000000</v>
      </c>
      <c r="D8" s="119">
        <f>M6</f>
        <v>6</v>
      </c>
      <c r="E8" s="120">
        <f>N6</f>
        <v>5000000</v>
      </c>
      <c r="J8" s="77"/>
      <c r="L8" s="58">
        <v>2</v>
      </c>
      <c r="M8" s="59">
        <f t="shared" si="0"/>
        <v>10</v>
      </c>
      <c r="N8" s="59">
        <f t="shared" si="0"/>
        <v>30000000</v>
      </c>
      <c r="P8" s="59">
        <v>2</v>
      </c>
      <c r="Q8" s="59">
        <f>M9 - M8</f>
        <v>2</v>
      </c>
      <c r="R8" s="59"/>
      <c r="S8" s="59">
        <f>N9 - N8</f>
        <v>10000000</v>
      </c>
      <c r="T8" s="60">
        <f>S8 / Q8</f>
        <v>5000000</v>
      </c>
      <c r="AK8" s="58">
        <v>2</v>
      </c>
      <c r="AL8" s="119"/>
      <c r="AM8" s="119"/>
      <c r="AO8" s="59">
        <v>2</v>
      </c>
      <c r="AP8" s="59">
        <f>AL9 - AL8</f>
        <v>0</v>
      </c>
      <c r="AQ8" s="59"/>
      <c r="AR8" s="59">
        <f>AM9 - AM8</f>
        <v>0</v>
      </c>
      <c r="AS8" s="60" t="e">
        <f>AR8 / AP8</f>
        <v>#DIV/0!</v>
      </c>
    </row>
    <row r="9" spans="1:45" x14ac:dyDescent="0.25">
      <c r="A9" s="50">
        <v>8</v>
      </c>
      <c r="B9" s="50">
        <v>15000000</v>
      </c>
      <c r="D9" s="119">
        <f>D8+1/4*(D12-D8)</f>
        <v>6.5</v>
      </c>
      <c r="E9" s="120">
        <f>M18 * (D9 - D8)^3 + N18 * (D9 - D8)^2 + O18 * (D9 - D8) + P18</f>
        <v>7109375</v>
      </c>
      <c r="L9" s="58">
        <v>3</v>
      </c>
      <c r="M9" s="59">
        <f t="shared" si="0"/>
        <v>12</v>
      </c>
      <c r="N9" s="59">
        <f t="shared" si="0"/>
        <v>40000000</v>
      </c>
      <c r="T9" s="56"/>
      <c r="AK9" s="58">
        <v>3</v>
      </c>
      <c r="AL9" s="119"/>
      <c r="AM9" s="119"/>
      <c r="AS9" s="56"/>
    </row>
    <row r="10" spans="1:45" x14ac:dyDescent="0.25">
      <c r="A10" s="50">
        <v>10</v>
      </c>
      <c r="B10" s="50">
        <v>30000000</v>
      </c>
      <c r="D10" s="119">
        <f>D8+2/4*(D12-D8)</f>
        <v>7</v>
      </c>
      <c r="E10" s="120">
        <f>M18 * (D10 - D8)^3 + N18 * (D10 - D8)^2 + O18 * (D10 - D8) + P18</f>
        <v>9375000</v>
      </c>
      <c r="L10" s="63"/>
      <c r="T10" s="56"/>
      <c r="AK10" s="63"/>
      <c r="AS10" s="56"/>
    </row>
    <row r="11" spans="1:45" x14ac:dyDescent="0.25">
      <c r="A11" s="50">
        <v>12</v>
      </c>
      <c r="B11" s="50">
        <v>40000000</v>
      </c>
      <c r="D11" s="119">
        <f>D8+3/4*(D12-D8)</f>
        <v>7.5</v>
      </c>
      <c r="E11" s="120">
        <f>M18 * (D11 - D8)^3 + N18 * (D11 - D8)^2 + O18 * (D11 - D8) + P18</f>
        <v>11953125</v>
      </c>
      <c r="L11" s="63"/>
      <c r="M11" s="10" t="s">
        <v>166</v>
      </c>
      <c r="N11" s="10"/>
      <c r="O11" s="10"/>
      <c r="P11" s="10"/>
      <c r="R11" s="18" t="s">
        <v>167</v>
      </c>
      <c r="T11" s="57" t="s">
        <v>168</v>
      </c>
      <c r="AK11" s="63"/>
      <c r="AL11" s="10" t="s">
        <v>166</v>
      </c>
      <c r="AM11" s="10"/>
      <c r="AN11" s="10"/>
      <c r="AO11" s="10"/>
      <c r="AQ11" s="18" t="s">
        <v>167</v>
      </c>
      <c r="AS11" s="57" t="s">
        <v>168</v>
      </c>
    </row>
    <row r="12" spans="1:45" x14ac:dyDescent="0.25">
      <c r="D12" s="119">
        <f>M7</f>
        <v>8</v>
      </c>
      <c r="E12" s="120">
        <f>N7</f>
        <v>15000000</v>
      </c>
      <c r="L12" s="63"/>
      <c r="M12" s="59">
        <v>2</v>
      </c>
      <c r="N12" s="59">
        <v>0</v>
      </c>
      <c r="O12" s="59">
        <v>0</v>
      </c>
      <c r="P12" s="59">
        <v>0</v>
      </c>
      <c r="R12" s="59">
        <v>0</v>
      </c>
      <c r="T12" s="60">
        <f t="array" ref="T12:T15">MMULT( MINVERSE(M12:P15), R12:R15 )</f>
        <v>0</v>
      </c>
      <c r="AK12" s="63"/>
      <c r="AL12" s="59">
        <v>2</v>
      </c>
      <c r="AM12" s="59">
        <v>0</v>
      </c>
      <c r="AN12" s="59">
        <v>0</v>
      </c>
      <c r="AO12" s="59">
        <v>0</v>
      </c>
      <c r="AQ12" s="59">
        <v>0</v>
      </c>
      <c r="AS12" s="60" t="e">
        <f t="array" ref="AS12:AS15">MMULT( MINVERSE(AL12:AO15), AQ12:AQ15 )</f>
        <v>#DIV/0!</v>
      </c>
    </row>
    <row r="13" spans="1:45" customFormat="1" x14ac:dyDescent="0.25">
      <c r="D13" s="119">
        <f>D12+1/4*(D16-D12)</f>
        <v>8.5</v>
      </c>
      <c r="E13" s="120">
        <f>M19 * (D13 - D12)^3 + N19 * (D13 - D12)^2 + O19 * (D13 - D12) + P19</f>
        <v>18593750</v>
      </c>
      <c r="L13" s="63"/>
      <c r="M13" s="59">
        <f>Q6 / R6</f>
        <v>0.5</v>
      </c>
      <c r="N13" s="59">
        <v>2</v>
      </c>
      <c r="O13" s="59">
        <f>1 - M13</f>
        <v>0.5</v>
      </c>
      <c r="P13" s="59">
        <v>0</v>
      </c>
      <c r="R13" s="59">
        <f>3 * (T7 - T6) / R6</f>
        <v>1875000</v>
      </c>
      <c r="T13" s="60">
        <v>1250000</v>
      </c>
      <c r="V13" s="121"/>
      <c r="AK13" s="63"/>
      <c r="AL13" s="59" t="e">
        <f>AP6 / AQ6</f>
        <v>#DIV/0!</v>
      </c>
      <c r="AM13" s="59">
        <v>2</v>
      </c>
      <c r="AN13" s="59" t="e">
        <f>1 - AL13</f>
        <v>#DIV/0!</v>
      </c>
      <c r="AO13" s="59">
        <v>0</v>
      </c>
      <c r="AQ13" s="59" t="e">
        <f>3 * (AS7 - AS6) / AQ6</f>
        <v>#DIV/0!</v>
      </c>
      <c r="AS13" s="60" t="e">
        <v>#DIV/0!</v>
      </c>
    </row>
    <row r="14" spans="1:45" x14ac:dyDescent="0.25">
      <c r="D14" s="119">
        <f>D12+2/4*(D16-D12)</f>
        <v>9</v>
      </c>
      <c r="E14" s="120">
        <f>M19 * (D14 - D12)^3 + N19 * (D14 - D12)^2 + O19 * (D14 - D12) + P19</f>
        <v>22500000</v>
      </c>
      <c r="L14" s="63"/>
      <c r="M14" s="59">
        <v>0</v>
      </c>
      <c r="N14" s="59">
        <f>Q7 / R7</f>
        <v>0.5</v>
      </c>
      <c r="O14" s="59">
        <v>2</v>
      </c>
      <c r="P14" s="59">
        <f>1 - N14</f>
        <v>0.5</v>
      </c>
      <c r="R14" s="59">
        <f>3 * (T8 - T7) / R7</f>
        <v>-1875000</v>
      </c>
      <c r="T14" s="60">
        <v>-1250000</v>
      </c>
      <c r="AK14" s="63"/>
      <c r="AL14" s="59">
        <v>0</v>
      </c>
      <c r="AM14" s="59" t="e">
        <f>AP7 / AQ7</f>
        <v>#DIV/0!</v>
      </c>
      <c r="AN14" s="59">
        <v>2</v>
      </c>
      <c r="AO14" s="59" t="e">
        <f>1 - AM14</f>
        <v>#DIV/0!</v>
      </c>
      <c r="AQ14" s="59" t="e">
        <f>3 * (AS8 - AS7) / AQ7</f>
        <v>#DIV/0!</v>
      </c>
      <c r="AS14" s="60" t="e">
        <v>#DIV/0!</v>
      </c>
    </row>
    <row r="15" spans="1:45" x14ac:dyDescent="0.25">
      <c r="D15" s="119">
        <f>D12+3/4*(D16-D12)</f>
        <v>9.5</v>
      </c>
      <c r="E15" s="120">
        <f>M19 * (D15 - D12)^3 + N19 * (D15 - D12)^2 + O19 * (D15 - D12) + P19</f>
        <v>26406250</v>
      </c>
      <c r="K15" s="62"/>
      <c r="L15" s="63"/>
      <c r="M15" s="59">
        <v>0</v>
      </c>
      <c r="N15" s="59">
        <v>0</v>
      </c>
      <c r="O15" s="59">
        <v>0</v>
      </c>
      <c r="P15" s="59">
        <v>2</v>
      </c>
      <c r="R15" s="59">
        <v>0</v>
      </c>
      <c r="T15" s="60">
        <v>0</v>
      </c>
      <c r="AK15" s="63"/>
      <c r="AL15" s="59">
        <v>0</v>
      </c>
      <c r="AM15" s="59">
        <v>0</v>
      </c>
      <c r="AN15" s="59">
        <v>0</v>
      </c>
      <c r="AO15" s="59">
        <v>2</v>
      </c>
      <c r="AQ15" s="59">
        <v>0</v>
      </c>
      <c r="AS15" s="60" t="e">
        <v>#DIV/0!</v>
      </c>
    </row>
    <row r="16" spans="1:45" x14ac:dyDescent="0.25">
      <c r="D16" s="119">
        <f>M8</f>
        <v>10</v>
      </c>
      <c r="E16" s="120">
        <f>N8</f>
        <v>30000000</v>
      </c>
      <c r="K16" s="62"/>
      <c r="L16" s="63"/>
      <c r="T16" s="56"/>
      <c r="AK16" s="63"/>
      <c r="AS16" s="56"/>
    </row>
    <row r="17" spans="1:45" x14ac:dyDescent="0.25">
      <c r="D17" s="119">
        <f>D16+1/4*(D20-D16)</f>
        <v>10.5</v>
      </c>
      <c r="E17" s="120">
        <f>M20 * (D17 - D16)^3 + N20 * (D17 - D16)^2 + O20 * (D17 - D16) + P20</f>
        <v>33046875</v>
      </c>
      <c r="K17" s="62"/>
      <c r="L17" s="26" t="s">
        <v>157</v>
      </c>
      <c r="M17" s="18" t="s">
        <v>169</v>
      </c>
      <c r="N17" s="18" t="s">
        <v>170</v>
      </c>
      <c r="O17" s="18" t="s">
        <v>171</v>
      </c>
      <c r="P17" s="18" t="s">
        <v>172</v>
      </c>
      <c r="Q17" s="64" t="s">
        <v>173</v>
      </c>
      <c r="R17" s="65" t="s">
        <v>174</v>
      </c>
      <c r="S17" s="65" t="s">
        <v>174</v>
      </c>
      <c r="T17" s="56"/>
      <c r="AK17" s="26" t="s">
        <v>157</v>
      </c>
      <c r="AL17" s="18" t="s">
        <v>169</v>
      </c>
      <c r="AM17" s="18" t="s">
        <v>170</v>
      </c>
      <c r="AN17" s="18" t="s">
        <v>171</v>
      </c>
      <c r="AO17" s="18" t="s">
        <v>172</v>
      </c>
      <c r="AP17" s="64" t="s">
        <v>175</v>
      </c>
      <c r="AQ17" s="65" t="s">
        <v>174</v>
      </c>
      <c r="AR17" s="65" t="s">
        <v>174</v>
      </c>
      <c r="AS17" s="56"/>
    </row>
    <row r="18" spans="1:45" x14ac:dyDescent="0.25">
      <c r="D18" s="119">
        <v>10.8718</v>
      </c>
      <c r="E18" s="120">
        <f>M20 * (D18 - D16)^3 + N20 * (D18 - D16)^2 + O20 * (D18 - D16) + P20</f>
        <v>34999997.350465</v>
      </c>
      <c r="F18" s="50">
        <f>E18-35000000</f>
        <v>-2.6495350003242493</v>
      </c>
      <c r="L18" s="58">
        <v>0</v>
      </c>
      <c r="M18" s="59">
        <f>(T13 - T12) / (3 * Q6)</f>
        <v>208333.33333333334</v>
      </c>
      <c r="N18" s="59">
        <f>T12</f>
        <v>0</v>
      </c>
      <c r="O18" s="59">
        <f>T6 - Q6 * (T13 + 2 * T12) / 3</f>
        <v>4166666.6666666665</v>
      </c>
      <c r="P18" s="59">
        <f>N6</f>
        <v>5000000</v>
      </c>
      <c r="Q18" s="64" t="s">
        <v>174</v>
      </c>
      <c r="R18" s="65" t="s">
        <v>174</v>
      </c>
      <c r="S18" s="65" t="s">
        <v>174</v>
      </c>
      <c r="T18" s="56"/>
      <c r="AK18" s="58">
        <v>0</v>
      </c>
      <c r="AL18" s="120" t="e">
        <f>(AS13 - AS12) / (3 * AP6)</f>
        <v>#DIV/0!</v>
      </c>
      <c r="AM18" s="120" t="e">
        <f>AS12</f>
        <v>#DIV/0!</v>
      </c>
      <c r="AN18" s="120" t="e">
        <f>AS6 - AP6 * (AS13 + 2 * AS12) / 3</f>
        <v>#DIV/0!</v>
      </c>
      <c r="AO18" s="120">
        <f>AM6</f>
        <v>0</v>
      </c>
      <c r="AP18" s="64" t="s">
        <v>174</v>
      </c>
      <c r="AQ18" s="65" t="s">
        <v>174</v>
      </c>
      <c r="AR18" s="65" t="s">
        <v>174</v>
      </c>
      <c r="AS18" s="56"/>
    </row>
    <row r="19" spans="1:45" x14ac:dyDescent="0.25">
      <c r="D19" s="119">
        <f>D16+3/4*(D20-D16)</f>
        <v>11.5</v>
      </c>
      <c r="E19" s="120">
        <f>M20 * (D19 - D16)^3 + N20 * (D19 - D16)^2 + O20 * (D19 - D16) + P20</f>
        <v>37890625</v>
      </c>
      <c r="L19" s="58">
        <v>1</v>
      </c>
      <c r="M19" s="59">
        <f>(T14 - T13) / (3 * Q7)</f>
        <v>-416666.66666666669</v>
      </c>
      <c r="N19" s="59">
        <f>T13</f>
        <v>1250000</v>
      </c>
      <c r="O19" s="59">
        <f>T7 - Q7 * (T14 + 2 * T13) / 3</f>
        <v>6666666.666666667</v>
      </c>
      <c r="P19" s="59">
        <f>N7</f>
        <v>15000000</v>
      </c>
      <c r="Q19" s="64" t="s">
        <v>174</v>
      </c>
      <c r="R19" s="65" t="s">
        <v>174</v>
      </c>
      <c r="S19" s="65" t="s">
        <v>174</v>
      </c>
      <c r="T19" s="56"/>
      <c r="AK19" s="58">
        <v>1</v>
      </c>
      <c r="AL19" s="120" t="e">
        <f>(AS14 - AS13) / (3 * AP7)</f>
        <v>#DIV/0!</v>
      </c>
      <c r="AM19" s="120" t="e">
        <f>AS13</f>
        <v>#DIV/0!</v>
      </c>
      <c r="AN19" s="120" t="e">
        <f>AS7 - AP7 * (AS14 + 2 * AS13) / 3</f>
        <v>#DIV/0!</v>
      </c>
      <c r="AO19" s="120">
        <f>AM7</f>
        <v>0</v>
      </c>
      <c r="AP19" s="64" t="s">
        <v>174</v>
      </c>
      <c r="AQ19" s="65" t="s">
        <v>174</v>
      </c>
      <c r="AR19" s="65" t="s">
        <v>174</v>
      </c>
      <c r="AS19" s="56"/>
    </row>
    <row r="20" spans="1:45" customFormat="1" ht="16.5" customHeight="1" thickBot="1" x14ac:dyDescent="0.3">
      <c r="D20" s="119">
        <f>M9</f>
        <v>12</v>
      </c>
      <c r="E20" s="120">
        <f>N9</f>
        <v>40000000</v>
      </c>
      <c r="L20" s="66">
        <v>2</v>
      </c>
      <c r="M20" s="67">
        <f>(T15 - T14) / (3 * Q8)</f>
        <v>208333.33333333334</v>
      </c>
      <c r="N20" s="67">
        <f>T14</f>
        <v>-1250000</v>
      </c>
      <c r="O20" s="67">
        <f>T8 - Q8 * (T15 + 2 * T14) / 3</f>
        <v>6666666.666666667</v>
      </c>
      <c r="P20" s="67">
        <f>N8</f>
        <v>30000000</v>
      </c>
      <c r="Q20" s="68" t="s">
        <v>174</v>
      </c>
      <c r="R20" s="69" t="s">
        <v>174</v>
      </c>
      <c r="S20" s="69" t="s">
        <v>174</v>
      </c>
      <c r="T20" s="70"/>
      <c r="AK20" s="66">
        <v>2</v>
      </c>
      <c r="AL20" s="122" t="e">
        <f>(AS15 - AS14) / (3 * AP8)</f>
        <v>#DIV/0!</v>
      </c>
      <c r="AM20" s="122" t="e">
        <f>AS14</f>
        <v>#DIV/0!</v>
      </c>
      <c r="AN20" s="122" t="e">
        <f>AS8 - AP8 * (AS15 + 2 * AS14) / 3</f>
        <v>#DIV/0!</v>
      </c>
      <c r="AO20" s="122">
        <f>AM8</f>
        <v>0</v>
      </c>
      <c r="AP20" s="68" t="s">
        <v>174</v>
      </c>
      <c r="AQ20" s="69" t="s">
        <v>174</v>
      </c>
      <c r="AR20" s="69" t="s">
        <v>174</v>
      </c>
      <c r="AS20" s="70"/>
    </row>
    <row r="21" spans="1:45" customFormat="1" ht="16.5" customHeight="1" thickBot="1" x14ac:dyDescent="0.3"/>
    <row r="22" spans="1:45" x14ac:dyDescent="0.25">
      <c r="A22" s="24" t="s">
        <v>176</v>
      </c>
      <c r="L22" s="52" t="s">
        <v>177</v>
      </c>
      <c r="M22" s="53"/>
      <c r="N22" s="53"/>
      <c r="O22" s="53"/>
      <c r="P22" s="53"/>
      <c r="Q22" s="53"/>
      <c r="R22" s="53"/>
      <c r="S22" s="53"/>
      <c r="T22" s="54"/>
      <c r="AK22" s="52" t="s">
        <v>178</v>
      </c>
      <c r="AL22" s="53"/>
      <c r="AM22" s="53"/>
      <c r="AN22" s="53"/>
      <c r="AO22" s="53"/>
      <c r="AP22" s="53"/>
      <c r="AQ22" s="53"/>
      <c r="AR22" s="53"/>
      <c r="AS22" s="54"/>
    </row>
    <row r="23" spans="1:45" x14ac:dyDescent="0.25">
      <c r="A23" s="11" t="s">
        <v>162</v>
      </c>
      <c r="B23" s="11"/>
      <c r="C23" s="19"/>
      <c r="D23" s="11" t="s">
        <v>163</v>
      </c>
      <c r="E23" s="11"/>
      <c r="F23" s="19"/>
      <c r="G23" s="11" t="s">
        <v>18</v>
      </c>
      <c r="H23" s="11"/>
      <c r="I23" s="19" t="s">
        <v>19</v>
      </c>
      <c r="J23" s="19" t="s">
        <v>20</v>
      </c>
      <c r="K23" s="62"/>
      <c r="L23" s="55" t="s">
        <v>155</v>
      </c>
      <c r="T23" s="56"/>
      <c r="AK23" s="55" t="s">
        <v>155</v>
      </c>
      <c r="AS23" s="56"/>
    </row>
    <row r="24" spans="1:45" x14ac:dyDescent="0.25">
      <c r="A24" s="25" t="s">
        <v>30</v>
      </c>
      <c r="B24" s="25" t="s">
        <v>31</v>
      </c>
      <c r="C24" s="25"/>
      <c r="D24" s="18" t="s">
        <v>30</v>
      </c>
      <c r="E24" s="18" t="s">
        <v>31</v>
      </c>
      <c r="F24" s="25"/>
      <c r="G24" s="25" t="s">
        <v>164</v>
      </c>
      <c r="H24" s="25" t="s">
        <v>165</v>
      </c>
      <c r="I24" s="25"/>
      <c r="J24" s="61"/>
      <c r="K24" s="62"/>
      <c r="L24" s="26" t="s">
        <v>157</v>
      </c>
      <c r="M24" s="18" t="s">
        <v>30</v>
      </c>
      <c r="N24" s="18" t="s">
        <v>31</v>
      </c>
      <c r="P24" s="18" t="s">
        <v>157</v>
      </c>
      <c r="Q24" s="18" t="s">
        <v>158</v>
      </c>
      <c r="R24" s="18" t="s">
        <v>159</v>
      </c>
      <c r="S24" s="18" t="s">
        <v>160</v>
      </c>
      <c r="T24" s="57" t="s">
        <v>161</v>
      </c>
      <c r="AK24" s="26" t="s">
        <v>157</v>
      </c>
      <c r="AL24" s="18" t="s">
        <v>30</v>
      </c>
      <c r="AM24" s="18" t="s">
        <v>31</v>
      </c>
      <c r="AO24" s="18" t="s">
        <v>157</v>
      </c>
      <c r="AP24" s="18" t="s">
        <v>158</v>
      </c>
      <c r="AQ24" s="18" t="s">
        <v>159</v>
      </c>
      <c r="AR24" s="18" t="s">
        <v>160</v>
      </c>
      <c r="AS24" s="57" t="s">
        <v>161</v>
      </c>
    </row>
    <row r="25" spans="1:45" x14ac:dyDescent="0.25">
      <c r="A25" s="50">
        <v>7</v>
      </c>
      <c r="B25" s="50">
        <v>7</v>
      </c>
      <c r="D25" s="119">
        <f>M25</f>
        <v>7</v>
      </c>
      <c r="E25" s="120">
        <f>N25</f>
        <v>7</v>
      </c>
      <c r="J25" s="62"/>
      <c r="K25" s="62"/>
      <c r="L25" s="58">
        <v>0</v>
      </c>
      <c r="M25" s="59">
        <f t="shared" ref="M25:N28" si="1">A25</f>
        <v>7</v>
      </c>
      <c r="N25" s="59">
        <f t="shared" si="1"/>
        <v>7</v>
      </c>
      <c r="P25" s="59">
        <v>0</v>
      </c>
      <c r="Q25" s="59">
        <f>M26 - M25</f>
        <v>1</v>
      </c>
      <c r="R25" s="59">
        <f>Q25 + Q26</f>
        <v>2</v>
      </c>
      <c r="S25" s="59">
        <f>N26 - N25</f>
        <v>1</v>
      </c>
      <c r="T25" s="60">
        <f>S25 / Q25</f>
        <v>1</v>
      </c>
      <c r="AK25" s="58">
        <v>0</v>
      </c>
      <c r="AL25" s="59">
        <v>2</v>
      </c>
      <c r="AM25" s="59">
        <v>1.0986119999999999</v>
      </c>
      <c r="AO25" s="59">
        <v>0</v>
      </c>
      <c r="AP25" s="59">
        <f>AL26 - AL25</f>
        <v>3</v>
      </c>
      <c r="AQ25" s="59">
        <f>AP25 + AP26</f>
        <v>11</v>
      </c>
      <c r="AR25" s="59">
        <f>AM26 - AM25</f>
        <v>0.69314700000000018</v>
      </c>
      <c r="AS25" s="60">
        <f>AR25 / AP25</f>
        <v>0.23104900000000006</v>
      </c>
    </row>
    <row r="26" spans="1:45" x14ac:dyDescent="0.25">
      <c r="A26" s="50">
        <v>8</v>
      </c>
      <c r="B26" s="50">
        <v>8</v>
      </c>
      <c r="D26" s="119">
        <f>D25+1/4*(D29-D25)</f>
        <v>7.25</v>
      </c>
      <c r="E26" s="120">
        <f>M37 * (D26 - D25)^3 + N37 * (D26 - D25)^2 + O37 * (D26 - D25) + P37</f>
        <v>7.25</v>
      </c>
      <c r="J26" s="62"/>
      <c r="L26" s="58">
        <v>1</v>
      </c>
      <c r="M26" s="59">
        <f t="shared" si="1"/>
        <v>8</v>
      </c>
      <c r="N26" s="59">
        <f t="shared" si="1"/>
        <v>8</v>
      </c>
      <c r="P26" s="59">
        <v>1</v>
      </c>
      <c r="Q26" s="59">
        <f>M27 - M26</f>
        <v>1</v>
      </c>
      <c r="R26" s="59">
        <f>Q26 + Q27</f>
        <v>3</v>
      </c>
      <c r="S26" s="59">
        <f>N27 - N26</f>
        <v>1</v>
      </c>
      <c r="T26" s="60">
        <f>S26 / Q26</f>
        <v>1</v>
      </c>
      <c r="AK26" s="58">
        <v>1</v>
      </c>
      <c r="AL26" s="59">
        <v>5</v>
      </c>
      <c r="AM26" s="59">
        <v>1.7917590000000001</v>
      </c>
      <c r="AO26" s="59">
        <v>1</v>
      </c>
      <c r="AP26" s="59">
        <f>AL27 - AL26</f>
        <v>8</v>
      </c>
      <c r="AQ26" s="59">
        <f>AP26 + AP27</f>
        <v>10</v>
      </c>
      <c r="AR26" s="59">
        <f>AM27 - AM26</f>
        <v>0.84729800000000011</v>
      </c>
      <c r="AS26" s="60">
        <f>AR26 / AP26</f>
        <v>0.10591225000000001</v>
      </c>
    </row>
    <row r="27" spans="1:45" x14ac:dyDescent="0.25">
      <c r="A27" s="50">
        <v>9</v>
      </c>
      <c r="B27" s="50">
        <v>9</v>
      </c>
      <c r="D27" s="119">
        <f>D25+2/4*(D29-D25)</f>
        <v>7.5</v>
      </c>
      <c r="E27" s="120">
        <f>M37 * (D27 - D25)^3 + N37 * (D27 - D25)^2 + O37 * (D27 - D25) + P37</f>
        <v>7.5</v>
      </c>
      <c r="J27" s="77"/>
      <c r="L27" s="58">
        <v>2</v>
      </c>
      <c r="M27" s="59">
        <f t="shared" si="1"/>
        <v>9</v>
      </c>
      <c r="N27" s="59">
        <f t="shared" si="1"/>
        <v>9</v>
      </c>
      <c r="P27" s="59">
        <v>2</v>
      </c>
      <c r="Q27" s="59">
        <f>M28 - M27</f>
        <v>2</v>
      </c>
      <c r="R27" s="59"/>
      <c r="S27" s="59">
        <f>N28 - N27</f>
        <v>2</v>
      </c>
      <c r="T27" s="60">
        <f>S27 / Q27</f>
        <v>1</v>
      </c>
      <c r="AK27" s="58">
        <v>2</v>
      </c>
      <c r="AL27" s="59">
        <v>13</v>
      </c>
      <c r="AM27" s="59">
        <v>2.6390570000000002</v>
      </c>
      <c r="AO27" s="59">
        <v>2</v>
      </c>
      <c r="AP27" s="59">
        <f>AL28 - AL27</f>
        <v>2</v>
      </c>
      <c r="AQ27" s="59"/>
      <c r="AR27" s="59">
        <f>AM28 - AM27</f>
        <v>0.13353199999999976</v>
      </c>
      <c r="AS27" s="60">
        <f>AR27 / AP27</f>
        <v>6.6765999999999881E-2</v>
      </c>
    </row>
    <row r="28" spans="1:45" x14ac:dyDescent="0.25">
      <c r="A28" s="50">
        <v>11</v>
      </c>
      <c r="B28" s="50">
        <v>11</v>
      </c>
      <c r="D28" s="119">
        <f>D25+3/4*(D29-D25)</f>
        <v>7.75</v>
      </c>
      <c r="E28" s="120">
        <f>M37 * (D28 - D25)^3 + N37 * (D28 - D25)^2 + O37 * (D28 - D25) + P37</f>
        <v>7.75</v>
      </c>
      <c r="L28" s="58">
        <v>3</v>
      </c>
      <c r="M28" s="59">
        <f t="shared" si="1"/>
        <v>11</v>
      </c>
      <c r="N28" s="59">
        <f t="shared" si="1"/>
        <v>11</v>
      </c>
      <c r="T28" s="56"/>
      <c r="AK28" s="58">
        <v>3</v>
      </c>
      <c r="AL28" s="59">
        <v>15</v>
      </c>
      <c r="AM28" s="59">
        <v>2.772589</v>
      </c>
      <c r="AS28" s="56"/>
    </row>
    <row r="29" spans="1:45" x14ac:dyDescent="0.25">
      <c r="D29" s="119">
        <f>M26</f>
        <v>8</v>
      </c>
      <c r="E29" s="120">
        <f>N26</f>
        <v>8</v>
      </c>
      <c r="L29" s="63"/>
      <c r="T29" s="56"/>
      <c r="AK29" s="63"/>
      <c r="AS29" s="56"/>
    </row>
    <row r="30" spans="1:45" x14ac:dyDescent="0.25">
      <c r="D30" s="119">
        <f>D29+1/4*(D33-D29)</f>
        <v>8.25</v>
      </c>
      <c r="E30" s="120">
        <f>M38 * (D30 - D29)^3 + N38 * (D30 - D29)^2 + O38 * (D30 - D29) + P38</f>
        <v>8.25</v>
      </c>
      <c r="L30" s="63"/>
      <c r="M30" s="9" t="s">
        <v>166</v>
      </c>
      <c r="N30" s="8"/>
      <c r="O30" s="8"/>
      <c r="P30" s="7"/>
      <c r="R30" s="18" t="s">
        <v>167</v>
      </c>
      <c r="T30" s="57" t="s">
        <v>168</v>
      </c>
      <c r="AK30" s="63"/>
      <c r="AL30" s="9" t="s">
        <v>166</v>
      </c>
      <c r="AM30" s="8"/>
      <c r="AN30" s="8"/>
      <c r="AO30" s="7"/>
      <c r="AQ30" s="18" t="s">
        <v>167</v>
      </c>
      <c r="AS30" s="57" t="s">
        <v>168</v>
      </c>
    </row>
    <row r="31" spans="1:45" x14ac:dyDescent="0.25">
      <c r="D31" s="119">
        <f>D29+2/4*(D33-D29)</f>
        <v>8.5</v>
      </c>
      <c r="E31" s="120">
        <f>M38 * (D31 - D29)^3 + N38 * (D31 - D29)^2 + O38 * (D31 - D29) + P38</f>
        <v>8.5</v>
      </c>
      <c r="K31" s="62"/>
      <c r="L31" s="63"/>
      <c r="M31" s="59">
        <v>2</v>
      </c>
      <c r="N31" s="59">
        <v>0</v>
      </c>
      <c r="O31" s="59">
        <v>0</v>
      </c>
      <c r="P31" s="59">
        <v>0</v>
      </c>
      <c r="R31" s="59">
        <v>0</v>
      </c>
      <c r="T31" s="60">
        <f t="array" ref="T31:T34">MMULT( MINVERSE(M31:P34), R31:R34 )</f>
        <v>0</v>
      </c>
      <c r="AK31" s="63"/>
      <c r="AL31" s="59">
        <v>2</v>
      </c>
      <c r="AM31" s="59">
        <v>0</v>
      </c>
      <c r="AN31" s="59">
        <v>0</v>
      </c>
      <c r="AO31" s="59">
        <v>0</v>
      </c>
      <c r="AQ31" s="59">
        <v>0</v>
      </c>
      <c r="AS31" s="60">
        <f t="array" ref="AS31:AS34">MMULT( MINVERSE(AL31:AO34), AQ31:AQ34 )</f>
        <v>0</v>
      </c>
    </row>
    <row r="32" spans="1:45" x14ac:dyDescent="0.25">
      <c r="D32" s="119">
        <f>D29+3/4*(D33-D29)</f>
        <v>8.75</v>
      </c>
      <c r="E32" s="120">
        <f>M38 * (D32 - D29)^3 + N38 * (D32 - D29)^2 + O38 * (D32 - D29) + P38</f>
        <v>8.75</v>
      </c>
      <c r="K32" s="62"/>
      <c r="L32" s="63"/>
      <c r="M32" s="59">
        <f>Q25 / R25</f>
        <v>0.5</v>
      </c>
      <c r="N32" s="59">
        <v>2</v>
      </c>
      <c r="O32" s="59">
        <f>1 - M32</f>
        <v>0.5</v>
      </c>
      <c r="P32" s="59">
        <v>0</v>
      </c>
      <c r="R32" s="59">
        <f>3 * (T26 - T25) / R25</f>
        <v>0</v>
      </c>
      <c r="T32" s="60">
        <v>0</v>
      </c>
      <c r="AK32" s="63"/>
      <c r="AL32" s="59">
        <f>AP25 / AQ25</f>
        <v>0.27272727272727271</v>
      </c>
      <c r="AM32" s="59">
        <v>2</v>
      </c>
      <c r="AN32" s="59">
        <f>1 - AL32</f>
        <v>0.72727272727272729</v>
      </c>
      <c r="AO32" s="59">
        <v>0</v>
      </c>
      <c r="AQ32" s="59">
        <f>3 * (AS26 - AS25) / AQ25</f>
        <v>-3.4128204545454559E-2</v>
      </c>
      <c r="AS32" s="60">
        <v>-1.7469933510638299E-2</v>
      </c>
    </row>
    <row r="33" spans="1:45" x14ac:dyDescent="0.25">
      <c r="D33" s="119">
        <f>M27</f>
        <v>9</v>
      </c>
      <c r="E33" s="120">
        <f>N27</f>
        <v>9</v>
      </c>
      <c r="K33" s="62"/>
      <c r="L33" s="63"/>
      <c r="M33" s="59">
        <v>0</v>
      </c>
      <c r="N33" s="59">
        <f>Q26 / R26</f>
        <v>0.33333333333333331</v>
      </c>
      <c r="O33" s="59">
        <v>2</v>
      </c>
      <c r="P33" s="59">
        <f>1 - N33</f>
        <v>0.66666666666666674</v>
      </c>
      <c r="R33" s="59">
        <f>3 * (T27 - T26) / R26</f>
        <v>0</v>
      </c>
      <c r="T33" s="60">
        <v>0</v>
      </c>
      <c r="AK33" s="63"/>
      <c r="AL33" s="59">
        <v>0</v>
      </c>
      <c r="AM33" s="59">
        <f>AP26 / AQ26</f>
        <v>0.8</v>
      </c>
      <c r="AN33" s="59">
        <v>2</v>
      </c>
      <c r="AO33" s="59">
        <f>1 - AM33</f>
        <v>0.19999999999999996</v>
      </c>
      <c r="AQ33" s="59">
        <f>3 * (AS27 - AS26) / AQ26</f>
        <v>-1.1743875000000039E-2</v>
      </c>
      <c r="AS33" s="60">
        <v>1.1160359042552996E-3</v>
      </c>
    </row>
    <row r="34" spans="1:45" x14ac:dyDescent="0.25">
      <c r="D34" s="119">
        <f>D33+1/4*(D37-D33)</f>
        <v>9.5</v>
      </c>
      <c r="E34" s="120">
        <f>M39 * (D34 - D33)^3 + N39 * (D34 - D33)^2 + O39 * (D34 - D33) + P39</f>
        <v>9.5</v>
      </c>
      <c r="L34" s="63"/>
      <c r="M34" s="59">
        <v>0</v>
      </c>
      <c r="N34" s="59">
        <v>0</v>
      </c>
      <c r="O34" s="59">
        <v>0</v>
      </c>
      <c r="P34" s="59">
        <v>2</v>
      </c>
      <c r="R34" s="59">
        <v>0</v>
      </c>
      <c r="T34" s="60">
        <v>0</v>
      </c>
      <c r="AK34" s="63"/>
      <c r="AL34" s="59">
        <v>0</v>
      </c>
      <c r="AM34" s="59">
        <v>0</v>
      </c>
      <c r="AN34" s="59">
        <v>0</v>
      </c>
      <c r="AO34" s="59">
        <v>2</v>
      </c>
      <c r="AQ34" s="59">
        <v>0</v>
      </c>
      <c r="AS34" s="60">
        <v>0</v>
      </c>
    </row>
    <row r="35" spans="1:45" x14ac:dyDescent="0.25">
      <c r="D35" s="119">
        <f>D33+2/4*(D37-D33)</f>
        <v>10</v>
      </c>
      <c r="E35" s="120">
        <f>M39 * (D35 - D33)^3 + N39 * (D35 - D33)^2 + O39 * (D35 - D33) + P39</f>
        <v>10</v>
      </c>
      <c r="L35" s="63"/>
      <c r="T35" s="56"/>
      <c r="AK35" s="63"/>
      <c r="AS35" s="56"/>
    </row>
    <row r="36" spans="1:45" x14ac:dyDescent="0.25">
      <c r="D36" s="119">
        <v>10.8718</v>
      </c>
      <c r="E36" s="120">
        <f>M39 * (D36 - D33)^3 + N39 * (D36 - D33)^2 + O39 * (D36 - D33) + P39</f>
        <v>10.8718</v>
      </c>
      <c r="L36" s="26" t="s">
        <v>157</v>
      </c>
      <c r="M36" s="18" t="s">
        <v>169</v>
      </c>
      <c r="N36" s="18" t="s">
        <v>170</v>
      </c>
      <c r="O36" s="18" t="s">
        <v>171</v>
      </c>
      <c r="P36" s="18" t="s">
        <v>172</v>
      </c>
      <c r="Q36" s="64" t="s">
        <v>179</v>
      </c>
      <c r="R36" s="65" t="s">
        <v>174</v>
      </c>
      <c r="S36" s="65" t="s">
        <v>174</v>
      </c>
      <c r="T36" s="56"/>
      <c r="AK36" s="26" t="s">
        <v>157</v>
      </c>
      <c r="AL36" s="18" t="s">
        <v>169</v>
      </c>
      <c r="AM36" s="18" t="s">
        <v>170</v>
      </c>
      <c r="AN36" s="18" t="s">
        <v>171</v>
      </c>
      <c r="AO36" s="18" t="s">
        <v>172</v>
      </c>
      <c r="AS36" s="56"/>
    </row>
    <row r="37" spans="1:45" x14ac:dyDescent="0.25">
      <c r="D37" s="119">
        <f>M28</f>
        <v>11</v>
      </c>
      <c r="E37" s="120">
        <f>N28</f>
        <v>11</v>
      </c>
      <c r="L37" s="58">
        <v>0</v>
      </c>
      <c r="M37" s="59">
        <f>(T32 - T31) / (3 * Q25)</f>
        <v>0</v>
      </c>
      <c r="N37" s="59">
        <f>T31</f>
        <v>0</v>
      </c>
      <c r="O37" s="59">
        <f>T25 - Q25 * (T32 + 2 * T31) / 3</f>
        <v>1</v>
      </c>
      <c r="P37" s="59">
        <f>N25</f>
        <v>7</v>
      </c>
      <c r="Q37" s="64" t="s">
        <v>174</v>
      </c>
      <c r="R37" s="65" t="s">
        <v>174</v>
      </c>
      <c r="S37" s="65" t="s">
        <v>174</v>
      </c>
      <c r="T37" s="56"/>
      <c r="AK37" s="58">
        <v>0</v>
      </c>
      <c r="AL37" s="59">
        <f>(AS32 - AS31) / (3 * AP25)</f>
        <v>-1.9411037234042553E-3</v>
      </c>
      <c r="AM37" s="59">
        <f>AS31</f>
        <v>0</v>
      </c>
      <c r="AN37" s="59">
        <f>AS25 - AP25 * (AS32 + 2 * AS31) / 3</f>
        <v>0.24851893351063836</v>
      </c>
      <c r="AO37" s="59">
        <f>AM25</f>
        <v>1.0986119999999999</v>
      </c>
      <c r="AP37" s="64" t="s">
        <v>180</v>
      </c>
      <c r="AS37" s="56"/>
    </row>
    <row r="38" spans="1:45" x14ac:dyDescent="0.25">
      <c r="L38" s="58">
        <v>1</v>
      </c>
      <c r="M38" s="59">
        <f>(T33 - T32) / (3 * Q26)</f>
        <v>0</v>
      </c>
      <c r="N38" s="59">
        <f>T32</f>
        <v>0</v>
      </c>
      <c r="O38" s="59">
        <f>T26 - Q26 * (T33 + 2 * T32) / 3</f>
        <v>1</v>
      </c>
      <c r="P38" s="59">
        <f>N26</f>
        <v>8</v>
      </c>
      <c r="Q38" s="64" t="s">
        <v>174</v>
      </c>
      <c r="R38" s="65" t="s">
        <v>174</v>
      </c>
      <c r="S38" s="65" t="s">
        <v>174</v>
      </c>
      <c r="T38" s="56"/>
      <c r="AK38" s="58">
        <v>1</v>
      </c>
      <c r="AL38" s="59">
        <f>(AS33 - AS32) / (3 * AP26)</f>
        <v>7.7441539228723327E-4</v>
      </c>
      <c r="AM38" s="59">
        <f>AS32</f>
        <v>-1.7469933510638299E-2</v>
      </c>
      <c r="AN38" s="59">
        <f>AS26 - AP26 * (AS33 + 2 * AS32) / 3</f>
        <v>0.19610913297872348</v>
      </c>
      <c r="AO38" s="59">
        <f>AM26</f>
        <v>1.7917590000000001</v>
      </c>
      <c r="AS38" s="56"/>
    </row>
    <row r="39" spans="1:45" customFormat="1" ht="16.5" customHeight="1" thickBot="1" x14ac:dyDescent="0.3">
      <c r="L39" s="66">
        <v>2</v>
      </c>
      <c r="M39" s="67">
        <f>(T34 - T33) / (3 * Q27)</f>
        <v>0</v>
      </c>
      <c r="N39" s="67">
        <f>T33</f>
        <v>0</v>
      </c>
      <c r="O39" s="67">
        <f>T27 - Q27 * (T34 + 2 * T33) / 3</f>
        <v>1</v>
      </c>
      <c r="P39" s="67">
        <f>N27</f>
        <v>9</v>
      </c>
      <c r="Q39" s="68" t="s">
        <v>174</v>
      </c>
      <c r="R39" s="69" t="s">
        <v>174</v>
      </c>
      <c r="S39" s="69" t="s">
        <v>174</v>
      </c>
      <c r="T39" s="70"/>
      <c r="AK39" s="66">
        <v>2</v>
      </c>
      <c r="AL39" s="67">
        <f>(AS34 - AS33) / (3 * AP27)</f>
        <v>-1.8600598404254994E-4</v>
      </c>
      <c r="AM39" s="67">
        <f>AS33</f>
        <v>1.1160359042552996E-3</v>
      </c>
      <c r="AN39" s="67">
        <f>AS27 - AP27 * (AS34 + 2 * AS33) / 3</f>
        <v>6.527795212765948E-2</v>
      </c>
      <c r="AO39" s="67">
        <f>AM27</f>
        <v>2.6390570000000002</v>
      </c>
      <c r="AP39" s="71"/>
      <c r="AQ39" s="71"/>
      <c r="AR39" s="71"/>
      <c r="AS39" s="70"/>
    </row>
    <row r="40" spans="1:45" customFormat="1" ht="16.5" customHeight="1" thickBot="1" x14ac:dyDescent="0.3"/>
    <row r="41" spans="1:45" x14ac:dyDescent="0.25">
      <c r="A41" s="24" t="s">
        <v>181</v>
      </c>
      <c r="L41" s="52" t="s">
        <v>182</v>
      </c>
      <c r="M41" s="53"/>
      <c r="N41" s="53"/>
      <c r="O41" s="53"/>
      <c r="P41" s="53"/>
      <c r="Q41" s="53"/>
      <c r="R41" s="53"/>
      <c r="S41" s="53"/>
      <c r="T41" s="54"/>
    </row>
    <row r="42" spans="1:45" x14ac:dyDescent="0.25">
      <c r="A42" s="11" t="s">
        <v>162</v>
      </c>
      <c r="B42" s="11"/>
      <c r="C42" s="19"/>
      <c r="D42" s="11" t="s">
        <v>163</v>
      </c>
      <c r="E42" s="11"/>
      <c r="F42" s="19"/>
      <c r="G42" s="11" t="s">
        <v>18</v>
      </c>
      <c r="H42" s="11"/>
      <c r="I42" s="19" t="s">
        <v>19</v>
      </c>
      <c r="J42" s="19" t="s">
        <v>20</v>
      </c>
      <c r="L42" s="55" t="s">
        <v>155</v>
      </c>
      <c r="T42" s="56"/>
    </row>
    <row r="43" spans="1:45" x14ac:dyDescent="0.25">
      <c r="A43" s="25" t="s">
        <v>30</v>
      </c>
      <c r="B43" s="25" t="s">
        <v>31</v>
      </c>
      <c r="C43" s="25"/>
      <c r="D43" s="18" t="s">
        <v>30</v>
      </c>
      <c r="E43" s="18" t="s">
        <v>31</v>
      </c>
      <c r="F43" s="25"/>
      <c r="G43" s="25" t="s">
        <v>164</v>
      </c>
      <c r="H43" s="25" t="s">
        <v>165</v>
      </c>
      <c r="I43" s="25"/>
      <c r="J43" s="79"/>
      <c r="L43" s="26" t="s">
        <v>157</v>
      </c>
      <c r="M43" s="18" t="s">
        <v>30</v>
      </c>
      <c r="N43" s="18" t="s">
        <v>31</v>
      </c>
      <c r="P43" s="18" t="s">
        <v>157</v>
      </c>
      <c r="Q43" s="18" t="s">
        <v>158</v>
      </c>
      <c r="R43" s="18" t="s">
        <v>159</v>
      </c>
      <c r="S43" s="18" t="s">
        <v>160</v>
      </c>
      <c r="T43" s="57" t="s">
        <v>161</v>
      </c>
    </row>
    <row r="44" spans="1:45" x14ac:dyDescent="0.25">
      <c r="A44" s="50">
        <v>1250</v>
      </c>
      <c r="B44" s="50">
        <v>7</v>
      </c>
      <c r="D44" s="119">
        <f>M44</f>
        <v>1250</v>
      </c>
      <c r="E44" s="120">
        <f>N44</f>
        <v>7</v>
      </c>
      <c r="J44" s="77"/>
      <c r="L44" s="58">
        <v>0</v>
      </c>
      <c r="M44" s="59">
        <f t="shared" ref="M44:N47" si="2">A44</f>
        <v>1250</v>
      </c>
      <c r="N44" s="59">
        <f t="shared" si="2"/>
        <v>7</v>
      </c>
      <c r="P44" s="59">
        <v>0</v>
      </c>
      <c r="Q44" s="59">
        <f>M45 - M44</f>
        <v>50</v>
      </c>
      <c r="R44" s="59">
        <f>Q44 + Q45</f>
        <v>150</v>
      </c>
      <c r="S44" s="59">
        <f>N45 - N44</f>
        <v>2</v>
      </c>
      <c r="T44" s="60">
        <f>S44 / Q44</f>
        <v>0.04</v>
      </c>
    </row>
    <row r="45" spans="1:45" x14ac:dyDescent="0.25">
      <c r="A45" s="50">
        <v>1300</v>
      </c>
      <c r="B45" s="50">
        <v>9</v>
      </c>
      <c r="D45" s="119">
        <f>D44+1/4*(D48-D44)</f>
        <v>1262.5</v>
      </c>
      <c r="E45" s="120">
        <f>M56 * (D45 - D44)^3 + N56 * (D45 - D44)^2 + O56 * (D45 - D44) + P56</f>
        <v>7.563920454545455</v>
      </c>
      <c r="J45" s="77"/>
      <c r="L45" s="58">
        <v>1</v>
      </c>
      <c r="M45" s="59">
        <f t="shared" si="2"/>
        <v>1300</v>
      </c>
      <c r="N45" s="59">
        <f t="shared" si="2"/>
        <v>9</v>
      </c>
      <c r="P45" s="59">
        <v>1</v>
      </c>
      <c r="Q45" s="59">
        <f>M46 - M45</f>
        <v>100</v>
      </c>
      <c r="R45" s="59">
        <f>Q45 + Q46</f>
        <v>200</v>
      </c>
      <c r="S45" s="59">
        <f>N46 - N45</f>
        <v>1</v>
      </c>
      <c r="T45" s="60">
        <f>S45 / Q45</f>
        <v>0.01</v>
      </c>
    </row>
    <row r="46" spans="1:45" x14ac:dyDescent="0.25">
      <c r="A46" s="50">
        <v>1400</v>
      </c>
      <c r="B46" s="50">
        <v>10</v>
      </c>
      <c r="D46" s="119">
        <f>D44+2/4*(D48-D44)</f>
        <v>1275</v>
      </c>
      <c r="E46" s="120">
        <f>M56 * (D46 - D44)^3 + N56 * (D46 - D44)^2 + O56 * (D46 - D44) + P56</f>
        <v>8.1022727272727266</v>
      </c>
      <c r="J46" s="77"/>
      <c r="L46" s="58">
        <v>2</v>
      </c>
      <c r="M46" s="59">
        <f t="shared" si="2"/>
        <v>1400</v>
      </c>
      <c r="N46" s="59">
        <f t="shared" si="2"/>
        <v>10</v>
      </c>
      <c r="P46" s="59">
        <v>2</v>
      </c>
      <c r="Q46" s="59">
        <f>M47 - M46</f>
        <v>100</v>
      </c>
      <c r="R46" s="59"/>
      <c r="S46" s="59">
        <f>N47 - N46</f>
        <v>1</v>
      </c>
      <c r="T46" s="60">
        <f>S46 / Q46</f>
        <v>0.01</v>
      </c>
    </row>
    <row r="47" spans="1:45" x14ac:dyDescent="0.25">
      <c r="A47" s="50">
        <v>1500</v>
      </c>
      <c r="B47" s="50">
        <v>11</v>
      </c>
      <c r="D47" s="119">
        <f>D44+3/4*(D48-D44)</f>
        <v>1287.5</v>
      </c>
      <c r="E47" s="120">
        <f>M56 * (D47 - D44)^3 + N56 * (D47 - D44)^2 + O56 * (D47 - D44) + P56</f>
        <v>8.5894886363636367</v>
      </c>
      <c r="L47" s="58">
        <v>3</v>
      </c>
      <c r="M47" s="59">
        <f t="shared" si="2"/>
        <v>1500</v>
      </c>
      <c r="N47" s="59">
        <f t="shared" si="2"/>
        <v>11</v>
      </c>
      <c r="T47" s="56"/>
    </row>
    <row r="48" spans="1:45" x14ac:dyDescent="0.25">
      <c r="D48" s="119">
        <f>M45</f>
        <v>1300</v>
      </c>
      <c r="E48" s="120">
        <f>N45</f>
        <v>9</v>
      </c>
      <c r="L48" s="63"/>
      <c r="T48" s="56"/>
    </row>
    <row r="49" spans="1:20" x14ac:dyDescent="0.25">
      <c r="D49" s="119">
        <f>D48+1/4*(D52-D48)</f>
        <v>1325</v>
      </c>
      <c r="E49" s="120">
        <f>M57 * (D49 - D48)^3 + N57 * (D49 - D48)^2 + O57 * (D49 - D48) + P57</f>
        <v>9.5440340909090899</v>
      </c>
      <c r="L49" s="63"/>
      <c r="M49" s="9" t="s">
        <v>166</v>
      </c>
      <c r="N49" s="8"/>
      <c r="O49" s="8"/>
      <c r="P49" s="7"/>
      <c r="R49" s="18" t="s">
        <v>167</v>
      </c>
      <c r="T49" s="57" t="s">
        <v>168</v>
      </c>
    </row>
    <row r="50" spans="1:20" x14ac:dyDescent="0.25">
      <c r="D50" s="119">
        <f>D48+2/4*(D52-D48)</f>
        <v>1350</v>
      </c>
      <c r="E50" s="120">
        <f>M57 * (D50 - D48)^3 + N57 * (D50 - D48)^2 + O57 * (D50 - D48) + P57</f>
        <v>9.8068181818181817</v>
      </c>
      <c r="L50" s="63"/>
      <c r="M50" s="59">
        <v>2</v>
      </c>
      <c r="N50" s="59">
        <v>0</v>
      </c>
      <c r="O50" s="59">
        <v>0</v>
      </c>
      <c r="P50" s="59">
        <v>0</v>
      </c>
      <c r="R50" s="59">
        <v>0</v>
      </c>
      <c r="T50" s="60">
        <f t="array" ref="T50:T53">MMULT( MINVERSE(M50:P53), R50:R53 )</f>
        <v>0</v>
      </c>
    </row>
    <row r="51" spans="1:20" x14ac:dyDescent="0.25">
      <c r="D51" s="119">
        <f>D48+3/4*(D52-D48)</f>
        <v>1375</v>
      </c>
      <c r="E51" s="120">
        <f>M57 * (D51 - D48)^3 + N57 * (D51 - D48)^2 + O57 * (D51 - D48) + P57</f>
        <v>9.9161931818181817</v>
      </c>
      <c r="L51" s="63"/>
      <c r="M51" s="59">
        <f>Q44 / R44</f>
        <v>0.33333333333333331</v>
      </c>
      <c r="N51" s="59">
        <v>2</v>
      </c>
      <c r="O51" s="59">
        <f>1 - M51</f>
        <v>0.66666666666666674</v>
      </c>
      <c r="P51" s="59">
        <v>0</v>
      </c>
      <c r="R51" s="59">
        <f>3 * (T45 - T44) / R44</f>
        <v>-5.9999999999999995E-4</v>
      </c>
      <c r="T51" s="60">
        <v>-3.2727272727272721E-4</v>
      </c>
    </row>
    <row r="52" spans="1:20" x14ac:dyDescent="0.25">
      <c r="D52" s="119">
        <f>M46</f>
        <v>1400</v>
      </c>
      <c r="E52" s="120">
        <f>N46</f>
        <v>10</v>
      </c>
      <c r="L52" s="63"/>
      <c r="M52" s="59">
        <v>0</v>
      </c>
      <c r="N52" s="59">
        <f>Q45 / R45</f>
        <v>0.5</v>
      </c>
      <c r="O52" s="59">
        <v>2</v>
      </c>
      <c r="P52" s="59">
        <f>1 - N52</f>
        <v>0.5</v>
      </c>
      <c r="R52" s="59">
        <f>3 * (T46 - T45) / R45</f>
        <v>0</v>
      </c>
      <c r="T52" s="60">
        <v>8.1818181818181816E-5</v>
      </c>
    </row>
    <row r="53" spans="1:20" x14ac:dyDescent="0.25">
      <c r="D53" s="119">
        <f>D52+1/4*(D56-D52)</f>
        <v>1425</v>
      </c>
      <c r="E53" s="120">
        <f>M58 * (D53 - D52)^3 + N58 * (D53 - D52)^2 + O58 * (D53 - D52) + P58</f>
        <v>10.160511363636363</v>
      </c>
      <c r="L53" s="63"/>
      <c r="M53" s="59">
        <v>0</v>
      </c>
      <c r="N53" s="59">
        <v>0</v>
      </c>
      <c r="O53" s="59">
        <v>0</v>
      </c>
      <c r="P53" s="59">
        <v>2</v>
      </c>
      <c r="R53" s="59">
        <v>0</v>
      </c>
      <c r="T53" s="60">
        <v>0</v>
      </c>
    </row>
    <row r="54" spans="1:20" x14ac:dyDescent="0.25">
      <c r="D54" s="119">
        <f>D52+2/4*(D56-D52)</f>
        <v>1450</v>
      </c>
      <c r="E54" s="120">
        <f>M58 * (D54 - D52)^3 + N58 * (D54 - D52)^2 + O58 * (D54 - D52) + P58</f>
        <v>10.397727272727273</v>
      </c>
      <c r="L54" s="63"/>
      <c r="T54" s="56"/>
    </row>
    <row r="55" spans="1:20" x14ac:dyDescent="0.25">
      <c r="D55" s="119">
        <v>1490</v>
      </c>
      <c r="E55" s="120">
        <f>M58 * (D55 - D52)^3 + N58 * (D55 - D52)^2 + O58 * (D55 - D52) + P58</f>
        <v>10.872999999999999</v>
      </c>
      <c r="F55" s="50">
        <v>10.8718</v>
      </c>
      <c r="G55" s="74">
        <f>(E55-F55)/F55</f>
        <v>1.10377306425705E-4</v>
      </c>
      <c r="L55" s="26" t="s">
        <v>157</v>
      </c>
      <c r="M55" s="18" t="s">
        <v>169</v>
      </c>
      <c r="N55" s="18" t="s">
        <v>170</v>
      </c>
      <c r="O55" s="18" t="s">
        <v>171</v>
      </c>
      <c r="P55" s="18" t="s">
        <v>172</v>
      </c>
      <c r="Q55" s="64" t="s">
        <v>183</v>
      </c>
      <c r="R55" s="65" t="s">
        <v>174</v>
      </c>
      <c r="S55" s="65" t="s">
        <v>174</v>
      </c>
      <c r="T55" s="56"/>
    </row>
    <row r="56" spans="1:20" x14ac:dyDescent="0.25">
      <c r="D56" s="119">
        <f>M47</f>
        <v>1500</v>
      </c>
      <c r="E56" s="120">
        <f>N47</f>
        <v>11</v>
      </c>
      <c r="L56" s="58">
        <v>0</v>
      </c>
      <c r="M56" s="59">
        <f>(T51 - T50) / (3 * Q44)</f>
        <v>-2.1818181818181815E-6</v>
      </c>
      <c r="N56" s="59">
        <f>T50</f>
        <v>0</v>
      </c>
      <c r="O56" s="59">
        <f>T44 - Q44 * (T51 + 2 * T50) / 3</f>
        <v>4.5454545454545456E-2</v>
      </c>
      <c r="P56" s="59">
        <f>N44</f>
        <v>7</v>
      </c>
      <c r="Q56" s="64" t="s">
        <v>174</v>
      </c>
      <c r="R56" s="65" t="s">
        <v>174</v>
      </c>
      <c r="S56" s="65" t="s">
        <v>174</v>
      </c>
      <c r="T56" s="56"/>
    </row>
    <row r="57" spans="1:20" x14ac:dyDescent="0.25">
      <c r="L57" s="58">
        <v>1</v>
      </c>
      <c r="M57" s="59">
        <f>(T52 - T51) / (3 * Q45)</f>
        <v>1.3636363636363634E-6</v>
      </c>
      <c r="N57" s="59">
        <f>T51</f>
        <v>-3.2727272727272721E-4</v>
      </c>
      <c r="O57" s="59">
        <f>T45 - Q45 * (T52 + 2 * T51) / 3</f>
        <v>2.9090909090909084E-2</v>
      </c>
      <c r="P57" s="59">
        <f>N45</f>
        <v>9</v>
      </c>
      <c r="Q57" s="64" t="s">
        <v>174</v>
      </c>
      <c r="R57" s="65" t="s">
        <v>174</v>
      </c>
      <c r="S57" s="65" t="s">
        <v>174</v>
      </c>
      <c r="T57" s="56"/>
    </row>
    <row r="58" spans="1:20" customFormat="1" ht="16.5" customHeight="1" thickBot="1" x14ac:dyDescent="0.3">
      <c r="L58" s="66">
        <v>2</v>
      </c>
      <c r="M58" s="67">
        <f>(T53 - T52) / (3 * Q46)</f>
        <v>-2.7272727272727274E-7</v>
      </c>
      <c r="N58" s="67">
        <f>T52</f>
        <v>8.1818181818181816E-5</v>
      </c>
      <c r="O58" s="67">
        <f>T46 - Q46 * (T53 + 2 * T52) / 3</f>
        <v>4.5454545454545452E-3</v>
      </c>
      <c r="P58" s="67">
        <f>N46</f>
        <v>10</v>
      </c>
      <c r="Q58" s="68" t="s">
        <v>174</v>
      </c>
      <c r="R58" s="69" t="s">
        <v>174</v>
      </c>
      <c r="S58" s="69" t="s">
        <v>174</v>
      </c>
      <c r="T58" s="70"/>
    </row>
    <row r="59" spans="1:20" customFormat="1" ht="16.5" customHeight="1" thickBot="1" x14ac:dyDescent="0.3">
      <c r="A59" s="24" t="s">
        <v>184</v>
      </c>
    </row>
    <row r="60" spans="1:20" x14ac:dyDescent="0.25">
      <c r="A60" s="11" t="s">
        <v>162</v>
      </c>
      <c r="B60" s="11"/>
      <c r="C60" s="19"/>
      <c r="D60" s="11" t="s">
        <v>163</v>
      </c>
      <c r="E60" s="11"/>
      <c r="F60" s="19"/>
      <c r="G60" s="11" t="s">
        <v>18</v>
      </c>
      <c r="H60" s="11"/>
      <c r="I60" s="19" t="s">
        <v>19</v>
      </c>
      <c r="J60" s="19" t="s">
        <v>20</v>
      </c>
      <c r="L60" s="52" t="s">
        <v>185</v>
      </c>
      <c r="M60" s="53"/>
      <c r="N60" s="53"/>
      <c r="O60" s="53"/>
      <c r="P60" s="53"/>
      <c r="Q60" s="53"/>
      <c r="R60" s="53"/>
      <c r="S60" s="53"/>
      <c r="T60" s="54"/>
    </row>
    <row r="61" spans="1:20" x14ac:dyDescent="0.25">
      <c r="A61" s="25" t="s">
        <v>30</v>
      </c>
      <c r="B61" s="25" t="s">
        <v>31</v>
      </c>
      <c r="C61" s="25"/>
      <c r="D61" s="18" t="s">
        <v>30</v>
      </c>
      <c r="E61" s="18" t="s">
        <v>31</v>
      </c>
      <c r="F61" s="25"/>
      <c r="G61" s="25" t="s">
        <v>164</v>
      </c>
      <c r="H61" s="25" t="s">
        <v>165</v>
      </c>
      <c r="I61" s="25"/>
      <c r="J61" s="79"/>
      <c r="L61" s="55" t="s">
        <v>155</v>
      </c>
      <c r="T61" s="56"/>
    </row>
    <row r="62" spans="1:20" x14ac:dyDescent="0.25">
      <c r="A62" s="50">
        <v>1250</v>
      </c>
      <c r="B62" s="50">
        <v>1000</v>
      </c>
      <c r="D62" s="119">
        <f>M63</f>
        <v>1250</v>
      </c>
      <c r="E62" s="120">
        <f>N63</f>
        <v>1000</v>
      </c>
      <c r="J62" s="77"/>
      <c r="L62" s="26" t="s">
        <v>157</v>
      </c>
      <c r="M62" s="18" t="s">
        <v>30</v>
      </c>
      <c r="N62" s="18" t="s">
        <v>31</v>
      </c>
      <c r="P62" s="18" t="s">
        <v>157</v>
      </c>
      <c r="Q62" s="18" t="s">
        <v>158</v>
      </c>
      <c r="R62" s="18" t="s">
        <v>159</v>
      </c>
      <c r="S62" s="18" t="s">
        <v>160</v>
      </c>
      <c r="T62" s="57" t="s">
        <v>161</v>
      </c>
    </row>
    <row r="63" spans="1:20" x14ac:dyDescent="0.25">
      <c r="A63" s="50">
        <v>1500</v>
      </c>
      <c r="B63" s="50">
        <v>1200</v>
      </c>
      <c r="D63" s="119">
        <f>D62+1/4*(D66-D62)</f>
        <v>1312.5</v>
      </c>
      <c r="E63" s="120">
        <f>M75 * (D63 - D62)^3 + N75 * (D63 - D62)^2 + O75 * (D63 - D62) + P75</f>
        <v>1050</v>
      </c>
      <c r="J63" s="77"/>
      <c r="L63" s="58">
        <v>0</v>
      </c>
      <c r="M63" s="59">
        <f t="shared" ref="M63:N66" si="3">A62</f>
        <v>1250</v>
      </c>
      <c r="N63" s="59">
        <f t="shared" si="3"/>
        <v>1000</v>
      </c>
      <c r="P63" s="59">
        <v>0</v>
      </c>
      <c r="Q63" s="59">
        <f>M64 - M63</f>
        <v>250</v>
      </c>
      <c r="R63" s="59">
        <f>Q63 + Q64</f>
        <v>500</v>
      </c>
      <c r="S63" s="59">
        <f>N64 - N63</f>
        <v>200</v>
      </c>
      <c r="T63" s="60">
        <f>S63 / Q63</f>
        <v>0.8</v>
      </c>
    </row>
    <row r="64" spans="1:20" x14ac:dyDescent="0.25">
      <c r="A64" s="50">
        <v>1750</v>
      </c>
      <c r="B64" s="50">
        <v>1400</v>
      </c>
      <c r="D64" s="119">
        <f>D62+2/4*(D66-D62)</f>
        <v>1375</v>
      </c>
      <c r="E64" s="120">
        <f>M75 * (D64 - D62)^3 + N75 * (D64 - D62)^2 + O75 * (D64 - D62) + P75</f>
        <v>1100</v>
      </c>
      <c r="J64" s="77"/>
      <c r="L64" s="58">
        <v>1</v>
      </c>
      <c r="M64" s="59">
        <f t="shared" si="3"/>
        <v>1500</v>
      </c>
      <c r="N64" s="59">
        <f t="shared" si="3"/>
        <v>1200</v>
      </c>
      <c r="P64" s="59">
        <v>1</v>
      </c>
      <c r="Q64" s="59">
        <f>M65 - M64</f>
        <v>250</v>
      </c>
      <c r="R64" s="59">
        <f>Q64 + Q65</f>
        <v>500</v>
      </c>
      <c r="S64" s="59">
        <f>N65 - N64</f>
        <v>200</v>
      </c>
      <c r="T64" s="60">
        <f>S64 / Q64</f>
        <v>0.8</v>
      </c>
    </row>
    <row r="65" spans="1:20" x14ac:dyDescent="0.25">
      <c r="A65" s="50">
        <v>2000</v>
      </c>
      <c r="B65" s="50">
        <v>1600</v>
      </c>
      <c r="D65" s="119">
        <f>D62+3/4*(D66-D62)</f>
        <v>1437.5</v>
      </c>
      <c r="E65" s="120">
        <f>M75 * (D65 - D62)^3 + N75 * (D65 - D62)^2 + O75 * (D65 - D62) + P75</f>
        <v>1150</v>
      </c>
      <c r="L65" s="58">
        <v>2</v>
      </c>
      <c r="M65" s="59">
        <f t="shared" si="3"/>
        <v>1750</v>
      </c>
      <c r="N65" s="59">
        <f t="shared" si="3"/>
        <v>1400</v>
      </c>
      <c r="P65" s="59">
        <v>2</v>
      </c>
      <c r="Q65" s="59">
        <f>M66 - M65</f>
        <v>250</v>
      </c>
      <c r="R65" s="59"/>
      <c r="S65" s="59">
        <f>N66 - N65</f>
        <v>200</v>
      </c>
      <c r="T65" s="60">
        <f>S65 / Q65</f>
        <v>0.8</v>
      </c>
    </row>
    <row r="66" spans="1:20" x14ac:dyDescent="0.25">
      <c r="D66" s="119">
        <f>M64</f>
        <v>1500</v>
      </c>
      <c r="E66" s="120">
        <f>N64</f>
        <v>1200</v>
      </c>
      <c r="L66" s="58">
        <v>3</v>
      </c>
      <c r="M66" s="59">
        <f t="shared" si="3"/>
        <v>2000</v>
      </c>
      <c r="N66" s="59">
        <f t="shared" si="3"/>
        <v>1600</v>
      </c>
      <c r="T66" s="56"/>
    </row>
    <row r="67" spans="1:20" x14ac:dyDescent="0.25">
      <c r="D67" s="119">
        <f>D66+1/4*(D70-D66)</f>
        <v>1562.5</v>
      </c>
      <c r="E67" s="120">
        <f>M76 * (D67 - D66)^3 + N76 * (D67 - D66)^2 + O76 * (D67 - D66) + P76</f>
        <v>1250</v>
      </c>
      <c r="L67" s="63"/>
      <c r="T67" s="56"/>
    </row>
    <row r="68" spans="1:20" x14ac:dyDescent="0.25">
      <c r="D68" s="119">
        <f>D66+2/4*(D70-D66)</f>
        <v>1625</v>
      </c>
      <c r="E68" s="120">
        <f>M76 * (D68 - D66)^3 + N76 * (D68 - D66)^2 + O76 * (D68 - D66) + P76</f>
        <v>1300</v>
      </c>
      <c r="L68" s="63"/>
      <c r="M68" s="9" t="s">
        <v>166</v>
      </c>
      <c r="N68" s="8"/>
      <c r="O68" s="8"/>
      <c r="P68" s="7"/>
      <c r="R68" s="18" t="s">
        <v>167</v>
      </c>
      <c r="T68" s="57" t="s">
        <v>168</v>
      </c>
    </row>
    <row r="69" spans="1:20" x14ac:dyDescent="0.25">
      <c r="D69" s="119">
        <f>D66+3/4*(D70-D66)</f>
        <v>1687.5</v>
      </c>
      <c r="E69" s="120">
        <f>M76 * (D69 - D66)^3 + N76 * (D69 - D66)^2 + O76 * (D69 - D66) + P76</f>
        <v>1350</v>
      </c>
      <c r="L69" s="63"/>
      <c r="M69" s="59">
        <v>2</v>
      </c>
      <c r="N69" s="59">
        <v>0</v>
      </c>
      <c r="O69" s="59">
        <v>0</v>
      </c>
      <c r="P69" s="59">
        <v>0</v>
      </c>
      <c r="R69" s="59">
        <v>0</v>
      </c>
      <c r="T69" s="60">
        <f t="array" ref="T69:T72">MMULT( MINVERSE(M69:P72), R69:R72 )</f>
        <v>0</v>
      </c>
    </row>
    <row r="70" spans="1:20" x14ac:dyDescent="0.25">
      <c r="D70" s="119">
        <f>M65</f>
        <v>1750</v>
      </c>
      <c r="E70" s="120">
        <f>N65</f>
        <v>1400</v>
      </c>
      <c r="L70" s="63"/>
      <c r="M70" s="59">
        <f>Q63 / R63</f>
        <v>0.5</v>
      </c>
      <c r="N70" s="59">
        <v>2</v>
      </c>
      <c r="O70" s="59">
        <f>1 - M70</f>
        <v>0.5</v>
      </c>
      <c r="P70" s="59">
        <v>0</v>
      </c>
      <c r="R70" s="59">
        <f>3 * (T64 - T63) / R63</f>
        <v>0</v>
      </c>
      <c r="T70" s="60">
        <v>0</v>
      </c>
    </row>
    <row r="71" spans="1:20" x14ac:dyDescent="0.25">
      <c r="D71" s="119">
        <f>D70+1/4*(D74-D70)</f>
        <v>1812.5</v>
      </c>
      <c r="E71" s="120">
        <f>M77 * (D71 - D70)^3 + N77 * (D71 - D70)^2 + O77 * (D71 - D70) + P77</f>
        <v>1450</v>
      </c>
      <c r="L71" s="63"/>
      <c r="M71" s="59">
        <v>0</v>
      </c>
      <c r="N71" s="59">
        <f>Q64 / R64</f>
        <v>0.5</v>
      </c>
      <c r="O71" s="59">
        <v>2</v>
      </c>
      <c r="P71" s="59">
        <f>1 - N71</f>
        <v>0.5</v>
      </c>
      <c r="R71" s="59">
        <f>3 * (T65 - T64) / R64</f>
        <v>0</v>
      </c>
      <c r="T71" s="60">
        <v>0</v>
      </c>
    </row>
    <row r="72" spans="1:20" x14ac:dyDescent="0.25">
      <c r="D72" s="119">
        <v>1862.5</v>
      </c>
      <c r="E72" s="120">
        <f>M77 * (D72 - D70)^3 + N77 * (D72 - D70)^2 + O77 * (D72 - D70) + P77</f>
        <v>1490</v>
      </c>
      <c r="F72" s="50">
        <v>1490</v>
      </c>
      <c r="G72" s="74">
        <f>(E72-F72)/F72</f>
        <v>0</v>
      </c>
      <c r="L72" s="63"/>
      <c r="M72" s="59">
        <v>0</v>
      </c>
      <c r="N72" s="59">
        <v>0</v>
      </c>
      <c r="O72" s="59">
        <v>0</v>
      </c>
      <c r="P72" s="59">
        <v>2</v>
      </c>
      <c r="R72" s="59">
        <v>0</v>
      </c>
      <c r="T72" s="60">
        <v>0</v>
      </c>
    </row>
    <row r="73" spans="1:20" x14ac:dyDescent="0.25">
      <c r="D73" s="119">
        <f>D70+3/4*(D74-D70)</f>
        <v>1937.5</v>
      </c>
      <c r="E73" s="120">
        <f>M77 * (D73 - D70)^3 + N77 * (D73 - D70)^2 + O77 * (D73 - D70) + P77</f>
        <v>1550</v>
      </c>
      <c r="L73" s="63"/>
      <c r="T73" s="56"/>
    </row>
    <row r="74" spans="1:20" x14ac:dyDescent="0.25">
      <c r="D74" s="119">
        <f>M66</f>
        <v>2000</v>
      </c>
      <c r="E74" s="120">
        <f>N66</f>
        <v>1600</v>
      </c>
      <c r="L74" s="26" t="s">
        <v>157</v>
      </c>
      <c r="M74" s="18" t="s">
        <v>169</v>
      </c>
      <c r="N74" s="18" t="s">
        <v>170</v>
      </c>
      <c r="O74" s="18" t="s">
        <v>171</v>
      </c>
      <c r="P74" s="18" t="s">
        <v>172</v>
      </c>
      <c r="Q74" s="64" t="s">
        <v>186</v>
      </c>
      <c r="R74" s="65" t="s">
        <v>174</v>
      </c>
      <c r="S74" s="65" t="s">
        <v>174</v>
      </c>
      <c r="T74" s="56"/>
    </row>
    <row r="75" spans="1:20" x14ac:dyDescent="0.25">
      <c r="L75" s="58">
        <v>0</v>
      </c>
      <c r="M75" s="59">
        <f>(T70 - T69) / (3 * Q63)</f>
        <v>0</v>
      </c>
      <c r="N75" s="59">
        <f>T69</f>
        <v>0</v>
      </c>
      <c r="O75" s="59">
        <f>T63 - Q63 * (T70 + 2 * T69) / 3</f>
        <v>0.8</v>
      </c>
      <c r="P75" s="59">
        <f>N63</f>
        <v>1000</v>
      </c>
      <c r="Q75" s="64" t="s">
        <v>174</v>
      </c>
      <c r="R75" s="65" t="s">
        <v>174</v>
      </c>
      <c r="S75" s="65" t="s">
        <v>174</v>
      </c>
      <c r="T75" s="56"/>
    </row>
    <row r="76" spans="1:20" x14ac:dyDescent="0.25">
      <c r="L76" s="58">
        <v>1</v>
      </c>
      <c r="M76" s="59">
        <f>(T71 - T70) / (3 * Q64)</f>
        <v>0</v>
      </c>
      <c r="N76" s="59">
        <f>T70</f>
        <v>0</v>
      </c>
      <c r="O76" s="59">
        <f>T64 - Q64 * (T71 + 2 * T70) / 3</f>
        <v>0.8</v>
      </c>
      <c r="P76" s="59">
        <f>N64</f>
        <v>1200</v>
      </c>
      <c r="Q76" s="64" t="s">
        <v>174</v>
      </c>
      <c r="R76" s="65" t="s">
        <v>174</v>
      </c>
      <c r="S76" s="65" t="s">
        <v>174</v>
      </c>
      <c r="T76" s="56"/>
    </row>
    <row r="77" spans="1:20" customFormat="1" ht="16.5" customHeight="1" thickBot="1" x14ac:dyDescent="0.3">
      <c r="L77" s="66">
        <v>2</v>
      </c>
      <c r="M77" s="67">
        <f>(T72 - T71) / (3 * Q65)</f>
        <v>0</v>
      </c>
      <c r="N77" s="67">
        <f>T71</f>
        <v>0</v>
      </c>
      <c r="O77" s="67">
        <f>T65 - Q65 * (T72 + 2 * T71) / 3</f>
        <v>0.8</v>
      </c>
      <c r="P77" s="67">
        <f>N65</f>
        <v>1400</v>
      </c>
      <c r="Q77" s="68" t="s">
        <v>174</v>
      </c>
      <c r="R77" s="69" t="s">
        <v>174</v>
      </c>
      <c r="S77" s="69" t="s">
        <v>174</v>
      </c>
      <c r="T77" s="70"/>
    </row>
    <row r="79" spans="1:20" customFormat="1" ht="16.5" customHeight="1" thickBot="1" x14ac:dyDescent="0.3">
      <c r="A79" s="24" t="s">
        <v>187</v>
      </c>
    </row>
    <row r="80" spans="1:20" x14ac:dyDescent="0.25">
      <c r="A80" s="11" t="s">
        <v>162</v>
      </c>
      <c r="B80" s="11"/>
      <c r="C80" s="19"/>
      <c r="D80" s="11" t="s">
        <v>163</v>
      </c>
      <c r="E80" s="11"/>
      <c r="F80" s="19"/>
      <c r="G80" s="11" t="s">
        <v>18</v>
      </c>
      <c r="H80" s="11"/>
      <c r="I80" s="19" t="s">
        <v>19</v>
      </c>
      <c r="J80" s="19" t="s">
        <v>20</v>
      </c>
      <c r="L80" s="52" t="s">
        <v>188</v>
      </c>
      <c r="M80" s="53"/>
      <c r="N80" s="53"/>
      <c r="O80" s="53"/>
      <c r="P80" s="53"/>
      <c r="Q80" s="53"/>
      <c r="R80" s="53"/>
      <c r="S80" s="53"/>
      <c r="T80" s="54"/>
    </row>
    <row r="81" spans="1:20" x14ac:dyDescent="0.25">
      <c r="A81" s="25" t="s">
        <v>30</v>
      </c>
      <c r="B81" s="25" t="s">
        <v>31</v>
      </c>
      <c r="C81" s="25"/>
      <c r="D81" s="18" t="s">
        <v>30</v>
      </c>
      <c r="E81" s="18" t="s">
        <v>31</v>
      </c>
      <c r="F81" s="25"/>
      <c r="G81" s="25" t="s">
        <v>164</v>
      </c>
      <c r="H81" s="25" t="s">
        <v>165</v>
      </c>
      <c r="I81" s="25"/>
      <c r="J81" s="79"/>
      <c r="L81" s="55" t="s">
        <v>155</v>
      </c>
      <c r="T81" s="56"/>
    </row>
    <row r="82" spans="1:20" x14ac:dyDescent="0.25">
      <c r="A82" s="50">
        <v>0.6</v>
      </c>
      <c r="B82" s="50">
        <v>1200</v>
      </c>
      <c r="D82" s="119">
        <f>M83</f>
        <v>0.6</v>
      </c>
      <c r="E82" s="120">
        <f>N83</f>
        <v>1200</v>
      </c>
      <c r="J82" s="77"/>
      <c r="L82" s="26" t="s">
        <v>157</v>
      </c>
      <c r="M82" s="18" t="s">
        <v>30</v>
      </c>
      <c r="N82" s="18" t="s">
        <v>31</v>
      </c>
      <c r="P82" s="18" t="s">
        <v>157</v>
      </c>
      <c r="Q82" s="18" t="s">
        <v>158</v>
      </c>
      <c r="R82" s="18" t="s">
        <v>159</v>
      </c>
      <c r="S82" s="18" t="s">
        <v>160</v>
      </c>
      <c r="T82" s="57" t="s">
        <v>161</v>
      </c>
    </row>
    <row r="83" spans="1:20" x14ac:dyDescent="0.25">
      <c r="A83" s="50">
        <v>0.7</v>
      </c>
      <c r="B83" s="50">
        <v>1300</v>
      </c>
      <c r="D83" s="119">
        <f>D82+1/4*(D86-D82)</f>
        <v>0.625</v>
      </c>
      <c r="E83" s="120">
        <f>M95 * (D83 - D82)^3 + N95 * (D83 - D82)^2 + O95 * (D83 - D82) + P95</f>
        <v>1223.4375</v>
      </c>
      <c r="J83" s="77"/>
      <c r="L83" s="58">
        <v>0</v>
      </c>
      <c r="M83" s="59">
        <f t="shared" ref="M83:N86" si="4">A82</f>
        <v>0.6</v>
      </c>
      <c r="N83" s="59">
        <f t="shared" si="4"/>
        <v>1200</v>
      </c>
      <c r="P83" s="59">
        <v>0</v>
      </c>
      <c r="Q83" s="59">
        <f>M84 - M83</f>
        <v>9.9999999999999978E-2</v>
      </c>
      <c r="R83" s="59">
        <f>Q83 + Q84</f>
        <v>0.20000000000000007</v>
      </c>
      <c r="S83" s="59">
        <f>N84 - N83</f>
        <v>100</v>
      </c>
      <c r="T83" s="60">
        <f>S83 / Q83</f>
        <v>1000.0000000000002</v>
      </c>
    </row>
    <row r="84" spans="1:20" x14ac:dyDescent="0.25">
      <c r="A84" s="50">
        <v>0.8</v>
      </c>
      <c r="B84" s="50">
        <v>1500</v>
      </c>
      <c r="D84" s="119">
        <f>D82+2/4*(D86-D82)</f>
        <v>0.64999999999999991</v>
      </c>
      <c r="E84" s="120">
        <f>M95 * (D84 - D82)^3 + N95 * (D84 - D82)^2 + O95 * (D84 - D82) + P95</f>
        <v>1247.5</v>
      </c>
      <c r="J84" s="77"/>
      <c r="L84" s="58">
        <v>1</v>
      </c>
      <c r="M84" s="59">
        <f t="shared" si="4"/>
        <v>0.7</v>
      </c>
      <c r="N84" s="59">
        <f t="shared" si="4"/>
        <v>1300</v>
      </c>
      <c r="P84" s="59">
        <v>1</v>
      </c>
      <c r="Q84" s="59">
        <f>M85 - M84</f>
        <v>0.10000000000000009</v>
      </c>
      <c r="R84" s="59">
        <f>Q84 + Q85</f>
        <v>0.20000000000000007</v>
      </c>
      <c r="S84" s="59">
        <f>N85 - N84</f>
        <v>200</v>
      </c>
      <c r="T84" s="60">
        <f>S84 / Q84</f>
        <v>1999.9999999999982</v>
      </c>
    </row>
    <row r="85" spans="1:20" x14ac:dyDescent="0.25">
      <c r="A85" s="50">
        <v>0.9</v>
      </c>
      <c r="B85" s="50">
        <v>2000</v>
      </c>
      <c r="D85" s="119">
        <f>D82+3/4*(D86-D82)</f>
        <v>0.67499999999999993</v>
      </c>
      <c r="E85" s="120">
        <f>M95 * (D85 - D82)^3 + N95 * (D85 - D82)^2 + O95 * (D85 - D82) + P95</f>
        <v>1272.8125</v>
      </c>
      <c r="L85" s="58">
        <v>2</v>
      </c>
      <c r="M85" s="59">
        <f t="shared" si="4"/>
        <v>0.8</v>
      </c>
      <c r="N85" s="59">
        <f t="shared" si="4"/>
        <v>1500</v>
      </c>
      <c r="P85" s="59">
        <v>2</v>
      </c>
      <c r="Q85" s="59">
        <f>M86 - M85</f>
        <v>9.9999999999999978E-2</v>
      </c>
      <c r="R85" s="59"/>
      <c r="S85" s="59">
        <f>N86 - N85</f>
        <v>500</v>
      </c>
      <c r="T85" s="60">
        <f>S85 / Q85</f>
        <v>5000.0000000000009</v>
      </c>
    </row>
    <row r="86" spans="1:20" x14ac:dyDescent="0.25">
      <c r="D86" s="119">
        <f>M84</f>
        <v>0.7</v>
      </c>
      <c r="E86" s="120">
        <f>N84</f>
        <v>1300</v>
      </c>
      <c r="L86" s="58">
        <v>3</v>
      </c>
      <c r="M86" s="59">
        <f t="shared" si="4"/>
        <v>0.9</v>
      </c>
      <c r="N86" s="59">
        <f t="shared" si="4"/>
        <v>2000</v>
      </c>
      <c r="T86" s="56"/>
    </row>
    <row r="87" spans="1:20" x14ac:dyDescent="0.25">
      <c r="D87" s="119">
        <f>D86+1/4*(D90-D86)</f>
        <v>0.72499999999999998</v>
      </c>
      <c r="E87" s="120">
        <f>M96 * (D87 - D86)^3 + N96 * (D87 - D86)^2 + O96 * (D87 - D86) + P96</f>
        <v>1330.625</v>
      </c>
      <c r="L87" s="63"/>
      <c r="T87" s="56"/>
    </row>
    <row r="88" spans="1:20" x14ac:dyDescent="0.25">
      <c r="D88" s="119">
        <f>D86+2/4*(D90-D86)</f>
        <v>0.75</v>
      </c>
      <c r="E88" s="120">
        <f>M96 * (D88 - D86)^3 + N96 * (D88 - D86)^2 + O96 * (D88 - D86) + P96</f>
        <v>1370</v>
      </c>
      <c r="L88" s="63"/>
      <c r="M88" s="9" t="s">
        <v>166</v>
      </c>
      <c r="N88" s="8"/>
      <c r="O88" s="8"/>
      <c r="P88" s="7"/>
      <c r="R88" s="18" t="s">
        <v>167</v>
      </c>
      <c r="T88" s="57" t="s">
        <v>168</v>
      </c>
    </row>
    <row r="89" spans="1:20" x14ac:dyDescent="0.25">
      <c r="D89" s="119">
        <f>D86+3/4*(D90-D86)</f>
        <v>0.77500000000000002</v>
      </c>
      <c r="E89" s="120">
        <f>M96 * (D89 - D86)^3 + N96 * (D89 - D86)^2 + O96 * (D89 - D86) + P96</f>
        <v>1424.375</v>
      </c>
      <c r="L89" s="63"/>
      <c r="M89" s="59">
        <v>2</v>
      </c>
      <c r="N89" s="59">
        <v>0</v>
      </c>
      <c r="O89" s="59">
        <v>0</v>
      </c>
      <c r="P89" s="59">
        <v>0</v>
      </c>
      <c r="R89" s="59">
        <v>0</v>
      </c>
      <c r="T89" s="60">
        <f t="array" ref="T89:T92">MMULT( MINVERSE(M89:P92), R89:R92 )</f>
        <v>0</v>
      </c>
    </row>
    <row r="90" spans="1:20" x14ac:dyDescent="0.25">
      <c r="D90" s="119">
        <f>M85</f>
        <v>0.8</v>
      </c>
      <c r="E90" s="120">
        <f>N85</f>
        <v>1500</v>
      </c>
      <c r="L90" s="63"/>
      <c r="M90" s="59">
        <f>Q83 / R83</f>
        <v>0.49999999999999972</v>
      </c>
      <c r="N90" s="59">
        <v>2</v>
      </c>
      <c r="O90" s="59">
        <f>1 - M90</f>
        <v>0.50000000000000022</v>
      </c>
      <c r="P90" s="59">
        <v>0</v>
      </c>
      <c r="R90" s="59">
        <f>3 * (T84 - T83) / R83</f>
        <v>14999.999999999964</v>
      </c>
      <c r="T90" s="60">
        <v>1999.9999999999754</v>
      </c>
    </row>
    <row r="91" spans="1:20" x14ac:dyDescent="0.25">
      <c r="D91" s="119">
        <f>D90+1/4*(D94-D90)</f>
        <v>0.82500000000000007</v>
      </c>
      <c r="E91" s="120">
        <f>M97 * (D91 - D90)^3 + N97 * (D91 - D90)^2 + O97 * (D91 - D90) + P97</f>
        <v>1600.9375000000002</v>
      </c>
      <c r="L91" s="63"/>
      <c r="M91" s="59">
        <v>0</v>
      </c>
      <c r="N91" s="59">
        <f>Q84 / R84</f>
        <v>0.50000000000000022</v>
      </c>
      <c r="O91" s="59">
        <v>2</v>
      </c>
      <c r="P91" s="59">
        <f>1 - N91</f>
        <v>0.49999999999999978</v>
      </c>
      <c r="R91" s="59">
        <f>3 * (T85 - T84) / R84</f>
        <v>45000.000000000022</v>
      </c>
      <c r="T91" s="60">
        <v>22000.000000000015</v>
      </c>
    </row>
    <row r="92" spans="1:20" x14ac:dyDescent="0.25">
      <c r="D92" s="119">
        <f>D90+2/4*(D94-D90)</f>
        <v>0.85000000000000009</v>
      </c>
      <c r="E92" s="120">
        <f>M97 * (D92 - D90)^3 + N97 * (D92 - D90)^2 + O97 * (D92 - D90) + P97</f>
        <v>1722.5000000000002</v>
      </c>
      <c r="L92" s="63"/>
      <c r="M92" s="59">
        <v>0</v>
      </c>
      <c r="N92" s="59">
        <v>0</v>
      </c>
      <c r="O92" s="59">
        <v>0</v>
      </c>
      <c r="P92" s="59">
        <v>2</v>
      </c>
      <c r="R92" s="59">
        <v>0</v>
      </c>
      <c r="T92" s="60">
        <v>0</v>
      </c>
    </row>
    <row r="93" spans="1:20" x14ac:dyDescent="0.25">
      <c r="D93" s="119">
        <v>0.87583999999999995</v>
      </c>
      <c r="E93" s="120">
        <f>M97 * (D93 - D90)^3 + N97 * (D93 - D90)^2 + O97 * (D93 - D90) + P97</f>
        <v>1862.5168373350396</v>
      </c>
      <c r="F93" s="50">
        <v>1862.5</v>
      </c>
      <c r="G93" s="74">
        <f>(E93-F93)/F93</f>
        <v>9.0401798870089072E-6</v>
      </c>
      <c r="L93" s="63"/>
      <c r="T93" s="56"/>
    </row>
    <row r="94" spans="1:20" x14ac:dyDescent="0.25">
      <c r="D94" s="119">
        <f>M86</f>
        <v>0.9</v>
      </c>
      <c r="E94" s="120">
        <f>N86</f>
        <v>2000</v>
      </c>
      <c r="L94" s="26" t="s">
        <v>157</v>
      </c>
      <c r="M94" s="18" t="s">
        <v>169</v>
      </c>
      <c r="N94" s="18" t="s">
        <v>170</v>
      </c>
      <c r="O94" s="18" t="s">
        <v>171</v>
      </c>
      <c r="P94" s="18" t="s">
        <v>172</v>
      </c>
      <c r="Q94" s="64" t="s">
        <v>189</v>
      </c>
      <c r="R94" s="65" t="s">
        <v>174</v>
      </c>
      <c r="S94" s="65" t="s">
        <v>174</v>
      </c>
      <c r="T94" s="56"/>
    </row>
    <row r="95" spans="1:20" x14ac:dyDescent="0.25">
      <c r="L95" s="58">
        <v>0</v>
      </c>
      <c r="M95" s="59">
        <f>(T90 - T89) / (3 * Q83)</f>
        <v>6666.666666666586</v>
      </c>
      <c r="N95" s="59">
        <f>T89</f>
        <v>0</v>
      </c>
      <c r="O95" s="59">
        <f>T83 - Q83 * (T90 + 2 * T89) / 3</f>
        <v>933.33333333333439</v>
      </c>
      <c r="P95" s="59">
        <f>N83</f>
        <v>1200</v>
      </c>
      <c r="Q95" s="64" t="s">
        <v>174</v>
      </c>
      <c r="R95" s="65" t="s">
        <v>174</v>
      </c>
      <c r="S95" s="65" t="s">
        <v>174</v>
      </c>
      <c r="T95" s="56"/>
    </row>
    <row r="96" spans="1:20" x14ac:dyDescent="0.25">
      <c r="L96" s="58">
        <v>1</v>
      </c>
      <c r="M96" s="59">
        <f>(T91 - T90) / (3 * Q84)</f>
        <v>66666.666666666744</v>
      </c>
      <c r="N96" s="59">
        <f>T90</f>
        <v>1999.9999999999754</v>
      </c>
      <c r="O96" s="59">
        <f>T84 - Q84 * (T91 + 2 * T90) / 3</f>
        <v>1133.3333333333321</v>
      </c>
      <c r="P96" s="59">
        <f>N84</f>
        <v>1300</v>
      </c>
      <c r="Q96" s="64" t="s">
        <v>174</v>
      </c>
      <c r="R96" s="65" t="s">
        <v>174</v>
      </c>
      <c r="S96" s="65" t="s">
        <v>174</v>
      </c>
      <c r="T96" s="56"/>
    </row>
    <row r="97" spans="1:20" customFormat="1" ht="16.5" customHeight="1" thickBot="1" x14ac:dyDescent="0.3">
      <c r="L97" s="66">
        <v>2</v>
      </c>
      <c r="M97" s="67">
        <f>(T92 - T91) / (3 * Q85)</f>
        <v>-73333.333333333401</v>
      </c>
      <c r="N97" s="67">
        <f>T91</f>
        <v>22000.000000000015</v>
      </c>
      <c r="O97" s="67">
        <f>T85 - Q85 * (T92 + 2 * T91) / 3</f>
        <v>3533.3333333333339</v>
      </c>
      <c r="P97" s="67">
        <f>N85</f>
        <v>1500</v>
      </c>
      <c r="Q97" s="68" t="s">
        <v>174</v>
      </c>
      <c r="R97" s="69" t="s">
        <v>174</v>
      </c>
      <c r="S97" s="69" t="s">
        <v>174</v>
      </c>
      <c r="T97" s="70"/>
    </row>
    <row r="99" spans="1:20" customFormat="1" ht="16.5" customHeight="1" thickBot="1" x14ac:dyDescent="0.3">
      <c r="A99" s="24" t="s">
        <v>190</v>
      </c>
    </row>
    <row r="100" spans="1:20" x14ac:dyDescent="0.25">
      <c r="A100" s="11" t="s">
        <v>162</v>
      </c>
      <c r="B100" s="11"/>
      <c r="C100" s="19"/>
      <c r="D100" s="11" t="s">
        <v>163</v>
      </c>
      <c r="E100" s="11"/>
      <c r="F100" s="19"/>
      <c r="G100" s="11" t="s">
        <v>18</v>
      </c>
      <c r="H100" s="11"/>
      <c r="I100" s="19" t="s">
        <v>19</v>
      </c>
      <c r="J100" s="19" t="s">
        <v>20</v>
      </c>
      <c r="L100" s="52" t="s">
        <v>191</v>
      </c>
      <c r="M100" s="53"/>
      <c r="N100" s="53"/>
      <c r="O100" s="53"/>
      <c r="P100" s="53"/>
      <c r="Q100" s="53"/>
      <c r="R100" s="53"/>
      <c r="S100" s="53"/>
      <c r="T100" s="54"/>
    </row>
    <row r="101" spans="1:20" x14ac:dyDescent="0.25">
      <c r="A101" s="25" t="s">
        <v>30</v>
      </c>
      <c r="B101" s="25" t="s">
        <v>31</v>
      </c>
      <c r="C101" s="25"/>
      <c r="D101" s="18" t="s">
        <v>30</v>
      </c>
      <c r="E101" s="18" t="s">
        <v>31</v>
      </c>
      <c r="F101" s="25"/>
      <c r="G101" s="25" t="s">
        <v>164</v>
      </c>
      <c r="H101" s="25" t="s">
        <v>165</v>
      </c>
      <c r="I101" s="25"/>
      <c r="J101" s="79"/>
      <c r="L101" s="55" t="s">
        <v>155</v>
      </c>
      <c r="T101" s="56"/>
    </row>
    <row r="102" spans="1:20" x14ac:dyDescent="0.25">
      <c r="A102" s="50">
        <v>0.4</v>
      </c>
      <c r="B102" s="50">
        <v>800</v>
      </c>
      <c r="D102" s="119">
        <f>M103</f>
        <v>0.4</v>
      </c>
      <c r="E102" s="120">
        <f>N103</f>
        <v>800</v>
      </c>
      <c r="J102" s="77"/>
      <c r="L102" s="26" t="s">
        <v>157</v>
      </c>
      <c r="M102" s="18" t="s">
        <v>30</v>
      </c>
      <c r="N102" s="18" t="s">
        <v>31</v>
      </c>
      <c r="P102" s="18" t="s">
        <v>157</v>
      </c>
      <c r="Q102" s="18" t="s">
        <v>158</v>
      </c>
      <c r="R102" s="18" t="s">
        <v>159</v>
      </c>
      <c r="S102" s="18" t="s">
        <v>160</v>
      </c>
      <c r="T102" s="57" t="s">
        <v>161</v>
      </c>
    </row>
    <row r="103" spans="1:20" x14ac:dyDescent="0.25">
      <c r="A103" s="50">
        <v>0.5</v>
      </c>
      <c r="B103" s="50">
        <v>1000</v>
      </c>
      <c r="D103" s="119">
        <f>D102+1/4*(D106-D102)</f>
        <v>0.42500000000000004</v>
      </c>
      <c r="E103" s="120">
        <f>M115 * (D103 - D102)^3 + N115 * (D103 - D102)^2 + O115 * (D103 - D102) + P115</f>
        <v>848.4375</v>
      </c>
      <c r="J103" s="77"/>
      <c r="L103" s="58">
        <v>0</v>
      </c>
      <c r="M103" s="59">
        <f t="shared" ref="M103:N106" si="5">A102</f>
        <v>0.4</v>
      </c>
      <c r="N103" s="59">
        <f t="shared" si="5"/>
        <v>800</v>
      </c>
      <c r="P103" s="59">
        <v>0</v>
      </c>
      <c r="Q103" s="59">
        <f>M104 - M103</f>
        <v>9.9999999999999978E-2</v>
      </c>
      <c r="R103" s="59">
        <f>Q103 + Q104</f>
        <v>0.19999999999999996</v>
      </c>
      <c r="S103" s="59">
        <f>N104 - N103</f>
        <v>200</v>
      </c>
      <c r="T103" s="60">
        <f>S103 / Q103</f>
        <v>2000.0000000000005</v>
      </c>
    </row>
    <row r="104" spans="1:20" x14ac:dyDescent="0.25">
      <c r="A104" s="50">
        <v>0.6</v>
      </c>
      <c r="B104" s="50">
        <v>1200</v>
      </c>
      <c r="D104" s="119">
        <f>D102+2/4*(D106-D102)</f>
        <v>0.45</v>
      </c>
      <c r="E104" s="120">
        <f>M115 * (D104 - D102)^3 + N115 * (D104 - D102)^2 + O115 * (D104 - D102) + P115</f>
        <v>897.5</v>
      </c>
      <c r="J104" s="77"/>
      <c r="L104" s="58">
        <v>1</v>
      </c>
      <c r="M104" s="59">
        <f t="shared" si="5"/>
        <v>0.5</v>
      </c>
      <c r="N104" s="59">
        <f t="shared" si="5"/>
        <v>1000</v>
      </c>
      <c r="P104" s="59">
        <v>1</v>
      </c>
      <c r="Q104" s="59">
        <f>M105 - M104</f>
        <v>9.9999999999999978E-2</v>
      </c>
      <c r="R104" s="59">
        <f>Q104 + Q105</f>
        <v>0.19999999999999996</v>
      </c>
      <c r="S104" s="59">
        <f>N105 - N104</f>
        <v>200</v>
      </c>
      <c r="T104" s="60">
        <f>S104 / Q104</f>
        <v>2000.0000000000005</v>
      </c>
    </row>
    <row r="105" spans="1:20" x14ac:dyDescent="0.25">
      <c r="A105" s="50">
        <v>0.7</v>
      </c>
      <c r="B105" s="50">
        <v>1300</v>
      </c>
      <c r="D105" s="119">
        <f>D102+3/4*(D106-D102)</f>
        <v>0.47499999999999998</v>
      </c>
      <c r="E105" s="120">
        <f>M115 * (D105 - D102)^3 + N115 * (D105 - D102)^2 + O115 * (D105 - D102) + P115</f>
        <v>947.8125</v>
      </c>
      <c r="L105" s="58">
        <v>2</v>
      </c>
      <c r="M105" s="59">
        <f t="shared" si="5"/>
        <v>0.6</v>
      </c>
      <c r="N105" s="59">
        <f t="shared" si="5"/>
        <v>1200</v>
      </c>
      <c r="P105" s="59">
        <v>2</v>
      </c>
      <c r="Q105" s="59">
        <f>M106 - M105</f>
        <v>9.9999999999999978E-2</v>
      </c>
      <c r="R105" s="59"/>
      <c r="S105" s="59">
        <f>N106 - N105</f>
        <v>100</v>
      </c>
      <c r="T105" s="60">
        <f>S105 / Q105</f>
        <v>1000.0000000000002</v>
      </c>
    </row>
    <row r="106" spans="1:20" x14ac:dyDescent="0.25">
      <c r="D106" s="119">
        <f>M104</f>
        <v>0.5</v>
      </c>
      <c r="E106" s="120">
        <f>N104</f>
        <v>1000</v>
      </c>
      <c r="L106" s="58">
        <v>3</v>
      </c>
      <c r="M106" s="59">
        <f t="shared" si="5"/>
        <v>0.7</v>
      </c>
      <c r="N106" s="59">
        <f t="shared" si="5"/>
        <v>1300</v>
      </c>
      <c r="T106" s="56"/>
    </row>
    <row r="107" spans="1:20" x14ac:dyDescent="0.25">
      <c r="D107" s="119">
        <f>D106+1/4*(D110-D106)</f>
        <v>0.52500000000000002</v>
      </c>
      <c r="E107" s="120">
        <f>M116 * (D107 - D106)^3 + N116 * (D107 - D106)^2 + O116 * (D107 - D106) + P116</f>
        <v>1054.0625</v>
      </c>
      <c r="L107" s="63"/>
      <c r="T107" s="56"/>
    </row>
    <row r="108" spans="1:20" x14ac:dyDescent="0.25">
      <c r="D108" s="119">
        <f>D106+2/4*(D110-D106)</f>
        <v>0.55000000000000004</v>
      </c>
      <c r="E108" s="120">
        <f>M116 * (D108 - D106)^3 + N116 * (D108 - D106)^2 + O116 * (D108 - D106) + P116</f>
        <v>1107.5</v>
      </c>
      <c r="L108" s="63"/>
      <c r="M108" s="9" t="s">
        <v>166</v>
      </c>
      <c r="N108" s="8"/>
      <c r="O108" s="8"/>
      <c r="P108" s="7"/>
      <c r="R108" s="18" t="s">
        <v>167</v>
      </c>
      <c r="T108" s="57" t="s">
        <v>168</v>
      </c>
    </row>
    <row r="109" spans="1:20" x14ac:dyDescent="0.25">
      <c r="D109" s="119">
        <f>D106+3/4*(D110-D106)</f>
        <v>0.57499999999999996</v>
      </c>
      <c r="E109" s="120">
        <f>M116 * (D109 - D106)^3 + N116 * (D109 - D106)^2 + O116 * (D109 - D106) + P116</f>
        <v>1157.1875</v>
      </c>
      <c r="L109" s="63"/>
      <c r="M109" s="59">
        <v>2</v>
      </c>
      <c r="N109" s="59">
        <v>0</v>
      </c>
      <c r="O109" s="59">
        <v>0</v>
      </c>
      <c r="P109" s="59">
        <v>0</v>
      </c>
      <c r="R109" s="59">
        <v>0</v>
      </c>
      <c r="T109" s="60">
        <f t="array" ref="T109:T112">MMULT( MINVERSE(M109:P112), R109:R112 )</f>
        <v>0</v>
      </c>
    </row>
    <row r="110" spans="1:20" x14ac:dyDescent="0.25">
      <c r="D110" s="119">
        <f>M105</f>
        <v>0.6</v>
      </c>
      <c r="E110" s="120">
        <f>N105</f>
        <v>1200</v>
      </c>
      <c r="L110" s="63"/>
      <c r="M110" s="59">
        <f>Q103 / R103</f>
        <v>0.5</v>
      </c>
      <c r="N110" s="59">
        <v>2</v>
      </c>
      <c r="O110" s="59">
        <f>1 - M110</f>
        <v>0.5</v>
      </c>
      <c r="P110" s="59">
        <v>0</v>
      </c>
      <c r="R110" s="59">
        <f>3 * (T104 - T103) / R103</f>
        <v>0</v>
      </c>
      <c r="T110" s="60">
        <v>2000.0000000000009</v>
      </c>
    </row>
    <row r="111" spans="1:20" x14ac:dyDescent="0.25">
      <c r="D111" s="119">
        <f>D110+1/4*(D114-D110)</f>
        <v>0.625</v>
      </c>
      <c r="E111" s="120">
        <f>M117 * (D111 - D110)^3 + N117 * (D111 - D110)^2 + O117 * (D111 - D110) + P117</f>
        <v>1233.75</v>
      </c>
      <c r="L111" s="63"/>
      <c r="M111" s="59">
        <v>0</v>
      </c>
      <c r="N111" s="59">
        <f>Q104 / R104</f>
        <v>0.5</v>
      </c>
      <c r="O111" s="59">
        <v>2</v>
      </c>
      <c r="P111" s="59">
        <f>1 - N111</f>
        <v>0.5</v>
      </c>
      <c r="R111" s="59">
        <f>3 * (T105 - T104) / R104</f>
        <v>-15000.000000000007</v>
      </c>
      <c r="T111" s="60">
        <v>-8000.0000000000036</v>
      </c>
    </row>
    <row r="112" spans="1:20" x14ac:dyDescent="0.25">
      <c r="D112" s="119">
        <v>0.63980000000000004</v>
      </c>
      <c r="E112" s="120">
        <f>M117 * (D112 - D110)^3 + N117 * (D112 - D110)^2 + O117 * (D112 - D110) + P117</f>
        <v>1250.0355411200001</v>
      </c>
      <c r="F112" s="50">
        <f>(E112-1250)/1250*100</f>
        <v>2.8432896000049369E-3</v>
      </c>
      <c r="L112" s="63"/>
      <c r="M112" s="59">
        <v>0</v>
      </c>
      <c r="N112" s="59">
        <v>0</v>
      </c>
      <c r="O112" s="59">
        <v>0</v>
      </c>
      <c r="P112" s="59">
        <v>2</v>
      </c>
      <c r="R112" s="59">
        <v>0</v>
      </c>
      <c r="T112" s="60">
        <v>0</v>
      </c>
    </row>
    <row r="113" spans="1:20" x14ac:dyDescent="0.25">
      <c r="D113" s="119">
        <f>D110+3/4*(D114-D110)</f>
        <v>0.67499999999999993</v>
      </c>
      <c r="E113" s="120">
        <f>M117 * (D113 - D110)^3 + N117 * (D113 - D110)^2 + O117 * (D113 - D110) + P117</f>
        <v>1281.25</v>
      </c>
      <c r="L113" s="63"/>
      <c r="T113" s="56"/>
    </row>
    <row r="114" spans="1:20" x14ac:dyDescent="0.25">
      <c r="D114" s="119">
        <f>M106</f>
        <v>0.7</v>
      </c>
      <c r="E114" s="120">
        <f>N106</f>
        <v>1300</v>
      </c>
      <c r="L114" s="26" t="s">
        <v>157</v>
      </c>
      <c r="M114" s="18" t="s">
        <v>169</v>
      </c>
      <c r="N114" s="18" t="s">
        <v>170</v>
      </c>
      <c r="O114" s="18" t="s">
        <v>171</v>
      </c>
      <c r="P114" s="18" t="s">
        <v>172</v>
      </c>
      <c r="Q114" s="64" t="s">
        <v>192</v>
      </c>
      <c r="R114" s="65" t="s">
        <v>174</v>
      </c>
      <c r="S114" s="65" t="s">
        <v>174</v>
      </c>
      <c r="T114" s="56"/>
    </row>
    <row r="115" spans="1:20" x14ac:dyDescent="0.25">
      <c r="L115" s="58">
        <v>0</v>
      </c>
      <c r="M115" s="59">
        <f>(T110 - T109) / (3 * Q103)</f>
        <v>6666.6666666666715</v>
      </c>
      <c r="N115" s="59">
        <f>T109</f>
        <v>0</v>
      </c>
      <c r="O115" s="59">
        <f>T103 - Q103 * (T110 + 2 * T109) / 3</f>
        <v>1933.3333333333337</v>
      </c>
      <c r="P115" s="59">
        <f>N103</f>
        <v>800</v>
      </c>
      <c r="Q115" s="64" t="s">
        <v>174</v>
      </c>
      <c r="R115" s="65" t="s">
        <v>174</v>
      </c>
      <c r="S115" s="65" t="s">
        <v>174</v>
      </c>
      <c r="T115" s="56"/>
    </row>
    <row r="116" spans="1:20" x14ac:dyDescent="0.25">
      <c r="L116" s="58">
        <v>1</v>
      </c>
      <c r="M116" s="59">
        <f>(T111 - T110) / (3 * Q104)</f>
        <v>-33333.33333333335</v>
      </c>
      <c r="N116" s="59">
        <f>T110</f>
        <v>2000.0000000000009</v>
      </c>
      <c r="O116" s="59">
        <f>T104 - Q104 * (T111 + 2 * T110) / 3</f>
        <v>2133.3333333333339</v>
      </c>
      <c r="P116" s="59">
        <f>N104</f>
        <v>1000</v>
      </c>
      <c r="Q116" s="64" t="s">
        <v>174</v>
      </c>
      <c r="R116" s="65" t="s">
        <v>174</v>
      </c>
      <c r="S116" s="65" t="s">
        <v>174</v>
      </c>
      <c r="T116" s="56"/>
    </row>
    <row r="117" spans="1:20" customFormat="1" ht="16.5" customHeight="1" thickBot="1" x14ac:dyDescent="0.3">
      <c r="L117" s="66">
        <v>2</v>
      </c>
      <c r="M117" s="67">
        <f>(T112 - T111) / (3 * Q105)</f>
        <v>26666.666666666686</v>
      </c>
      <c r="N117" s="67">
        <f>T111</f>
        <v>-8000.0000000000036</v>
      </c>
      <c r="O117" s="67">
        <f>T105 - Q105 * (T112 + 2 * T111) / 3</f>
        <v>1533.3333333333337</v>
      </c>
      <c r="P117" s="67">
        <f>N105</f>
        <v>1200</v>
      </c>
      <c r="Q117" s="68" t="s">
        <v>174</v>
      </c>
      <c r="R117" s="69" t="s">
        <v>174</v>
      </c>
      <c r="S117" s="69" t="s">
        <v>174</v>
      </c>
      <c r="T117" s="70"/>
    </row>
    <row r="119" spans="1:20" customFormat="1" ht="16.5" customHeight="1" thickBot="1" x14ac:dyDescent="0.3">
      <c r="A119" s="24" t="s">
        <v>193</v>
      </c>
    </row>
    <row r="120" spans="1:20" x14ac:dyDescent="0.25">
      <c r="A120" s="11" t="s">
        <v>162</v>
      </c>
      <c r="B120" s="11"/>
      <c r="C120" s="19"/>
      <c r="D120" s="11" t="s">
        <v>163</v>
      </c>
      <c r="E120" s="11"/>
      <c r="F120" s="19"/>
      <c r="G120" s="11" t="s">
        <v>18</v>
      </c>
      <c r="H120" s="11"/>
      <c r="I120" s="19" t="s">
        <v>19</v>
      </c>
      <c r="J120" s="19" t="s">
        <v>20</v>
      </c>
      <c r="L120" s="52" t="s">
        <v>194</v>
      </c>
      <c r="M120" s="53"/>
      <c r="N120" s="53"/>
      <c r="O120" s="53"/>
      <c r="P120" s="53"/>
      <c r="Q120" s="53"/>
      <c r="R120" s="53"/>
      <c r="S120" s="53"/>
      <c r="T120" s="54"/>
    </row>
    <row r="121" spans="1:20" x14ac:dyDescent="0.25">
      <c r="A121" s="25" t="s">
        <v>30</v>
      </c>
      <c r="B121" s="25" t="s">
        <v>31</v>
      </c>
      <c r="C121" s="25"/>
      <c r="D121" s="18" t="s">
        <v>30</v>
      </c>
      <c r="E121" s="18" t="s">
        <v>31</v>
      </c>
      <c r="F121" s="25"/>
      <c r="G121" s="25" t="s">
        <v>164</v>
      </c>
      <c r="H121" s="25" t="s">
        <v>165</v>
      </c>
      <c r="I121" s="25"/>
      <c r="J121" s="79"/>
      <c r="L121" s="55" t="s">
        <v>155</v>
      </c>
      <c r="T121" s="56"/>
    </row>
    <row r="122" spans="1:20" x14ac:dyDescent="0.25">
      <c r="A122" s="50">
        <v>750</v>
      </c>
      <c r="B122" s="50">
        <v>5</v>
      </c>
      <c r="D122" s="119">
        <f>M123</f>
        <v>750</v>
      </c>
      <c r="E122" s="120">
        <f>N123</f>
        <v>5</v>
      </c>
      <c r="J122" s="77"/>
      <c r="L122" s="26" t="s">
        <v>157</v>
      </c>
      <c r="M122" s="18" t="s">
        <v>30</v>
      </c>
      <c r="N122" s="18" t="s">
        <v>31</v>
      </c>
      <c r="P122" s="18" t="s">
        <v>157</v>
      </c>
      <c r="Q122" s="18" t="s">
        <v>158</v>
      </c>
      <c r="R122" s="18" t="s">
        <v>159</v>
      </c>
      <c r="S122" s="18" t="s">
        <v>160</v>
      </c>
      <c r="T122" s="57" t="s">
        <v>161</v>
      </c>
    </row>
    <row r="123" spans="1:20" x14ac:dyDescent="0.25">
      <c r="A123" s="50">
        <v>1000</v>
      </c>
      <c r="B123" s="50">
        <v>6</v>
      </c>
      <c r="D123" s="119">
        <f>D122+1/4*(D126-D122)</f>
        <v>812.5</v>
      </c>
      <c r="E123" s="120">
        <f>M135 * (D123 - D122)^3 + N135 * (D123 - D122)^2 + O135 * (D123 - D122) + P135</f>
        <v>5.4952761627906979</v>
      </c>
      <c r="J123" s="77"/>
      <c r="L123" s="58">
        <v>0</v>
      </c>
      <c r="M123" s="59">
        <f t="shared" ref="M123:N126" si="6">A122</f>
        <v>750</v>
      </c>
      <c r="N123" s="59">
        <f t="shared" si="6"/>
        <v>5</v>
      </c>
      <c r="P123" s="59">
        <v>0</v>
      </c>
      <c r="Q123" s="59">
        <f>M124 - M123</f>
        <v>250</v>
      </c>
      <c r="R123" s="59">
        <f>Q123 + Q124</f>
        <v>500</v>
      </c>
      <c r="S123" s="59">
        <f>N124 - N123</f>
        <v>1</v>
      </c>
      <c r="T123" s="60">
        <f>S123 / Q123</f>
        <v>4.0000000000000001E-3</v>
      </c>
    </row>
    <row r="124" spans="1:20" x14ac:dyDescent="0.25">
      <c r="A124" s="50">
        <v>1250</v>
      </c>
      <c r="B124" s="50">
        <v>7</v>
      </c>
      <c r="D124" s="119">
        <f>D122+2/4*(D126-D122)</f>
        <v>875</v>
      </c>
      <c r="E124" s="120">
        <f>M135 * (D124 - D122)^3 + N135 * (D124 - D122)^2 + O135 * (D124 - D122) + P135</f>
        <v>5.8924418604651159</v>
      </c>
      <c r="J124" s="77"/>
      <c r="L124" s="58">
        <v>1</v>
      </c>
      <c r="M124" s="59">
        <f t="shared" si="6"/>
        <v>1000</v>
      </c>
      <c r="N124" s="59">
        <f t="shared" si="6"/>
        <v>6</v>
      </c>
      <c r="P124" s="59">
        <v>1</v>
      </c>
      <c r="Q124" s="59">
        <f>M125 - M124</f>
        <v>250</v>
      </c>
      <c r="R124" s="59">
        <f>Q124 + Q125</f>
        <v>300</v>
      </c>
      <c r="S124" s="59">
        <f>N125 - N124</f>
        <v>1</v>
      </c>
      <c r="T124" s="60">
        <f>S124 / Q124</f>
        <v>4.0000000000000001E-3</v>
      </c>
    </row>
    <row r="125" spans="1:20" x14ac:dyDescent="0.25">
      <c r="A125" s="50">
        <v>1300</v>
      </c>
      <c r="B125" s="50">
        <v>9</v>
      </c>
      <c r="D125" s="119">
        <f>D122+3/4*(D126-D122)</f>
        <v>937.5</v>
      </c>
      <c r="E125" s="120">
        <f>M135 * (D125 - D122)^3 + N135 * (D125 - D122)^2 + O135 * (D125 - D122) + P135</f>
        <v>6.0933866279069768</v>
      </c>
      <c r="L125" s="58">
        <v>2</v>
      </c>
      <c r="M125" s="59">
        <f t="shared" si="6"/>
        <v>1250</v>
      </c>
      <c r="N125" s="59">
        <f t="shared" si="6"/>
        <v>7</v>
      </c>
      <c r="P125" s="59">
        <v>2</v>
      </c>
      <c r="Q125" s="59">
        <f>M126 - M125</f>
        <v>50</v>
      </c>
      <c r="R125" s="59"/>
      <c r="S125" s="59">
        <f>N126 - N125</f>
        <v>2</v>
      </c>
      <c r="T125" s="60">
        <f>S125 / Q125</f>
        <v>0.04</v>
      </c>
    </row>
    <row r="126" spans="1:20" x14ac:dyDescent="0.25">
      <c r="D126" s="119">
        <f>M124</f>
        <v>1000</v>
      </c>
      <c r="E126" s="120">
        <f>N124</f>
        <v>6</v>
      </c>
      <c r="L126" s="58">
        <v>3</v>
      </c>
      <c r="M126" s="59">
        <f t="shared" si="6"/>
        <v>1300</v>
      </c>
      <c r="N126" s="59">
        <f t="shared" si="6"/>
        <v>9</v>
      </c>
      <c r="T126" s="56"/>
    </row>
    <row r="127" spans="1:20" x14ac:dyDescent="0.25">
      <c r="D127" s="119">
        <f>D126+1/4*(D130-D126)</f>
        <v>1062.5</v>
      </c>
      <c r="E127" s="120">
        <f>M136 * (D127 - D126)^3 + N136 * (D127 - D126)^2 + O136 * (D127 - D126) + P136</f>
        <v>5.6122819767441863</v>
      </c>
      <c r="L127" s="63"/>
      <c r="T127" s="56"/>
    </row>
    <row r="128" spans="1:20" x14ac:dyDescent="0.25">
      <c r="D128" s="119">
        <f>D126+2/4*(D130-D126)</f>
        <v>1125</v>
      </c>
      <c r="E128" s="120">
        <f>M136 * (D128 - D126)^3 + N136 * (D128 - D126)^2 + O136 * (D128 - D126) + P136</f>
        <v>5.3226744186046506</v>
      </c>
      <c r="L128" s="63"/>
      <c r="M128" s="9" t="s">
        <v>166</v>
      </c>
      <c r="N128" s="8"/>
      <c r="O128" s="8"/>
      <c r="P128" s="7"/>
      <c r="R128" s="18" t="s">
        <v>167</v>
      </c>
      <c r="T128" s="57" t="s">
        <v>168</v>
      </c>
    </row>
    <row r="129" spans="1:24" x14ac:dyDescent="0.25">
      <c r="D129" s="119">
        <f>D126+3/4*(D130-D126)</f>
        <v>1187.5</v>
      </c>
      <c r="E129" s="120">
        <f>M136 * (D129 - D126)^3 + N136 * (D129 - D126)^2 + O136 * (D129 - D126) + P136</f>
        <v>5.6217296511627906</v>
      </c>
      <c r="L129" s="63"/>
      <c r="M129" s="59">
        <v>2</v>
      </c>
      <c r="N129" s="59">
        <v>0</v>
      </c>
      <c r="O129" s="59">
        <v>0</v>
      </c>
      <c r="P129" s="59">
        <v>0</v>
      </c>
      <c r="R129" s="59">
        <v>0</v>
      </c>
      <c r="T129" s="60">
        <f t="array" ref="T129:T132">MMULT( MINVERSE(M129:P132), R129:R132 )</f>
        <v>0</v>
      </c>
      <c r="X129" s="49" t="s">
        <v>195</v>
      </c>
    </row>
    <row r="130" spans="1:24" x14ac:dyDescent="0.25">
      <c r="D130" s="119">
        <f>M125</f>
        <v>1250</v>
      </c>
      <c r="E130" s="120">
        <f>N125</f>
        <v>7</v>
      </c>
      <c r="L130" s="63"/>
      <c r="M130" s="59">
        <f>Q123 / R123</f>
        <v>0.5</v>
      </c>
      <c r="N130" s="59">
        <v>2</v>
      </c>
      <c r="O130" s="59">
        <f>1 - M130</f>
        <v>0.5</v>
      </c>
      <c r="P130" s="59">
        <v>0</v>
      </c>
      <c r="R130" s="59">
        <f>3 * (T124 - T123) / R123</f>
        <v>0</v>
      </c>
      <c r="T130" s="60">
        <v>-5.0232558139534884E-5</v>
      </c>
    </row>
    <row r="131" spans="1:24" x14ac:dyDescent="0.25">
      <c r="D131" s="119">
        <f>D130+1/4*(D134-D130)</f>
        <v>1262.5</v>
      </c>
      <c r="E131" s="120">
        <f>M137 * (D131 - D130)^3 + N137 * (D131 - D130)^2 + O137 * (D131 - D130) + P137</f>
        <v>7.4450581395348836</v>
      </c>
      <c r="L131" s="63"/>
      <c r="M131" s="59">
        <v>0</v>
      </c>
      <c r="N131" s="59">
        <f>Q124 / R124</f>
        <v>0.83333333333333337</v>
      </c>
      <c r="O131" s="59">
        <v>2</v>
      </c>
      <c r="P131" s="59">
        <f>1 - N131</f>
        <v>0.16666666666666663</v>
      </c>
      <c r="R131" s="59">
        <f>3 * (T125 - T124) / R124</f>
        <v>3.6000000000000002E-4</v>
      </c>
      <c r="T131" s="60">
        <v>2.0093023255813954E-4</v>
      </c>
    </row>
    <row r="132" spans="1:24" x14ac:dyDescent="0.25">
      <c r="D132" s="119">
        <v>1276.5</v>
      </c>
      <c r="E132" s="120">
        <f>M137 * (D132 - D130)^3 + N137 * (D132 - D130)^2 + O137 * (D132 - D130) + P137</f>
        <v>7.9986866418604654</v>
      </c>
      <c r="F132" s="50">
        <f>(E132-8)/8*100</f>
        <v>-1.641697674418241E-2</v>
      </c>
      <c r="L132" s="63"/>
      <c r="M132" s="59">
        <v>0</v>
      </c>
      <c r="N132" s="59">
        <v>0</v>
      </c>
      <c r="O132" s="59">
        <v>0</v>
      </c>
      <c r="P132" s="59">
        <v>2</v>
      </c>
      <c r="R132" s="59">
        <v>0</v>
      </c>
      <c r="T132" s="60">
        <v>0</v>
      </c>
    </row>
    <row r="133" spans="1:24" x14ac:dyDescent="0.25">
      <c r="D133" s="119">
        <f>D130+3/4*(D134-D130)</f>
        <v>1287.5</v>
      </c>
      <c r="E133" s="120">
        <f>M137 * (D133 - D130)^3 + N137 * (D133 - D130)^2 + O137 * (D133 - D130) + P137</f>
        <v>8.4607558139534884</v>
      </c>
      <c r="L133" s="63"/>
      <c r="T133" s="56"/>
    </row>
    <row r="134" spans="1:24" x14ac:dyDescent="0.25">
      <c r="D134" s="119">
        <f>M126</f>
        <v>1300</v>
      </c>
      <c r="E134" s="120">
        <f>N126</f>
        <v>9</v>
      </c>
      <c r="L134" s="26" t="s">
        <v>157</v>
      </c>
      <c r="M134" s="18" t="s">
        <v>169</v>
      </c>
      <c r="N134" s="18" t="s">
        <v>170</v>
      </c>
      <c r="O134" s="18" t="s">
        <v>171</v>
      </c>
      <c r="P134" s="18" t="s">
        <v>172</v>
      </c>
      <c r="Q134" s="64" t="s">
        <v>196</v>
      </c>
      <c r="R134" s="65" t="s">
        <v>174</v>
      </c>
      <c r="S134" s="65" t="s">
        <v>174</v>
      </c>
      <c r="T134" s="56"/>
    </row>
    <row r="135" spans="1:24" x14ac:dyDescent="0.25">
      <c r="L135" s="58">
        <v>0</v>
      </c>
      <c r="M135" s="59">
        <f>(T130 - T129) / (3 * Q123)</f>
        <v>-6.6976744186046515E-8</v>
      </c>
      <c r="N135" s="59">
        <f>T129</f>
        <v>0</v>
      </c>
      <c r="O135" s="59">
        <f>T123 - Q123 * (T130 + 2 * T129) / 3</f>
        <v>8.1860465116279073E-3</v>
      </c>
      <c r="P135" s="59">
        <f>N123</f>
        <v>5</v>
      </c>
      <c r="Q135" s="64" t="s">
        <v>174</v>
      </c>
      <c r="R135" s="65" t="s">
        <v>174</v>
      </c>
      <c r="S135" s="65" t="s">
        <v>174</v>
      </c>
      <c r="T135" s="56"/>
    </row>
    <row r="136" spans="1:24" x14ac:dyDescent="0.25">
      <c r="L136" s="58">
        <v>1</v>
      </c>
      <c r="M136" s="59">
        <f>(T131 - T130) / (3 * Q124)</f>
        <v>3.3488372093023253E-7</v>
      </c>
      <c r="N136" s="59">
        <f>T130</f>
        <v>-5.0232558139534884E-5</v>
      </c>
      <c r="O136" s="59">
        <f>T124 - Q124 * (T131 + 2 * T130) / 3</f>
        <v>-4.3720930232558144E-3</v>
      </c>
      <c r="P136" s="59">
        <f>N124</f>
        <v>6</v>
      </c>
      <c r="Q136" s="64" t="s">
        <v>174</v>
      </c>
      <c r="R136" s="65" t="s">
        <v>174</v>
      </c>
      <c r="S136" s="65" t="s">
        <v>174</v>
      </c>
      <c r="T136" s="56"/>
    </row>
    <row r="137" spans="1:24" customFormat="1" ht="16.5" customHeight="1" thickBot="1" x14ac:dyDescent="0.3">
      <c r="L137" s="66">
        <v>2</v>
      </c>
      <c r="M137" s="67">
        <f>(T132 - T131) / (3 * Q125)</f>
        <v>-1.3395348837209303E-6</v>
      </c>
      <c r="N137" s="67">
        <f>T131</f>
        <v>2.0093023255813954E-4</v>
      </c>
      <c r="O137" s="67">
        <f>T125 - Q125 * (T132 + 2 * T131) / 3</f>
        <v>3.3302325581395349E-2</v>
      </c>
      <c r="P137" s="67">
        <f>N125</f>
        <v>7</v>
      </c>
      <c r="Q137" s="68" t="s">
        <v>174</v>
      </c>
      <c r="R137" s="69" t="s">
        <v>174</v>
      </c>
      <c r="S137" s="69" t="s">
        <v>174</v>
      </c>
      <c r="T137" s="70"/>
    </row>
    <row r="139" spans="1:24" customFormat="1" ht="16.5" customHeight="1" thickBot="1" x14ac:dyDescent="0.3">
      <c r="A139" s="24" t="s">
        <v>197</v>
      </c>
    </row>
    <row r="140" spans="1:24" x14ac:dyDescent="0.25">
      <c r="A140" s="11" t="s">
        <v>162</v>
      </c>
      <c r="B140" s="11"/>
      <c r="C140" s="19"/>
      <c r="D140" s="11" t="s">
        <v>163</v>
      </c>
      <c r="E140" s="11"/>
      <c r="F140" s="19"/>
      <c r="G140" s="11" t="s">
        <v>18</v>
      </c>
      <c r="H140" s="11"/>
      <c r="I140" s="19" t="s">
        <v>19</v>
      </c>
      <c r="J140" s="19" t="s">
        <v>20</v>
      </c>
      <c r="L140" s="52" t="s">
        <v>198</v>
      </c>
      <c r="M140" s="53"/>
      <c r="N140" s="53"/>
      <c r="O140" s="53"/>
      <c r="P140" s="53"/>
      <c r="Q140" s="53"/>
      <c r="R140" s="53"/>
      <c r="S140" s="53"/>
      <c r="T140" s="54"/>
    </row>
    <row r="141" spans="1:24" x14ac:dyDescent="0.25">
      <c r="A141" s="25" t="s">
        <v>30</v>
      </c>
      <c r="B141" s="25" t="s">
        <v>31</v>
      </c>
      <c r="C141" s="25"/>
      <c r="D141" s="18" t="s">
        <v>30</v>
      </c>
      <c r="E141" s="18" t="s">
        <v>31</v>
      </c>
      <c r="F141" s="25"/>
      <c r="G141" s="25" t="s">
        <v>164</v>
      </c>
      <c r="H141" s="25" t="s">
        <v>165</v>
      </c>
      <c r="I141" s="25"/>
      <c r="J141" s="79"/>
      <c r="L141" s="55" t="s">
        <v>155</v>
      </c>
      <c r="T141" s="56"/>
    </row>
    <row r="142" spans="1:24" x14ac:dyDescent="0.25">
      <c r="A142" s="50">
        <v>1000</v>
      </c>
      <c r="B142" s="50">
        <v>800</v>
      </c>
      <c r="D142" s="119">
        <f>M143</f>
        <v>1000</v>
      </c>
      <c r="E142" s="120">
        <f>N143</f>
        <v>800</v>
      </c>
      <c r="J142" s="77"/>
      <c r="L142" s="26" t="s">
        <v>157</v>
      </c>
      <c r="M142" s="18" t="s">
        <v>30</v>
      </c>
      <c r="N142" s="18" t="s">
        <v>31</v>
      </c>
      <c r="P142" s="18" t="s">
        <v>157</v>
      </c>
      <c r="Q142" s="18" t="s">
        <v>158</v>
      </c>
      <c r="R142" s="18" t="s">
        <v>159</v>
      </c>
      <c r="S142" s="18" t="s">
        <v>160</v>
      </c>
      <c r="T142" s="57" t="s">
        <v>161</v>
      </c>
    </row>
    <row r="143" spans="1:24" x14ac:dyDescent="0.25">
      <c r="A143" s="50">
        <v>1250</v>
      </c>
      <c r="B143" s="50">
        <v>1000</v>
      </c>
      <c r="D143" s="119">
        <f>D142+1/4*(D146-D142)</f>
        <v>1062.5</v>
      </c>
      <c r="E143" s="120">
        <f>M155 * (D143 - D142)^3 + N155 * (D143 - D142)^2 + O155 * (D143 - D142) + P155</f>
        <v>850</v>
      </c>
      <c r="J143" s="77"/>
      <c r="L143" s="58">
        <v>0</v>
      </c>
      <c r="M143" s="59">
        <f t="shared" ref="M143:N146" si="7">A142</f>
        <v>1000</v>
      </c>
      <c r="N143" s="59">
        <f t="shared" si="7"/>
        <v>800</v>
      </c>
      <c r="P143" s="59">
        <v>0</v>
      </c>
      <c r="Q143" s="59">
        <f>M144 - M143</f>
        <v>250</v>
      </c>
      <c r="R143" s="59">
        <f>Q143 + Q144</f>
        <v>500</v>
      </c>
      <c r="S143" s="59">
        <f>N144 - N143</f>
        <v>200</v>
      </c>
      <c r="T143" s="60">
        <f>S143 / Q143</f>
        <v>0.8</v>
      </c>
    </row>
    <row r="144" spans="1:24" x14ac:dyDescent="0.25">
      <c r="A144" s="50">
        <v>1500</v>
      </c>
      <c r="B144" s="50">
        <v>1200</v>
      </c>
      <c r="D144" s="119">
        <f>D142+2/4*(D146-D142)</f>
        <v>1125</v>
      </c>
      <c r="E144" s="120">
        <f>M155 * (D144 - D142)^3 + N155 * (D144 - D142)^2 + O155 * (D144 - D142) + P155</f>
        <v>900</v>
      </c>
      <c r="J144" s="77"/>
      <c r="L144" s="58">
        <v>1</v>
      </c>
      <c r="M144" s="59">
        <f t="shared" si="7"/>
        <v>1250</v>
      </c>
      <c r="N144" s="59">
        <f t="shared" si="7"/>
        <v>1000</v>
      </c>
      <c r="P144" s="59">
        <v>1</v>
      </c>
      <c r="Q144" s="59">
        <f>M145 - M144</f>
        <v>250</v>
      </c>
      <c r="R144" s="59">
        <f>Q144 + Q145</f>
        <v>500</v>
      </c>
      <c r="S144" s="59">
        <f>N145 - N144</f>
        <v>200</v>
      </c>
      <c r="T144" s="60">
        <f>S144 / Q144</f>
        <v>0.8</v>
      </c>
    </row>
    <row r="145" spans="1:24" x14ac:dyDescent="0.25">
      <c r="A145" s="50">
        <v>1750</v>
      </c>
      <c r="B145" s="50">
        <v>1400</v>
      </c>
      <c r="D145" s="119">
        <f>D142+3/4*(D146-D142)</f>
        <v>1187.5</v>
      </c>
      <c r="E145" s="120">
        <f>M155 * (D145 - D142)^3 + N155 * (D145 - D142)^2 + O155 * (D145 - D142) + P155</f>
        <v>950</v>
      </c>
      <c r="L145" s="58">
        <v>2</v>
      </c>
      <c r="M145" s="59">
        <f t="shared" si="7"/>
        <v>1500</v>
      </c>
      <c r="N145" s="59">
        <f t="shared" si="7"/>
        <v>1200</v>
      </c>
      <c r="P145" s="59">
        <v>2</v>
      </c>
      <c r="Q145" s="59">
        <f>M146 - M145</f>
        <v>250</v>
      </c>
      <c r="R145" s="59"/>
      <c r="S145" s="59">
        <f>N146 - N145</f>
        <v>200</v>
      </c>
      <c r="T145" s="60">
        <f>S145 / Q145</f>
        <v>0.8</v>
      </c>
    </row>
    <row r="146" spans="1:24" x14ac:dyDescent="0.25">
      <c r="D146" s="119">
        <f>M144</f>
        <v>1250</v>
      </c>
      <c r="E146" s="120">
        <f>N144</f>
        <v>1000</v>
      </c>
      <c r="L146" s="58">
        <v>3</v>
      </c>
      <c r="M146" s="59">
        <f t="shared" si="7"/>
        <v>1750</v>
      </c>
      <c r="N146" s="59">
        <f t="shared" si="7"/>
        <v>1400</v>
      </c>
      <c r="T146" s="56"/>
    </row>
    <row r="147" spans="1:24" x14ac:dyDescent="0.25">
      <c r="D147" s="119">
        <f>D146+1/4*(D150-D146)</f>
        <v>1312.5</v>
      </c>
      <c r="E147" s="120">
        <f>M156 * (D147 - D146)^3 + N156 * (D147 - D146)^2 + O156 * (D147 - D146) + P156</f>
        <v>1050</v>
      </c>
      <c r="L147" s="63"/>
      <c r="T147" s="56"/>
    </row>
    <row r="148" spans="1:24" x14ac:dyDescent="0.25">
      <c r="D148" s="119">
        <f>D146+2/4*(D150-D146)</f>
        <v>1375</v>
      </c>
      <c r="E148" s="120">
        <f>M156 * (D148 - D146)^3 + N156 * (D148 - D146)^2 + O156 * (D148 - D146) + P156</f>
        <v>1100</v>
      </c>
      <c r="L148" s="63"/>
      <c r="M148" s="9" t="s">
        <v>166</v>
      </c>
      <c r="N148" s="8"/>
      <c r="O148" s="8"/>
      <c r="P148" s="7"/>
      <c r="R148" s="18" t="s">
        <v>167</v>
      </c>
      <c r="T148" s="57" t="s">
        <v>168</v>
      </c>
    </row>
    <row r="149" spans="1:24" x14ac:dyDescent="0.25">
      <c r="D149" s="119">
        <f>D146+3/4*(D150-D146)</f>
        <v>1437.5</v>
      </c>
      <c r="E149" s="120">
        <f>M156 * (D149 - D146)^3 + N156 * (D149 - D146)^2 + O156 * (D149 - D146) + P156</f>
        <v>1150</v>
      </c>
      <c r="L149" s="63"/>
      <c r="M149" s="59">
        <v>2</v>
      </c>
      <c r="N149" s="59">
        <v>0</v>
      </c>
      <c r="O149" s="59">
        <v>0</v>
      </c>
      <c r="P149" s="59">
        <v>0</v>
      </c>
      <c r="R149" s="59">
        <v>0</v>
      </c>
      <c r="T149" s="60">
        <f t="array" ref="T149:T152">MMULT( MINVERSE(M149:P152), R149:R152 )</f>
        <v>0</v>
      </c>
    </row>
    <row r="150" spans="1:24" x14ac:dyDescent="0.25">
      <c r="D150" s="119">
        <f>M145</f>
        <v>1500</v>
      </c>
      <c r="E150" s="120">
        <f>N145</f>
        <v>1200</v>
      </c>
      <c r="L150" s="63"/>
      <c r="M150" s="59">
        <f>Q143 / R143</f>
        <v>0.5</v>
      </c>
      <c r="N150" s="59">
        <v>2</v>
      </c>
      <c r="O150" s="59">
        <f>1 - M150</f>
        <v>0.5</v>
      </c>
      <c r="P150" s="59">
        <v>0</v>
      </c>
      <c r="R150" s="59">
        <f>3 * (T144 - T143) / R143</f>
        <v>0</v>
      </c>
      <c r="T150" s="60">
        <v>0</v>
      </c>
    </row>
    <row r="151" spans="1:24" x14ac:dyDescent="0.25">
      <c r="D151" s="119">
        <v>1595.6</v>
      </c>
      <c r="E151" s="120">
        <f>M157 * (D151 - D150)^3 + N157 * (D151 - D150)^2 + O157 * (D151 - D150) + P157</f>
        <v>1276.48</v>
      </c>
      <c r="F151" s="50">
        <v>1276.5</v>
      </c>
      <c r="G151" s="50">
        <f>(E151-1276.5)/1276.5*100</f>
        <v>-1.5667841754784027E-3</v>
      </c>
      <c r="L151" s="63"/>
      <c r="M151" s="59">
        <v>0</v>
      </c>
      <c r="N151" s="59">
        <f>Q144 / R144</f>
        <v>0.5</v>
      </c>
      <c r="O151" s="59">
        <v>2</v>
      </c>
      <c r="P151" s="59">
        <f>1 - N151</f>
        <v>0.5</v>
      </c>
      <c r="R151" s="59">
        <f>3 * (T145 - T144) / R144</f>
        <v>0</v>
      </c>
      <c r="T151" s="60">
        <v>0</v>
      </c>
      <c r="X151" s="49" t="s">
        <v>199</v>
      </c>
    </row>
    <row r="152" spans="1:24" x14ac:dyDescent="0.25">
      <c r="D152" s="119">
        <f>D150+2/4*(D154-D150)</f>
        <v>1625</v>
      </c>
      <c r="E152" s="120">
        <f>M157 * (D152 - D150)^3 + N157 * (D152 - D150)^2 + O157 * (D152 - D150) + P157</f>
        <v>1300</v>
      </c>
      <c r="L152" s="63"/>
      <c r="M152" s="59">
        <v>0</v>
      </c>
      <c r="N152" s="59">
        <v>0</v>
      </c>
      <c r="O152" s="59">
        <v>0</v>
      </c>
      <c r="P152" s="59">
        <v>2</v>
      </c>
      <c r="R152" s="59">
        <v>0</v>
      </c>
      <c r="T152" s="60">
        <v>0</v>
      </c>
    </row>
    <row r="153" spans="1:24" x14ac:dyDescent="0.25">
      <c r="D153" s="119">
        <f>D150+3/4*(D154-D150)</f>
        <v>1687.5</v>
      </c>
      <c r="E153" s="120">
        <f>M157 * (D153 - D150)^3 + N157 * (D153 - D150)^2 + O157 * (D153 - D150) + P157</f>
        <v>1350</v>
      </c>
      <c r="L153" s="63"/>
      <c r="T153" s="56"/>
    </row>
    <row r="154" spans="1:24" x14ac:dyDescent="0.25">
      <c r="D154" s="119">
        <f>M146</f>
        <v>1750</v>
      </c>
      <c r="E154" s="120">
        <f>N146</f>
        <v>1400</v>
      </c>
      <c r="L154" s="26" t="s">
        <v>157</v>
      </c>
      <c r="M154" s="18" t="s">
        <v>169</v>
      </c>
      <c r="N154" s="18" t="s">
        <v>170</v>
      </c>
      <c r="O154" s="18" t="s">
        <v>171</v>
      </c>
      <c r="P154" s="18" t="s">
        <v>172</v>
      </c>
      <c r="Q154" s="64" t="s">
        <v>200</v>
      </c>
      <c r="R154" s="65" t="s">
        <v>174</v>
      </c>
      <c r="S154" s="65" t="s">
        <v>174</v>
      </c>
      <c r="T154" s="56"/>
    </row>
    <row r="155" spans="1:24" x14ac:dyDescent="0.25">
      <c r="L155" s="58">
        <v>0</v>
      </c>
      <c r="M155" s="59">
        <f>(T150 - T149) / (3 * Q143)</f>
        <v>0</v>
      </c>
      <c r="N155" s="59">
        <f>T149</f>
        <v>0</v>
      </c>
      <c r="O155" s="59">
        <f>T143 - Q143 * (T150 + 2 * T149) / 3</f>
        <v>0.8</v>
      </c>
      <c r="P155" s="59">
        <f>N143</f>
        <v>800</v>
      </c>
      <c r="Q155" s="64" t="s">
        <v>174</v>
      </c>
      <c r="R155" s="65" t="s">
        <v>174</v>
      </c>
      <c r="S155" s="65" t="s">
        <v>174</v>
      </c>
      <c r="T155" s="56"/>
    </row>
    <row r="156" spans="1:24" x14ac:dyDescent="0.25">
      <c r="L156" s="58">
        <v>1</v>
      </c>
      <c r="M156" s="59">
        <f>(T151 - T150) / (3 * Q144)</f>
        <v>0</v>
      </c>
      <c r="N156" s="59">
        <f>T150</f>
        <v>0</v>
      </c>
      <c r="O156" s="59">
        <f>T144 - Q144 * (T151 + 2 * T150) / 3</f>
        <v>0.8</v>
      </c>
      <c r="P156" s="59">
        <f>N144</f>
        <v>1000</v>
      </c>
      <c r="Q156" s="64" t="s">
        <v>174</v>
      </c>
      <c r="R156" s="65" t="s">
        <v>174</v>
      </c>
      <c r="S156" s="65" t="s">
        <v>174</v>
      </c>
      <c r="T156" s="56"/>
    </row>
    <row r="157" spans="1:24" customFormat="1" ht="16.5" customHeight="1" thickBot="1" x14ac:dyDescent="0.3">
      <c r="L157" s="66">
        <v>2</v>
      </c>
      <c r="M157" s="67">
        <f>(T152 - T151) / (3 * Q145)</f>
        <v>0</v>
      </c>
      <c r="N157" s="67">
        <f>T151</f>
        <v>0</v>
      </c>
      <c r="O157" s="67">
        <f>T145 - Q145 * (T152 + 2 * T151) / 3</f>
        <v>0.8</v>
      </c>
      <c r="P157" s="67">
        <f>N145</f>
        <v>1200</v>
      </c>
      <c r="Q157" s="68" t="s">
        <v>174</v>
      </c>
      <c r="R157" s="69" t="s">
        <v>174</v>
      </c>
      <c r="S157" s="69" t="s">
        <v>174</v>
      </c>
      <c r="T157" s="70"/>
    </row>
    <row r="159" spans="1:24" customFormat="1" ht="16.5" customHeight="1" thickBot="1" x14ac:dyDescent="0.3">
      <c r="A159" s="24" t="s">
        <v>201</v>
      </c>
    </row>
    <row r="160" spans="1:24" x14ac:dyDescent="0.25">
      <c r="A160" s="11" t="s">
        <v>162</v>
      </c>
      <c r="B160" s="11"/>
      <c r="C160" s="19"/>
      <c r="D160" s="11" t="s">
        <v>163</v>
      </c>
      <c r="E160" s="11"/>
      <c r="F160" s="19"/>
      <c r="G160" s="11" t="s">
        <v>18</v>
      </c>
      <c r="H160" s="11"/>
      <c r="I160" s="19" t="s">
        <v>19</v>
      </c>
      <c r="J160" s="19" t="s">
        <v>20</v>
      </c>
      <c r="L160" s="52" t="s">
        <v>202</v>
      </c>
      <c r="M160" s="53"/>
      <c r="N160" s="53"/>
      <c r="O160" s="53"/>
      <c r="P160" s="53"/>
      <c r="Q160" s="53"/>
      <c r="R160" s="53"/>
      <c r="S160" s="53"/>
      <c r="T160" s="54"/>
    </row>
    <row r="161" spans="1:20" x14ac:dyDescent="0.25">
      <c r="A161" s="25" t="s">
        <v>30</v>
      </c>
      <c r="B161" s="25" t="s">
        <v>31</v>
      </c>
      <c r="C161" s="25"/>
      <c r="D161" s="18" t="s">
        <v>30</v>
      </c>
      <c r="E161" s="18" t="s">
        <v>31</v>
      </c>
      <c r="F161" s="25"/>
      <c r="G161" s="25" t="s">
        <v>164</v>
      </c>
      <c r="H161" s="25" t="s">
        <v>165</v>
      </c>
      <c r="I161" s="25"/>
      <c r="J161" s="79"/>
      <c r="L161" s="55" t="s">
        <v>155</v>
      </c>
      <c r="T161" s="56"/>
    </row>
    <row r="162" spans="1:20" x14ac:dyDescent="0.25">
      <c r="A162" s="50">
        <v>0.6</v>
      </c>
      <c r="B162" s="50">
        <v>1200</v>
      </c>
      <c r="D162" s="119">
        <f>M163</f>
        <v>0.6</v>
      </c>
      <c r="E162" s="120">
        <f>N163</f>
        <v>1200</v>
      </c>
      <c r="J162" s="77"/>
      <c r="L162" s="26" t="s">
        <v>157</v>
      </c>
      <c r="M162" s="18" t="s">
        <v>30</v>
      </c>
      <c r="N162" s="18" t="s">
        <v>31</v>
      </c>
      <c r="P162" s="18" t="s">
        <v>157</v>
      </c>
      <c r="Q162" s="18" t="s">
        <v>158</v>
      </c>
      <c r="R162" s="18" t="s">
        <v>159</v>
      </c>
      <c r="S162" s="18" t="s">
        <v>160</v>
      </c>
      <c r="T162" s="57" t="s">
        <v>161</v>
      </c>
    </row>
    <row r="163" spans="1:20" x14ac:dyDescent="0.25">
      <c r="A163" s="50">
        <v>0.7</v>
      </c>
      <c r="B163" s="50">
        <v>1300</v>
      </c>
      <c r="D163" s="119">
        <f>D162+1/4*(D166-D162)</f>
        <v>0.625</v>
      </c>
      <c r="E163" s="120">
        <f>M175 * (D163 - D162)^3 + N175 * (D163 - D162)^2 + O175 * (D163 - D162) + P175</f>
        <v>1223.4375</v>
      </c>
      <c r="J163" s="77"/>
      <c r="L163" s="58">
        <v>0</v>
      </c>
      <c r="M163" s="59">
        <f t="shared" ref="M163:N166" si="8">A162</f>
        <v>0.6</v>
      </c>
      <c r="N163" s="59">
        <f t="shared" si="8"/>
        <v>1200</v>
      </c>
      <c r="P163" s="59">
        <v>0</v>
      </c>
      <c r="Q163" s="59">
        <f>M164 - M163</f>
        <v>9.9999999999999978E-2</v>
      </c>
      <c r="R163" s="59">
        <f>Q163 + Q164</f>
        <v>0.20000000000000007</v>
      </c>
      <c r="S163" s="59">
        <f>N164 - N163</f>
        <v>100</v>
      </c>
      <c r="T163" s="60">
        <f>S163 / Q163</f>
        <v>1000.0000000000002</v>
      </c>
    </row>
    <row r="164" spans="1:20" x14ac:dyDescent="0.25">
      <c r="A164" s="50">
        <v>0.8</v>
      </c>
      <c r="B164" s="50">
        <v>1500</v>
      </c>
      <c r="D164" s="119">
        <f>D162+2/4*(D166-D162)</f>
        <v>0.64999999999999991</v>
      </c>
      <c r="E164" s="120">
        <f>M175 * (D164 - D162)^3 + N175 * (D164 - D162)^2 + O175 * (D164 - D162) + P175</f>
        <v>1247.5</v>
      </c>
      <c r="J164" s="77"/>
      <c r="L164" s="58">
        <v>1</v>
      </c>
      <c r="M164" s="59">
        <f t="shared" si="8"/>
        <v>0.7</v>
      </c>
      <c r="N164" s="59">
        <f t="shared" si="8"/>
        <v>1300</v>
      </c>
      <c r="P164" s="59">
        <v>1</v>
      </c>
      <c r="Q164" s="59">
        <f>M165 - M164</f>
        <v>0.10000000000000009</v>
      </c>
      <c r="R164" s="59">
        <f>Q164 + Q165</f>
        <v>0.20000000000000007</v>
      </c>
      <c r="S164" s="59">
        <f>N165 - N164</f>
        <v>200</v>
      </c>
      <c r="T164" s="60">
        <f>S164 / Q164</f>
        <v>1999.9999999999982</v>
      </c>
    </row>
    <row r="165" spans="1:20" x14ac:dyDescent="0.25">
      <c r="A165" s="50">
        <v>0.9</v>
      </c>
      <c r="B165" s="50">
        <v>2000</v>
      </c>
      <c r="D165" s="119">
        <f>D162+3/4*(D166-D162)</f>
        <v>0.67499999999999993</v>
      </c>
      <c r="E165" s="120">
        <f>M175 * (D165 - D162)^3 + N175 * (D165 - D162)^2 + O175 * (D165 - D162) + P175</f>
        <v>1272.8125</v>
      </c>
      <c r="L165" s="58">
        <v>2</v>
      </c>
      <c r="M165" s="59">
        <f t="shared" si="8"/>
        <v>0.8</v>
      </c>
      <c r="N165" s="59">
        <f t="shared" si="8"/>
        <v>1500</v>
      </c>
      <c r="P165" s="59">
        <v>2</v>
      </c>
      <c r="Q165" s="59">
        <f>M166 - M165</f>
        <v>9.9999999999999978E-2</v>
      </c>
      <c r="R165" s="59"/>
      <c r="S165" s="59">
        <f>N166 - N165</f>
        <v>500</v>
      </c>
      <c r="T165" s="60">
        <f>S165 / Q165</f>
        <v>5000.0000000000009</v>
      </c>
    </row>
    <row r="166" spans="1:20" x14ac:dyDescent="0.25">
      <c r="D166" s="119">
        <f>M164</f>
        <v>0.7</v>
      </c>
      <c r="E166" s="120">
        <f>N164</f>
        <v>1300</v>
      </c>
      <c r="L166" s="58">
        <v>3</v>
      </c>
      <c r="M166" s="59">
        <f t="shared" si="8"/>
        <v>0.9</v>
      </c>
      <c r="N166" s="59">
        <f t="shared" si="8"/>
        <v>2000</v>
      </c>
      <c r="T166" s="56"/>
    </row>
    <row r="167" spans="1:20" x14ac:dyDescent="0.25">
      <c r="D167" s="119">
        <f>D166+1/4*(D170-D166)</f>
        <v>0.72499999999999998</v>
      </c>
      <c r="E167" s="120">
        <f>M176 * (D167 - D166)^3 + N176 * (D167 - D166)^2 + O176 * (D167 - D166) + P176</f>
        <v>1330.625</v>
      </c>
      <c r="L167" s="63"/>
      <c r="T167" s="56"/>
    </row>
    <row r="168" spans="1:20" x14ac:dyDescent="0.25">
      <c r="D168" s="119">
        <f>D166+2/4*(D170-D166)</f>
        <v>0.75</v>
      </c>
      <c r="E168" s="120">
        <f>M176 * (D168 - D166)^3 + N176 * (D168 - D166)^2 + O176 * (D168 - D166) + P176</f>
        <v>1370</v>
      </c>
      <c r="L168" s="63"/>
      <c r="M168" s="9" t="s">
        <v>166</v>
      </c>
      <c r="N168" s="8"/>
      <c r="O168" s="8"/>
      <c r="P168" s="7"/>
      <c r="R168" s="18" t="s">
        <v>167</v>
      </c>
      <c r="T168" s="57" t="s">
        <v>168</v>
      </c>
    </row>
    <row r="169" spans="1:20" x14ac:dyDescent="0.25">
      <c r="D169" s="119">
        <f>D166+3/4*(D170-D166)</f>
        <v>0.77500000000000002</v>
      </c>
      <c r="E169" s="120">
        <f>M176 * (D169 - D166)^3 + N176 * (D169 - D166)^2 + O176 * (D169 - D166) + P176</f>
        <v>1424.375</v>
      </c>
      <c r="L169" s="63"/>
      <c r="M169" s="59">
        <v>2</v>
      </c>
      <c r="N169" s="59">
        <v>0</v>
      </c>
      <c r="O169" s="59">
        <v>0</v>
      </c>
      <c r="P169" s="59">
        <v>0</v>
      </c>
      <c r="R169" s="59">
        <v>0</v>
      </c>
      <c r="T169" s="60">
        <f t="array" ref="T169:T172">MMULT( MINVERSE(M169:P172), R169:R172 )</f>
        <v>0</v>
      </c>
    </row>
    <row r="170" spans="1:20" x14ac:dyDescent="0.25">
      <c r="D170" s="119">
        <f>M165</f>
        <v>0.8</v>
      </c>
      <c r="E170" s="120">
        <f>N165</f>
        <v>1500</v>
      </c>
      <c r="L170" s="63"/>
      <c r="M170" s="59">
        <f>Q163 / R163</f>
        <v>0.49999999999999972</v>
      </c>
      <c r="N170" s="59">
        <v>2</v>
      </c>
      <c r="O170" s="59">
        <f>1 - M170</f>
        <v>0.50000000000000022</v>
      </c>
      <c r="P170" s="59">
        <v>0</v>
      </c>
      <c r="R170" s="59">
        <f>3 * (T164 - T163) / R163</f>
        <v>14999.999999999964</v>
      </c>
      <c r="T170" s="60">
        <v>1999.9999999999754</v>
      </c>
    </row>
    <row r="171" spans="1:20" x14ac:dyDescent="0.25">
      <c r="D171" s="119">
        <v>0.82389000000000001</v>
      </c>
      <c r="E171" s="120">
        <f>M177 * (D171 - D170)^3 + N177 * (D171 - D170)^2 + O177 * (D171 - D170) + P177</f>
        <v>1595.9675549429398</v>
      </c>
      <c r="F171" s="50">
        <v>1595.6</v>
      </c>
      <c r="G171" s="50">
        <f>(E171-1595.6)/1595.6*100</f>
        <v>2.3035531645771653E-2</v>
      </c>
      <c r="L171" s="63"/>
      <c r="M171" s="59">
        <v>0</v>
      </c>
      <c r="N171" s="59">
        <f>Q164 / R164</f>
        <v>0.50000000000000022</v>
      </c>
      <c r="O171" s="59">
        <v>2</v>
      </c>
      <c r="P171" s="59">
        <f>1 - N171</f>
        <v>0.49999999999999978</v>
      </c>
      <c r="R171" s="59">
        <f>3 * (T165 - T164) / R164</f>
        <v>45000.000000000022</v>
      </c>
      <c r="T171" s="60">
        <v>22000.000000000015</v>
      </c>
    </row>
    <row r="172" spans="1:20" x14ac:dyDescent="0.25">
      <c r="D172" s="119">
        <f>D170+2/4*(D174-D170)</f>
        <v>0.85000000000000009</v>
      </c>
      <c r="E172" s="120">
        <f>M177 * (D172 - D170)^3 + N177 * (D172 - D170)^2 + O177 * (D172 - D170) + P177</f>
        <v>1722.5000000000002</v>
      </c>
      <c r="L172" s="63"/>
      <c r="M172" s="59">
        <v>0</v>
      </c>
      <c r="N172" s="59">
        <v>0</v>
      </c>
      <c r="O172" s="59">
        <v>0</v>
      </c>
      <c r="P172" s="59">
        <v>2</v>
      </c>
      <c r="R172" s="59">
        <v>0</v>
      </c>
      <c r="T172" s="60">
        <v>0</v>
      </c>
    </row>
    <row r="173" spans="1:20" x14ac:dyDescent="0.25">
      <c r="D173" s="119">
        <f>D170+3/4*(D174-D170)</f>
        <v>0.875</v>
      </c>
      <c r="E173" s="120">
        <f>M177 * (D173 - D170)^3 + N177 * (D173 - D170)^2 + O177 * (D173 - D170) + P177</f>
        <v>1857.8125</v>
      </c>
      <c r="L173" s="63"/>
      <c r="T173" s="56"/>
    </row>
    <row r="174" spans="1:20" x14ac:dyDescent="0.25">
      <c r="D174" s="119">
        <f>M166</f>
        <v>0.9</v>
      </c>
      <c r="E174" s="120">
        <f>N166</f>
        <v>2000</v>
      </c>
      <c r="L174" s="26" t="s">
        <v>157</v>
      </c>
      <c r="M174" s="18" t="s">
        <v>169</v>
      </c>
      <c r="N174" s="18" t="s">
        <v>170</v>
      </c>
      <c r="O174" s="18" t="s">
        <v>171</v>
      </c>
      <c r="P174" s="18" t="s">
        <v>172</v>
      </c>
      <c r="Q174" s="64" t="s">
        <v>203</v>
      </c>
      <c r="R174" s="65" t="s">
        <v>174</v>
      </c>
      <c r="S174" s="65" t="s">
        <v>174</v>
      </c>
      <c r="T174" s="56"/>
    </row>
    <row r="175" spans="1:20" x14ac:dyDescent="0.25">
      <c r="L175" s="58">
        <v>0</v>
      </c>
      <c r="M175" s="59">
        <f>(T170 - T169) / (3 * Q163)</f>
        <v>6666.666666666586</v>
      </c>
      <c r="N175" s="59">
        <f>T169</f>
        <v>0</v>
      </c>
      <c r="O175" s="59">
        <f>T163 - Q163 * (T170 + 2 * T169) / 3</f>
        <v>933.33333333333439</v>
      </c>
      <c r="P175" s="59">
        <f>N163</f>
        <v>1200</v>
      </c>
      <c r="Q175" s="64" t="s">
        <v>174</v>
      </c>
      <c r="R175" s="65" t="s">
        <v>174</v>
      </c>
      <c r="S175" s="65" t="s">
        <v>174</v>
      </c>
      <c r="T175" s="56"/>
    </row>
    <row r="176" spans="1:20" x14ac:dyDescent="0.25">
      <c r="L176" s="58">
        <v>1</v>
      </c>
      <c r="M176" s="59">
        <f>(T171 - T170) / (3 * Q164)</f>
        <v>66666.666666666744</v>
      </c>
      <c r="N176" s="59">
        <f>T170</f>
        <v>1999.9999999999754</v>
      </c>
      <c r="O176" s="59">
        <f>T164 - Q164 * (T171 + 2 * T170) / 3</f>
        <v>1133.3333333333321</v>
      </c>
      <c r="P176" s="59">
        <f>N164</f>
        <v>1300</v>
      </c>
      <c r="Q176" s="64" t="s">
        <v>174</v>
      </c>
      <c r="R176" s="65" t="s">
        <v>174</v>
      </c>
      <c r="S176" s="65" t="s">
        <v>174</v>
      </c>
      <c r="T176" s="56"/>
    </row>
    <row r="177" spans="1:20" customFormat="1" ht="16.5" customHeight="1" thickBot="1" x14ac:dyDescent="0.3">
      <c r="L177" s="66">
        <v>2</v>
      </c>
      <c r="M177" s="67">
        <f>(T172 - T171) / (3 * Q165)</f>
        <v>-73333.333333333401</v>
      </c>
      <c r="N177" s="67">
        <f>T171</f>
        <v>22000.000000000015</v>
      </c>
      <c r="O177" s="67">
        <f>T165 - Q165 * (T172 + 2 * T171) / 3</f>
        <v>3533.3333333333339</v>
      </c>
      <c r="P177" s="67">
        <f>N165</f>
        <v>1500</v>
      </c>
      <c r="Q177" s="68" t="s">
        <v>174</v>
      </c>
      <c r="R177" s="69" t="s">
        <v>174</v>
      </c>
      <c r="S177" s="69" t="s">
        <v>174</v>
      </c>
      <c r="T177" s="70"/>
    </row>
    <row r="179" spans="1:20" customFormat="1" ht="16.5" customHeight="1" thickBot="1" x14ac:dyDescent="0.3">
      <c r="A179" s="24" t="s">
        <v>204</v>
      </c>
    </row>
    <row r="180" spans="1:20" x14ac:dyDescent="0.25">
      <c r="A180" s="11" t="s">
        <v>162</v>
      </c>
      <c r="B180" s="11"/>
      <c r="C180" s="19"/>
      <c r="D180" s="11" t="s">
        <v>163</v>
      </c>
      <c r="E180" s="11"/>
      <c r="F180" s="19"/>
      <c r="G180" s="11" t="s">
        <v>18</v>
      </c>
      <c r="H180" s="11"/>
      <c r="I180" s="19" t="s">
        <v>19</v>
      </c>
      <c r="J180" s="19" t="s">
        <v>20</v>
      </c>
      <c r="L180" s="52" t="s">
        <v>205</v>
      </c>
      <c r="M180" s="53"/>
      <c r="N180" s="53"/>
      <c r="O180" s="53"/>
      <c r="P180" s="53"/>
      <c r="Q180" s="53"/>
      <c r="R180" s="53"/>
      <c r="S180" s="53"/>
      <c r="T180" s="54"/>
    </row>
    <row r="181" spans="1:20" x14ac:dyDescent="0.25">
      <c r="A181" s="25" t="s">
        <v>30</v>
      </c>
      <c r="B181" s="25" t="s">
        <v>31</v>
      </c>
      <c r="C181" s="25"/>
      <c r="D181" s="18" t="s">
        <v>30</v>
      </c>
      <c r="E181" s="18" t="s">
        <v>31</v>
      </c>
      <c r="F181" s="25"/>
      <c r="G181" s="25" t="s">
        <v>164</v>
      </c>
      <c r="H181" s="25" t="s">
        <v>165</v>
      </c>
      <c r="I181" s="25"/>
      <c r="J181" s="79"/>
      <c r="L181" s="55" t="s">
        <v>155</v>
      </c>
      <c r="T181" s="56"/>
    </row>
    <row r="182" spans="1:20" x14ac:dyDescent="0.25">
      <c r="A182" s="50">
        <v>2</v>
      </c>
      <c r="B182" s="50">
        <v>50000</v>
      </c>
      <c r="D182" s="119">
        <f>M183</f>
        <v>2</v>
      </c>
      <c r="E182" s="120">
        <f>N183</f>
        <v>50000</v>
      </c>
      <c r="J182" s="77"/>
      <c r="L182" s="26" t="s">
        <v>157</v>
      </c>
      <c r="M182" s="18" t="s">
        <v>30</v>
      </c>
      <c r="N182" s="18" t="s">
        <v>31</v>
      </c>
      <c r="P182" s="18" t="s">
        <v>157</v>
      </c>
      <c r="Q182" s="18" t="s">
        <v>158</v>
      </c>
      <c r="R182" s="18" t="s">
        <v>159</v>
      </c>
      <c r="S182" s="18" t="s">
        <v>160</v>
      </c>
      <c r="T182" s="57" t="s">
        <v>161</v>
      </c>
    </row>
    <row r="183" spans="1:20" x14ac:dyDescent="0.25">
      <c r="A183" s="50">
        <v>3</v>
      </c>
      <c r="B183" s="50">
        <v>200000</v>
      </c>
      <c r="D183" s="119">
        <f>D182+1/4*(D186-D182)</f>
        <v>2.25</v>
      </c>
      <c r="E183" s="120">
        <f>M195 * (D183 - D182)^3 + N195 * (D183 - D182)^2 + O195 * (D183 - D182) + P195</f>
        <v>129248.046875</v>
      </c>
      <c r="J183" s="77"/>
      <c r="L183" s="58">
        <v>0</v>
      </c>
      <c r="M183" s="59">
        <f t="shared" ref="M183:N186" si="9">A182</f>
        <v>2</v>
      </c>
      <c r="N183" s="59">
        <f t="shared" si="9"/>
        <v>50000</v>
      </c>
      <c r="P183" s="59">
        <v>0</v>
      </c>
      <c r="Q183" s="59">
        <f>M184 - M183</f>
        <v>1</v>
      </c>
      <c r="R183" s="59">
        <f>Q183 + Q184</f>
        <v>3</v>
      </c>
      <c r="S183" s="59">
        <f>N184 - N183</f>
        <v>150000</v>
      </c>
      <c r="T183" s="60">
        <f>S183 / Q183</f>
        <v>150000</v>
      </c>
    </row>
    <row r="184" spans="1:20" x14ac:dyDescent="0.25">
      <c r="A184" s="50">
        <v>5</v>
      </c>
      <c r="B184" s="50">
        <v>1000000</v>
      </c>
      <c r="D184" s="119">
        <f>D182+2/4*(D186-D182)</f>
        <v>2.5</v>
      </c>
      <c r="E184" s="120">
        <f>M195 * (D184 - D182)^3 + N195 * (D184 - D182)^2 + O195 * (D184 - D182) + P195</f>
        <v>191796.875</v>
      </c>
      <c r="J184" s="77"/>
      <c r="L184" s="58">
        <v>1</v>
      </c>
      <c r="M184" s="59">
        <f t="shared" si="9"/>
        <v>3</v>
      </c>
      <c r="N184" s="59">
        <f t="shared" si="9"/>
        <v>200000</v>
      </c>
      <c r="P184" s="59">
        <v>1</v>
      </c>
      <c r="Q184" s="59">
        <f>M185 - M184</f>
        <v>2</v>
      </c>
      <c r="R184" s="59">
        <f>Q184 + Q185</f>
        <v>3</v>
      </c>
      <c r="S184" s="59">
        <f>N185 - N184</f>
        <v>800000</v>
      </c>
      <c r="T184" s="60">
        <f>S184 / Q184</f>
        <v>400000</v>
      </c>
    </row>
    <row r="185" spans="1:20" x14ac:dyDescent="0.25">
      <c r="A185" s="50">
        <v>6</v>
      </c>
      <c r="B185" s="50">
        <v>5000000</v>
      </c>
      <c r="D185" s="119">
        <f>D182+3/4*(D186-D182)</f>
        <v>2.75</v>
      </c>
      <c r="E185" s="120">
        <f>M195 * (D185 - D182)^3 + N195 * (D185 - D182)^2 + O195 * (D185 - D182) + P195</f>
        <v>220947.265625</v>
      </c>
      <c r="L185" s="58">
        <v>2</v>
      </c>
      <c r="M185" s="59">
        <f t="shared" si="9"/>
        <v>5</v>
      </c>
      <c r="N185" s="59">
        <f t="shared" si="9"/>
        <v>1000000</v>
      </c>
      <c r="P185" s="59">
        <v>2</v>
      </c>
      <c r="Q185" s="59">
        <f>M186 - M185</f>
        <v>1</v>
      </c>
      <c r="R185" s="59"/>
      <c r="S185" s="59">
        <f>N186 - N185</f>
        <v>4000000</v>
      </c>
      <c r="T185" s="60">
        <f>S185 / Q185</f>
        <v>4000000</v>
      </c>
    </row>
    <row r="186" spans="1:20" x14ac:dyDescent="0.25">
      <c r="D186" s="119">
        <f>M184</f>
        <v>3</v>
      </c>
      <c r="E186" s="120">
        <f>N184</f>
        <v>200000</v>
      </c>
      <c r="L186" s="58">
        <v>3</v>
      </c>
      <c r="M186" s="59">
        <f t="shared" si="9"/>
        <v>6</v>
      </c>
      <c r="N186" s="59">
        <f t="shared" si="9"/>
        <v>5000000</v>
      </c>
      <c r="T186" s="56"/>
    </row>
    <row r="187" spans="1:20" x14ac:dyDescent="0.25">
      <c r="D187" s="119">
        <f>D186+1/4*(D190-D186)</f>
        <v>3.5</v>
      </c>
      <c r="E187" s="120">
        <f>M196 * (D187 - D186)^3 + N196 * (D187 - D186)^2 + O196 * (D187 - D186) + P196</f>
        <v>15625.000000000029</v>
      </c>
      <c r="L187" s="63"/>
      <c r="T187" s="56"/>
    </row>
    <row r="188" spans="1:20" x14ac:dyDescent="0.25">
      <c r="D188" s="119">
        <f>D186+2/4*(D190-D186)</f>
        <v>4</v>
      </c>
      <c r="E188" s="120">
        <f>M196 * (D188 - D186)^3 + N196 * (D188 - D186)^2 + O196 * (D188 - D186) + P196</f>
        <v>-121875</v>
      </c>
      <c r="L188" s="63"/>
      <c r="M188" s="9" t="s">
        <v>166</v>
      </c>
      <c r="N188" s="8"/>
      <c r="O188" s="8"/>
      <c r="P188" s="7"/>
      <c r="R188" s="18" t="s">
        <v>167</v>
      </c>
      <c r="T188" s="57" t="s">
        <v>168</v>
      </c>
    </row>
    <row r="189" spans="1:20" x14ac:dyDescent="0.25">
      <c r="D189" s="119">
        <f>D186+3/4*(D190-D186)</f>
        <v>4.5</v>
      </c>
      <c r="E189" s="120">
        <f>M196 * (D189 - D186)^3 + N196 * (D189 - D186)^2 + O196 * (D189 - D186) + P196</f>
        <v>101562.49999999994</v>
      </c>
      <c r="L189" s="63"/>
      <c r="M189" s="59">
        <v>2</v>
      </c>
      <c r="N189" s="59">
        <v>0</v>
      </c>
      <c r="O189" s="59">
        <v>0</v>
      </c>
      <c r="P189" s="59">
        <v>0</v>
      </c>
      <c r="R189" s="59">
        <v>0</v>
      </c>
      <c r="T189" s="60">
        <f t="array" ref="T189:T192">MMULT( MINVERSE(M189:P192), R189:R192 )</f>
        <v>0</v>
      </c>
    </row>
    <row r="190" spans="1:20" x14ac:dyDescent="0.25">
      <c r="D190" s="119">
        <f>M185</f>
        <v>5</v>
      </c>
      <c r="E190" s="120">
        <f>N185</f>
        <v>1000000</v>
      </c>
      <c r="L190" s="63"/>
      <c r="M190" s="59">
        <f>Q183 / R183</f>
        <v>0.33333333333333331</v>
      </c>
      <c r="N190" s="59">
        <v>2</v>
      </c>
      <c r="O190" s="59">
        <f>1 - M190</f>
        <v>0.66666666666666674</v>
      </c>
      <c r="P190" s="59">
        <v>0</v>
      </c>
      <c r="R190" s="59">
        <f>3 * (T184 - T183) / R183</f>
        <v>250000</v>
      </c>
      <c r="T190" s="60">
        <v>-534375.00000000012</v>
      </c>
    </row>
    <row r="191" spans="1:20" x14ac:dyDescent="0.25">
      <c r="D191" s="119">
        <f>D190+1/4*(D194-D190)</f>
        <v>5.25</v>
      </c>
      <c r="E191" s="120">
        <f>M197 * (D191 - D190)^3 + N197 * (D191 - D190)^2 + O197 * (D191 - D190) + P197</f>
        <v>1783642.578125</v>
      </c>
      <c r="L191" s="63"/>
      <c r="M191" s="59">
        <v>0</v>
      </c>
      <c r="N191" s="59">
        <f>Q184 / R184</f>
        <v>0.66666666666666663</v>
      </c>
      <c r="O191" s="59">
        <v>2</v>
      </c>
      <c r="P191" s="59">
        <f>1 - N191</f>
        <v>0.33333333333333337</v>
      </c>
      <c r="R191" s="59">
        <f>3 * (T185 - T184) / R184</f>
        <v>3600000</v>
      </c>
      <c r="T191" s="60">
        <v>1978125</v>
      </c>
    </row>
    <row r="192" spans="1:20" x14ac:dyDescent="0.25">
      <c r="D192" s="119">
        <f>D190+2/4*(D194-D190)</f>
        <v>5.5</v>
      </c>
      <c r="E192" s="120">
        <f>M197 * (D192 - D190)^3 + N197 * (D192 - D190)^2 + O197 * (D192 - D190) + P197</f>
        <v>2752734.375</v>
      </c>
      <c r="L192" s="63"/>
      <c r="M192" s="59">
        <v>0</v>
      </c>
      <c r="N192" s="59">
        <v>0</v>
      </c>
      <c r="O192" s="59">
        <v>0</v>
      </c>
      <c r="P192" s="59">
        <v>2</v>
      </c>
      <c r="R192" s="59">
        <v>0</v>
      </c>
      <c r="T192" s="60">
        <v>0</v>
      </c>
    </row>
    <row r="193" spans="1:20" x14ac:dyDescent="0.25">
      <c r="D193" s="119">
        <v>5.6731299999999996</v>
      </c>
      <c r="E193" s="120">
        <f>M197 * (D193 - D190)^3 + N197 * (D193 - D190)^2 + O197 * (D193 - D190) + P197</f>
        <v>3500018.1703852303</v>
      </c>
      <c r="F193" s="50">
        <v>3500000</v>
      </c>
      <c r="G193" s="50">
        <f>(E193-F193)/E193*100</f>
        <v>5.1915116853043898E-4</v>
      </c>
      <c r="L193" s="63"/>
      <c r="T193" s="56"/>
    </row>
    <row r="194" spans="1:20" x14ac:dyDescent="0.25">
      <c r="D194" s="119">
        <f>M186</f>
        <v>6</v>
      </c>
      <c r="E194" s="120">
        <f>N186</f>
        <v>5000000</v>
      </c>
      <c r="L194" s="26" t="s">
        <v>157</v>
      </c>
      <c r="M194" s="18" t="s">
        <v>169</v>
      </c>
      <c r="N194" s="18" t="s">
        <v>170</v>
      </c>
      <c r="O194" s="18" t="s">
        <v>171</v>
      </c>
      <c r="P194" s="18" t="s">
        <v>172</v>
      </c>
      <c r="Q194" s="64" t="s">
        <v>206</v>
      </c>
      <c r="R194" s="65" t="s">
        <v>174</v>
      </c>
      <c r="S194" s="65" t="s">
        <v>174</v>
      </c>
      <c r="T194" s="56"/>
    </row>
    <row r="195" spans="1:20" x14ac:dyDescent="0.25">
      <c r="L195" s="58">
        <v>0</v>
      </c>
      <c r="M195" s="59">
        <f>(T190 - T189) / (3 * Q183)</f>
        <v>-178125.00000000003</v>
      </c>
      <c r="N195" s="59">
        <f>T189</f>
        <v>0</v>
      </c>
      <c r="O195" s="59">
        <f>T183 - Q183 * (T190 + 2 * T189) / 3</f>
        <v>328125</v>
      </c>
      <c r="P195" s="59">
        <f>N183</f>
        <v>50000</v>
      </c>
      <c r="Q195" s="64" t="s">
        <v>174</v>
      </c>
      <c r="R195" s="65" t="s">
        <v>174</v>
      </c>
      <c r="S195" s="65" t="s">
        <v>174</v>
      </c>
      <c r="T195" s="56"/>
    </row>
    <row r="196" spans="1:20" x14ac:dyDescent="0.25">
      <c r="L196" s="58">
        <v>1</v>
      </c>
      <c r="M196" s="59">
        <f>(T191 - T190) / (3 * Q184)</f>
        <v>418750</v>
      </c>
      <c r="N196" s="59">
        <f>T190</f>
        <v>-534375.00000000012</v>
      </c>
      <c r="O196" s="59">
        <f>T184 - Q184 * (T191 + 2 * T190) / 3</f>
        <v>-206249.99999999988</v>
      </c>
      <c r="P196" s="59">
        <f>N184</f>
        <v>200000</v>
      </c>
      <c r="Q196" s="64" t="s">
        <v>174</v>
      </c>
      <c r="R196" s="65" t="s">
        <v>174</v>
      </c>
      <c r="S196" s="65" t="s">
        <v>174</v>
      </c>
      <c r="T196" s="56"/>
    </row>
    <row r="197" spans="1:20" customFormat="1" ht="16.5" customHeight="1" thickBot="1" x14ac:dyDescent="0.3">
      <c r="L197" s="66">
        <v>2</v>
      </c>
      <c r="M197" s="67">
        <f>(T192 - T191) / (3 * Q185)</f>
        <v>-659375</v>
      </c>
      <c r="N197" s="67">
        <f>T191</f>
        <v>1978125</v>
      </c>
      <c r="O197" s="67">
        <f>T185 - Q185 * (T192 + 2 * T191) / 3</f>
        <v>2681250</v>
      </c>
      <c r="P197" s="67">
        <f>N185</f>
        <v>1000000</v>
      </c>
      <c r="Q197" s="68" t="s">
        <v>174</v>
      </c>
      <c r="R197" s="69" t="s">
        <v>174</v>
      </c>
      <c r="S197" s="69" t="s">
        <v>174</v>
      </c>
      <c r="T197" s="70"/>
    </row>
    <row r="199" spans="1:20" customFormat="1" ht="16.5" customHeight="1" thickBot="1" x14ac:dyDescent="0.3">
      <c r="A199" s="24" t="s">
        <v>207</v>
      </c>
    </row>
    <row r="200" spans="1:20" x14ac:dyDescent="0.25">
      <c r="A200" s="11" t="s">
        <v>162</v>
      </c>
      <c r="B200" s="11"/>
      <c r="C200" s="19"/>
      <c r="D200" s="11" t="s">
        <v>163</v>
      </c>
      <c r="E200" s="11"/>
      <c r="F200" s="19"/>
      <c r="G200" s="11" t="s">
        <v>18</v>
      </c>
      <c r="H200" s="11"/>
      <c r="I200" s="19" t="s">
        <v>19</v>
      </c>
      <c r="J200" s="19" t="s">
        <v>20</v>
      </c>
      <c r="L200" s="52" t="s">
        <v>208</v>
      </c>
      <c r="M200" s="53"/>
      <c r="N200" s="53"/>
      <c r="O200" s="53"/>
      <c r="P200" s="53"/>
      <c r="Q200" s="53"/>
      <c r="R200" s="53"/>
      <c r="S200" s="53"/>
      <c r="T200" s="54"/>
    </row>
    <row r="201" spans="1:20" x14ac:dyDescent="0.25">
      <c r="A201" s="25" t="s">
        <v>30</v>
      </c>
      <c r="B201" s="25" t="s">
        <v>31</v>
      </c>
      <c r="C201" s="25"/>
      <c r="D201" s="18" t="s">
        <v>30</v>
      </c>
      <c r="E201" s="18" t="s">
        <v>31</v>
      </c>
      <c r="F201" s="25"/>
      <c r="G201" s="25" t="s">
        <v>164</v>
      </c>
      <c r="H201" s="25" t="s">
        <v>165</v>
      </c>
      <c r="I201" s="25"/>
      <c r="J201" s="79"/>
      <c r="L201" s="55" t="s">
        <v>155</v>
      </c>
      <c r="T201" s="56"/>
    </row>
    <row r="202" spans="1:20" x14ac:dyDescent="0.25">
      <c r="A202" s="50">
        <v>5</v>
      </c>
      <c r="B202" s="50">
        <v>1000000</v>
      </c>
      <c r="D202" s="119">
        <f>M203</f>
        <v>5</v>
      </c>
      <c r="E202" s="120">
        <f>N203</f>
        <v>1000000</v>
      </c>
      <c r="J202" s="77"/>
      <c r="L202" s="26" t="s">
        <v>157</v>
      </c>
      <c r="M202" s="18" t="s">
        <v>30</v>
      </c>
      <c r="N202" s="18" t="s">
        <v>31</v>
      </c>
      <c r="P202" s="18" t="s">
        <v>157</v>
      </c>
      <c r="Q202" s="18" t="s">
        <v>158</v>
      </c>
      <c r="R202" s="18" t="s">
        <v>159</v>
      </c>
      <c r="S202" s="18" t="s">
        <v>160</v>
      </c>
      <c r="T202" s="57" t="s">
        <v>161</v>
      </c>
    </row>
    <row r="203" spans="1:20" x14ac:dyDescent="0.25">
      <c r="A203" s="50">
        <v>6</v>
      </c>
      <c r="B203" s="50">
        <v>5000000</v>
      </c>
      <c r="D203" s="119">
        <f>D202+1/4*(D206-D202)</f>
        <v>5.25</v>
      </c>
      <c r="E203" s="120">
        <f>M215 * (D203 - D202)^3 + N215 * (D203 - D202)^2 + O215 * (D203 - D202) + P215</f>
        <v>1984019.8863636362</v>
      </c>
      <c r="J203" s="77"/>
      <c r="L203" s="58">
        <v>0</v>
      </c>
      <c r="M203" s="59">
        <f t="shared" ref="M203:N206" si="10">A202</f>
        <v>5</v>
      </c>
      <c r="N203" s="59">
        <f t="shared" si="10"/>
        <v>1000000</v>
      </c>
      <c r="P203" s="59">
        <v>0</v>
      </c>
      <c r="Q203" s="59">
        <f>M204 - M203</f>
        <v>1</v>
      </c>
      <c r="R203" s="59">
        <f>Q203 + Q204</f>
        <v>3</v>
      </c>
      <c r="S203" s="59">
        <f>N204 - N203</f>
        <v>4000000</v>
      </c>
      <c r="T203" s="60">
        <f>S203 / Q203</f>
        <v>4000000</v>
      </c>
    </row>
    <row r="204" spans="1:20" x14ac:dyDescent="0.25">
      <c r="A204" s="50">
        <v>8</v>
      </c>
      <c r="B204" s="50">
        <v>15000000</v>
      </c>
      <c r="D204" s="119">
        <f>D202+2/4*(D206-D202)</f>
        <v>5.5</v>
      </c>
      <c r="E204" s="120">
        <f>M215 * (D204 - D202)^3 + N215 * (D204 - D202)^2 + O215 * (D204 - D202) + P215</f>
        <v>2974431.8181818184</v>
      </c>
      <c r="J204" s="77"/>
      <c r="L204" s="58">
        <v>1</v>
      </c>
      <c r="M204" s="59">
        <f t="shared" si="10"/>
        <v>6</v>
      </c>
      <c r="N204" s="59">
        <f t="shared" si="10"/>
        <v>5000000</v>
      </c>
      <c r="P204" s="59">
        <v>1</v>
      </c>
      <c r="Q204" s="59">
        <f>M205 - M204</f>
        <v>2</v>
      </c>
      <c r="R204" s="59">
        <f>Q204 + Q205</f>
        <v>4</v>
      </c>
      <c r="S204" s="59">
        <f>N205 - N204</f>
        <v>10000000</v>
      </c>
      <c r="T204" s="60">
        <f>S204 / Q204</f>
        <v>5000000</v>
      </c>
    </row>
    <row r="205" spans="1:20" x14ac:dyDescent="0.25">
      <c r="A205" s="50">
        <v>10</v>
      </c>
      <c r="B205" s="50">
        <v>30000000</v>
      </c>
      <c r="D205" s="119">
        <f>D202+3/4*(D206-D202)</f>
        <v>5.75</v>
      </c>
      <c r="E205" s="120">
        <f>M215 * (D205 - D202)^3 + N215 * (D205 - D202)^2 + O215 * (D205 - D202) + P215</f>
        <v>3977627.8409090908</v>
      </c>
      <c r="L205" s="58">
        <v>2</v>
      </c>
      <c r="M205" s="59">
        <f t="shared" si="10"/>
        <v>8</v>
      </c>
      <c r="N205" s="59">
        <f t="shared" si="10"/>
        <v>15000000</v>
      </c>
      <c r="P205" s="59">
        <v>2</v>
      </c>
      <c r="Q205" s="59">
        <f>M206 - M205</f>
        <v>2</v>
      </c>
      <c r="R205" s="59"/>
      <c r="S205" s="59">
        <f>N206 - N205</f>
        <v>15000000</v>
      </c>
      <c r="T205" s="60">
        <f>S205 / Q205</f>
        <v>7500000</v>
      </c>
    </row>
    <row r="206" spans="1:20" x14ac:dyDescent="0.25">
      <c r="D206" s="119">
        <f>M204</f>
        <v>6</v>
      </c>
      <c r="E206" s="120">
        <f>N204</f>
        <v>5000000</v>
      </c>
      <c r="L206" s="58">
        <v>3</v>
      </c>
      <c r="M206" s="59">
        <f t="shared" si="10"/>
        <v>10</v>
      </c>
      <c r="N206" s="59">
        <f t="shared" si="10"/>
        <v>30000000</v>
      </c>
      <c r="T206" s="56"/>
    </row>
    <row r="207" spans="1:20" x14ac:dyDescent="0.25">
      <c r="D207" s="119">
        <f>D206+1/4*(D210-D206)</f>
        <v>6.5</v>
      </c>
      <c r="E207" s="120">
        <f>M216 * (D207 - D206)^3 + N216 * (D207 - D206)^2 + O216 * (D207 - D206) + P216</f>
        <v>7133522.7272727266</v>
      </c>
      <c r="L207" s="63"/>
      <c r="T207" s="56"/>
    </row>
    <row r="208" spans="1:20" x14ac:dyDescent="0.25">
      <c r="D208" s="119">
        <f>D206+2/4*(D210-D206)</f>
        <v>7</v>
      </c>
      <c r="E208" s="120">
        <f>M216 * (D208 - D206)^3 + N216 * (D208 - D206)^2 + O216 * (D208 - D206) + P216</f>
        <v>9454545.4545454532</v>
      </c>
      <c r="L208" s="63"/>
      <c r="M208" s="9" t="s">
        <v>166</v>
      </c>
      <c r="N208" s="8"/>
      <c r="O208" s="8"/>
      <c r="P208" s="7"/>
      <c r="R208" s="18" t="s">
        <v>167</v>
      </c>
      <c r="T208" s="57" t="s">
        <v>168</v>
      </c>
    </row>
    <row r="209" spans="1:20" x14ac:dyDescent="0.25">
      <c r="D209" s="119">
        <f>D206+3/4*(D210-D206)</f>
        <v>7.5</v>
      </c>
      <c r="E209" s="120">
        <f>M216 * (D209 - D206)^3 + N216 * (D209 - D206)^2 + O216 * (D209 - D206) + P216</f>
        <v>12048295.454545453</v>
      </c>
      <c r="L209" s="63"/>
      <c r="M209" s="59">
        <v>2</v>
      </c>
      <c r="N209" s="59">
        <v>0</v>
      </c>
      <c r="O209" s="59">
        <v>0</v>
      </c>
      <c r="P209" s="59">
        <v>0</v>
      </c>
      <c r="R209" s="59">
        <v>0</v>
      </c>
      <c r="T209" s="60">
        <f t="array" ref="T209:T212">MMULT( MINVERSE(M209:P212), R209:R212 )</f>
        <v>0</v>
      </c>
    </row>
    <row r="210" spans="1:20" x14ac:dyDescent="0.25">
      <c r="D210" s="119">
        <f>M205</f>
        <v>8</v>
      </c>
      <c r="E210" s="120">
        <f>N205</f>
        <v>15000000</v>
      </c>
      <c r="L210" s="63"/>
      <c r="M210" s="59">
        <f>Q203 / R203</f>
        <v>0.33333333333333331</v>
      </c>
      <c r="N210" s="59">
        <v>2</v>
      </c>
      <c r="O210" s="59">
        <f>1 - M210</f>
        <v>0.66666666666666674</v>
      </c>
      <c r="P210" s="59">
        <v>0</v>
      </c>
      <c r="R210" s="59">
        <f>3 * (T204 - T203) / R203</f>
        <v>1000000</v>
      </c>
      <c r="T210" s="60">
        <v>204545.45454545441</v>
      </c>
    </row>
    <row r="211" spans="1:20" x14ac:dyDescent="0.25">
      <c r="D211" s="119">
        <f>D210+1/4*(D214-D210)</f>
        <v>8.5</v>
      </c>
      <c r="E211" s="120">
        <f>M217 * (D211 - D210)^3 + N217 * (D211 - D210)^2 + O217 * (D211 - D210) + P217</f>
        <v>18362215.90909091</v>
      </c>
      <c r="L211" s="63"/>
      <c r="M211" s="59">
        <v>0</v>
      </c>
      <c r="N211" s="59">
        <f>Q204 / R204</f>
        <v>0.5</v>
      </c>
      <c r="O211" s="59">
        <v>2</v>
      </c>
      <c r="P211" s="59">
        <f>1 - N211</f>
        <v>0.5</v>
      </c>
      <c r="R211" s="59">
        <f>3 * (T205 - T204) / R204</f>
        <v>1875000</v>
      </c>
      <c r="T211" s="60">
        <v>886363.63636363647</v>
      </c>
    </row>
    <row r="212" spans="1:20" x14ac:dyDescent="0.25">
      <c r="D212" s="119">
        <f>D210+2/4*(D214-D210)</f>
        <v>9</v>
      </c>
      <c r="E212" s="120">
        <f>M217 * (D212 - D210)^3 + N217 * (D212 - D210)^2 + O217 * (D212 - D210) + P217</f>
        <v>22056818.18181818</v>
      </c>
      <c r="L212" s="63"/>
      <c r="M212" s="59">
        <v>0</v>
      </c>
      <c r="N212" s="59">
        <v>0</v>
      </c>
      <c r="O212" s="59">
        <v>0</v>
      </c>
      <c r="P212" s="59">
        <v>2</v>
      </c>
      <c r="R212" s="59">
        <v>0</v>
      </c>
      <c r="T212" s="60">
        <v>0</v>
      </c>
    </row>
    <row r="213" spans="1:20" x14ac:dyDescent="0.25">
      <c r="D213" s="119">
        <f>D210+3/4*(D214-D210)</f>
        <v>9.5</v>
      </c>
      <c r="E213" s="120">
        <f>M217 * (D213 - D210)^3 + N217 * (D213 - D210)^2 + O217 * (D213 - D210) + P217</f>
        <v>25973011.363636363</v>
      </c>
      <c r="L213" s="63"/>
      <c r="T213" s="56"/>
    </row>
    <row r="214" spans="1:20" x14ac:dyDescent="0.25">
      <c r="D214" s="119">
        <f>M206</f>
        <v>10</v>
      </c>
      <c r="E214" s="120">
        <f>N206</f>
        <v>30000000</v>
      </c>
      <c r="L214" s="26" t="s">
        <v>157</v>
      </c>
      <c r="M214" s="18" t="s">
        <v>169</v>
      </c>
      <c r="N214" s="18" t="s">
        <v>170</v>
      </c>
      <c r="O214" s="18" t="s">
        <v>171</v>
      </c>
      <c r="P214" s="18" t="s">
        <v>172</v>
      </c>
      <c r="Q214" s="64" t="s">
        <v>209</v>
      </c>
      <c r="R214" s="65" t="s">
        <v>174</v>
      </c>
      <c r="S214" s="65" t="s">
        <v>174</v>
      </c>
      <c r="T214" s="56"/>
    </row>
    <row r="215" spans="1:20" x14ac:dyDescent="0.25">
      <c r="L215" s="58">
        <v>0</v>
      </c>
      <c r="M215" s="59">
        <f>(T210 - T209) / (3 * Q203)</f>
        <v>68181.818181818133</v>
      </c>
      <c r="N215" s="59">
        <f>T209</f>
        <v>0</v>
      </c>
      <c r="O215" s="59">
        <f>T203 - Q203 * (T210 + 2 * T209) / 3</f>
        <v>3931818.1818181816</v>
      </c>
      <c r="P215" s="59">
        <f>N203</f>
        <v>1000000</v>
      </c>
      <c r="Q215" s="64" t="s">
        <v>174</v>
      </c>
      <c r="R215" s="65" t="s">
        <v>174</v>
      </c>
      <c r="S215" s="65" t="s">
        <v>174</v>
      </c>
      <c r="T215" s="56"/>
    </row>
    <row r="216" spans="1:20" x14ac:dyDescent="0.25">
      <c r="L216" s="58">
        <v>1</v>
      </c>
      <c r="M216" s="59">
        <f>(T211 - T210) / (3 * Q204)</f>
        <v>113636.36363636369</v>
      </c>
      <c r="N216" s="59">
        <f>T210</f>
        <v>204545.45454545441</v>
      </c>
      <c r="O216" s="59">
        <f>T204 - Q204 * (T211 + 2 * T210) / 3</f>
        <v>4136363.6363636362</v>
      </c>
      <c r="P216" s="59">
        <f>N204</f>
        <v>5000000</v>
      </c>
      <c r="Q216" s="64" t="s">
        <v>174</v>
      </c>
      <c r="R216" s="65" t="s">
        <v>174</v>
      </c>
      <c r="S216" s="65" t="s">
        <v>174</v>
      </c>
      <c r="T216" s="56"/>
    </row>
    <row r="217" spans="1:20" customFormat="1" ht="16.5" customHeight="1" thickBot="1" x14ac:dyDescent="0.3">
      <c r="L217" s="66">
        <v>2</v>
      </c>
      <c r="M217" s="67">
        <f>(T212 - T211) / (3 * Q205)</f>
        <v>-147727.27272727274</v>
      </c>
      <c r="N217" s="67">
        <f>T211</f>
        <v>886363.63636363647</v>
      </c>
      <c r="O217" s="67">
        <f>T205 - Q205 * (T212 + 2 * T211) / 3</f>
        <v>6318181.8181818184</v>
      </c>
      <c r="P217" s="67">
        <f>N205</f>
        <v>15000000</v>
      </c>
      <c r="Q217" s="68" t="s">
        <v>174</v>
      </c>
      <c r="R217" s="69" t="s">
        <v>174</v>
      </c>
      <c r="S217" s="69" t="s">
        <v>174</v>
      </c>
      <c r="T217" s="70"/>
    </row>
    <row r="219" spans="1:20" customFormat="1" ht="16.5" customHeight="1" thickBot="1" x14ac:dyDescent="0.3">
      <c r="A219" s="24" t="s">
        <v>210</v>
      </c>
    </row>
    <row r="220" spans="1:20" x14ac:dyDescent="0.25">
      <c r="A220" s="11" t="s">
        <v>162</v>
      </c>
      <c r="B220" s="11"/>
      <c r="C220" s="19"/>
      <c r="D220" s="11" t="s">
        <v>163</v>
      </c>
      <c r="E220" s="11"/>
      <c r="F220" s="19"/>
      <c r="G220" s="11" t="s">
        <v>18</v>
      </c>
      <c r="H220" s="11"/>
      <c r="I220" s="19" t="s">
        <v>19</v>
      </c>
      <c r="J220" s="19" t="s">
        <v>20</v>
      </c>
      <c r="L220" s="52" t="s">
        <v>211</v>
      </c>
      <c r="M220" s="53"/>
      <c r="N220" s="53"/>
      <c r="O220" s="53"/>
      <c r="P220" s="53"/>
      <c r="Q220" s="53"/>
      <c r="R220" s="53"/>
      <c r="S220" s="53"/>
      <c r="T220" s="54"/>
    </row>
    <row r="221" spans="1:20" x14ac:dyDescent="0.25">
      <c r="A221" s="25" t="s">
        <v>30</v>
      </c>
      <c r="B221" s="25" t="s">
        <v>31</v>
      </c>
      <c r="C221" s="25"/>
      <c r="D221" s="18" t="s">
        <v>30</v>
      </c>
      <c r="E221" s="18" t="s">
        <v>31</v>
      </c>
      <c r="F221" s="25"/>
      <c r="G221" s="25" t="s">
        <v>164</v>
      </c>
      <c r="H221" s="25" t="s">
        <v>165</v>
      </c>
      <c r="I221" s="25"/>
      <c r="J221" s="79"/>
      <c r="L221" s="55" t="s">
        <v>155</v>
      </c>
      <c r="T221" s="56"/>
    </row>
    <row r="222" spans="1:20" x14ac:dyDescent="0.25">
      <c r="A222" s="50">
        <v>1000</v>
      </c>
      <c r="B222" s="50">
        <v>900</v>
      </c>
      <c r="D222" s="119">
        <f>M223</f>
        <v>1000</v>
      </c>
      <c r="E222" s="120">
        <f>N223</f>
        <v>900</v>
      </c>
      <c r="J222" s="77"/>
      <c r="L222" s="26" t="s">
        <v>157</v>
      </c>
      <c r="M222" s="18" t="s">
        <v>30</v>
      </c>
      <c r="N222" s="18" t="s">
        <v>31</v>
      </c>
      <c r="P222" s="18" t="s">
        <v>157</v>
      </c>
      <c r="Q222" s="18" t="s">
        <v>158</v>
      </c>
      <c r="R222" s="18" t="s">
        <v>159</v>
      </c>
      <c r="S222" s="18" t="s">
        <v>160</v>
      </c>
      <c r="T222" s="57" t="s">
        <v>161</v>
      </c>
    </row>
    <row r="223" spans="1:20" x14ac:dyDescent="0.25">
      <c r="A223" s="50">
        <v>1250</v>
      </c>
      <c r="B223" s="50">
        <v>1100</v>
      </c>
      <c r="D223" s="119">
        <f>D222+1/4*(D226-D222)</f>
        <v>1062.5</v>
      </c>
      <c r="E223" s="120">
        <f>M235 * (D223 - D222)^3 + N235 * (D223 - D222)^2 + O235 * (D223 - D222) + P235</f>
        <v>957.8125</v>
      </c>
      <c r="J223" s="77"/>
      <c r="L223" s="58">
        <v>0</v>
      </c>
      <c r="M223" s="59">
        <f t="shared" ref="M223:N226" si="11">A222</f>
        <v>1000</v>
      </c>
      <c r="N223" s="59">
        <f t="shared" si="11"/>
        <v>900</v>
      </c>
      <c r="P223" s="59">
        <v>0</v>
      </c>
      <c r="Q223" s="59">
        <f>M224 - M223</f>
        <v>250</v>
      </c>
      <c r="R223" s="59">
        <f>Q223 + Q224</f>
        <v>500</v>
      </c>
      <c r="S223" s="59">
        <f>N224 - N223</f>
        <v>200</v>
      </c>
      <c r="T223" s="60">
        <f>S223 / Q223</f>
        <v>0.8</v>
      </c>
    </row>
    <row r="224" spans="1:20" x14ac:dyDescent="0.25">
      <c r="A224" s="50">
        <v>1500</v>
      </c>
      <c r="B224" s="50">
        <v>1200</v>
      </c>
      <c r="D224" s="119">
        <f>D222+2/4*(D226-D222)</f>
        <v>1125</v>
      </c>
      <c r="E224" s="120">
        <f>M235 * (D224 - D222)^3 + N235 * (D224 - D222)^2 + O235 * (D224 - D222) + P235</f>
        <v>1012.5</v>
      </c>
      <c r="J224" s="77"/>
      <c r="L224" s="58">
        <v>1</v>
      </c>
      <c r="M224" s="59">
        <f t="shared" si="11"/>
        <v>1250</v>
      </c>
      <c r="N224" s="59">
        <f t="shared" si="11"/>
        <v>1100</v>
      </c>
      <c r="P224" s="59">
        <v>1</v>
      </c>
      <c r="Q224" s="59">
        <f>M225 - M224</f>
        <v>250</v>
      </c>
      <c r="R224" s="59">
        <f>Q224 + Q225</f>
        <v>500</v>
      </c>
      <c r="S224" s="59">
        <f>N225 - N224</f>
        <v>100</v>
      </c>
      <c r="T224" s="60">
        <f>S224 / Q224</f>
        <v>0.4</v>
      </c>
    </row>
    <row r="225" spans="1:20" x14ac:dyDescent="0.25">
      <c r="A225" s="50">
        <v>1750</v>
      </c>
      <c r="B225" s="50">
        <v>1400</v>
      </c>
      <c r="D225" s="119">
        <f>D222+3/4*(D226-D222)</f>
        <v>1187.5</v>
      </c>
      <c r="E225" s="120">
        <f>M235 * (D225 - D222)^3 + N235 * (D225 - D222)^2 + O235 * (D225 - D222) + P235</f>
        <v>1060.9375</v>
      </c>
      <c r="L225" s="58">
        <v>2</v>
      </c>
      <c r="M225" s="59">
        <f t="shared" si="11"/>
        <v>1500</v>
      </c>
      <c r="N225" s="59">
        <f t="shared" si="11"/>
        <v>1200</v>
      </c>
      <c r="P225" s="59">
        <v>2</v>
      </c>
      <c r="Q225" s="59">
        <f>M226 - M225</f>
        <v>250</v>
      </c>
      <c r="R225" s="59"/>
      <c r="S225" s="59">
        <f>N226 - N225</f>
        <v>200</v>
      </c>
      <c r="T225" s="60">
        <f>S225 / Q225</f>
        <v>0.8</v>
      </c>
    </row>
    <row r="226" spans="1:20" x14ac:dyDescent="0.25">
      <c r="D226" s="119">
        <f>M224</f>
        <v>1250</v>
      </c>
      <c r="E226" s="120">
        <f>N224</f>
        <v>1100</v>
      </c>
      <c r="L226" s="58">
        <v>3</v>
      </c>
      <c r="M226" s="59">
        <f t="shared" si="11"/>
        <v>1750</v>
      </c>
      <c r="N226" s="59">
        <f t="shared" si="11"/>
        <v>1400</v>
      </c>
      <c r="T226" s="56"/>
    </row>
    <row r="227" spans="1:20" x14ac:dyDescent="0.25">
      <c r="D227" s="119">
        <f>D226+1/4*(D230-D226)</f>
        <v>1312.5</v>
      </c>
      <c r="E227" s="120">
        <f>M236 * (D227 - D226)^3 + N236 * (D227 - D226)^2 + O236 * (D227 - D226) + P236</f>
        <v>1128.125</v>
      </c>
      <c r="L227" s="63"/>
      <c r="T227" s="56"/>
    </row>
    <row r="228" spans="1:20" x14ac:dyDescent="0.25">
      <c r="D228" s="119">
        <f>D226+2/4*(D230-D226)</f>
        <v>1375</v>
      </c>
      <c r="E228" s="120">
        <f>M236 * (D228 - D226)^3 + N236 * (D228 - D226)^2 + O236 * (D228 - D226) + P236</f>
        <v>1150</v>
      </c>
      <c r="L228" s="63"/>
      <c r="M228" s="9" t="s">
        <v>166</v>
      </c>
      <c r="N228" s="8"/>
      <c r="O228" s="8"/>
      <c r="P228" s="7"/>
      <c r="R228" s="18" t="s">
        <v>167</v>
      </c>
      <c r="T228" s="57" t="s">
        <v>168</v>
      </c>
    </row>
    <row r="229" spans="1:20" x14ac:dyDescent="0.25">
      <c r="D229" s="119">
        <f>D226+3/4*(D230-D226)</f>
        <v>1437.5</v>
      </c>
      <c r="E229" s="120">
        <f>M236 * (D229 - D226)^3 + N236 * (D229 - D226)^2 + O236 * (D229 - D226) + P236</f>
        <v>1171.875</v>
      </c>
      <c r="L229" s="63"/>
      <c r="M229" s="59">
        <v>2</v>
      </c>
      <c r="N229" s="59">
        <v>0</v>
      </c>
      <c r="O229" s="59">
        <v>0</v>
      </c>
      <c r="P229" s="59">
        <v>0</v>
      </c>
      <c r="R229" s="59">
        <v>0</v>
      </c>
      <c r="T229" s="60">
        <f t="array" ref="T229:T232">MMULT( MINVERSE(M229:P232), R229:R232 )</f>
        <v>0</v>
      </c>
    </row>
    <row r="230" spans="1:20" x14ac:dyDescent="0.25">
      <c r="D230" s="119">
        <f>M225</f>
        <v>1500</v>
      </c>
      <c r="E230" s="120">
        <f>N225</f>
        <v>1200</v>
      </c>
      <c r="L230" s="63"/>
      <c r="M230" s="59">
        <f>Q223 / R223</f>
        <v>0.5</v>
      </c>
      <c r="N230" s="59">
        <v>2</v>
      </c>
      <c r="O230" s="59">
        <f>1 - M230</f>
        <v>0.5</v>
      </c>
      <c r="P230" s="59">
        <v>0</v>
      </c>
      <c r="R230" s="59">
        <f>3 * (T224 - T223) / R223</f>
        <v>-2.4000000000000002E-3</v>
      </c>
      <c r="T230" s="60">
        <v>-1.6000000000000001E-3</v>
      </c>
    </row>
    <row r="231" spans="1:20" x14ac:dyDescent="0.25">
      <c r="D231" s="119">
        <f>D230+1/4*(D234-D230)</f>
        <v>1562.5</v>
      </c>
      <c r="E231" s="120">
        <f>M237 * (D231 - D230)^3 + N237 * (D231 - D230)^2 + O237 * (D231 - D230) + P237</f>
        <v>1239.0625</v>
      </c>
      <c r="L231" s="63"/>
      <c r="M231" s="59">
        <v>0</v>
      </c>
      <c r="N231" s="59">
        <f>Q224 / R224</f>
        <v>0.5</v>
      </c>
      <c r="O231" s="59">
        <v>2</v>
      </c>
      <c r="P231" s="59">
        <f>1 - N231</f>
        <v>0.5</v>
      </c>
      <c r="R231" s="59">
        <f>3 * (T225 - T224) / R224</f>
        <v>2.4000000000000002E-3</v>
      </c>
      <c r="T231" s="60">
        <v>1.6000000000000001E-3</v>
      </c>
    </row>
    <row r="232" spans="1:20" x14ac:dyDescent="0.25">
      <c r="D232" s="119">
        <v>1639.798</v>
      </c>
      <c r="E232" s="120">
        <f>M237 * (D232 - D230)^3 + N237 * (D232 - D230)^2 + O237 * (D232 - D230) + P237</f>
        <v>1299.9999382902665</v>
      </c>
      <c r="F232" s="50">
        <f>(E232-1300)/1300*100</f>
        <v>-4.7469025748096801E-6</v>
      </c>
      <c r="L232" s="63"/>
      <c r="M232" s="59">
        <v>0</v>
      </c>
      <c r="N232" s="59">
        <v>0</v>
      </c>
      <c r="O232" s="59">
        <v>0</v>
      </c>
      <c r="P232" s="59">
        <v>2</v>
      </c>
      <c r="R232" s="59">
        <v>0</v>
      </c>
      <c r="T232" s="60">
        <v>0</v>
      </c>
    </row>
    <row r="233" spans="1:20" x14ac:dyDescent="0.25">
      <c r="D233" s="119">
        <f>D230+3/4*(D234-D230)</f>
        <v>1687.5</v>
      </c>
      <c r="E233" s="120">
        <f>M237 * (D233 - D230)^3 + N237 * (D233 - D230)^2 + O237 * (D233 - D230) + P237</f>
        <v>1342.1875</v>
      </c>
      <c r="L233" s="63"/>
      <c r="T233" s="56"/>
    </row>
    <row r="234" spans="1:20" x14ac:dyDescent="0.25">
      <c r="D234" s="119">
        <f>M226</f>
        <v>1750</v>
      </c>
      <c r="E234" s="120">
        <f>N226</f>
        <v>1400</v>
      </c>
      <c r="L234" s="26" t="s">
        <v>157</v>
      </c>
      <c r="M234" s="18" t="s">
        <v>169</v>
      </c>
      <c r="N234" s="18" t="s">
        <v>170</v>
      </c>
      <c r="O234" s="18" t="s">
        <v>171</v>
      </c>
      <c r="P234" s="18" t="s">
        <v>172</v>
      </c>
      <c r="Q234" s="64" t="s">
        <v>212</v>
      </c>
      <c r="R234" s="65" t="s">
        <v>174</v>
      </c>
      <c r="S234" s="65" t="s">
        <v>174</v>
      </c>
      <c r="T234" s="56"/>
    </row>
    <row r="235" spans="1:20" x14ac:dyDescent="0.25">
      <c r="L235" s="58">
        <v>0</v>
      </c>
      <c r="M235" s="59">
        <f>(T230 - T229) / (3 * Q223)</f>
        <v>-2.1333333333333334E-6</v>
      </c>
      <c r="N235" s="59">
        <f>T229</f>
        <v>0</v>
      </c>
      <c r="O235" s="59">
        <f>T223 - Q223 * (T230 + 2 * T229) / 3</f>
        <v>0.93333333333333335</v>
      </c>
      <c r="P235" s="59">
        <f>N223</f>
        <v>900</v>
      </c>
      <c r="Q235" s="64" t="s">
        <v>174</v>
      </c>
      <c r="R235" s="65" t="s">
        <v>174</v>
      </c>
      <c r="S235" s="65" t="s">
        <v>174</v>
      </c>
      <c r="T235" s="56"/>
    </row>
    <row r="236" spans="1:20" x14ac:dyDescent="0.25">
      <c r="L236" s="58">
        <v>1</v>
      </c>
      <c r="M236" s="59">
        <f>(T231 - T230) / (3 * Q224)</f>
        <v>4.2666666666666668E-6</v>
      </c>
      <c r="N236" s="59">
        <f>T230</f>
        <v>-1.6000000000000001E-3</v>
      </c>
      <c r="O236" s="59">
        <f>T224 - Q224 * (T231 + 2 * T230) / 3</f>
        <v>0.53333333333333333</v>
      </c>
      <c r="P236" s="59">
        <f>N224</f>
        <v>1100</v>
      </c>
      <c r="Q236" s="64" t="s">
        <v>174</v>
      </c>
      <c r="R236" s="65" t="s">
        <v>174</v>
      </c>
      <c r="S236" s="65" t="s">
        <v>174</v>
      </c>
      <c r="T236" s="56"/>
    </row>
    <row r="237" spans="1:20" customFormat="1" ht="16.5" customHeight="1" thickBot="1" x14ac:dyDescent="0.3">
      <c r="L237" s="66">
        <v>2</v>
      </c>
      <c r="M237" s="67">
        <f>(T232 - T231) / (3 * Q225)</f>
        <v>-2.1333333333333334E-6</v>
      </c>
      <c r="N237" s="67">
        <f>T231</f>
        <v>1.6000000000000001E-3</v>
      </c>
      <c r="O237" s="67">
        <f>T225 - Q225 * (T232 + 2 * T231) / 3</f>
        <v>0.53333333333333344</v>
      </c>
      <c r="P237" s="67">
        <f>N225</f>
        <v>1200</v>
      </c>
      <c r="Q237" s="68" t="s">
        <v>174</v>
      </c>
      <c r="R237" s="69" t="s">
        <v>174</v>
      </c>
      <c r="S237" s="69" t="s">
        <v>174</v>
      </c>
      <c r="T237" s="70"/>
    </row>
    <row r="239" spans="1:20" customFormat="1" ht="16.5" customHeight="1" thickBot="1" x14ac:dyDescent="0.3">
      <c r="A239" s="24" t="s">
        <v>213</v>
      </c>
    </row>
    <row r="240" spans="1:20" x14ac:dyDescent="0.25">
      <c r="A240" s="11" t="s">
        <v>162</v>
      </c>
      <c r="B240" s="11"/>
      <c r="C240" s="19"/>
      <c r="D240" s="11" t="s">
        <v>163</v>
      </c>
      <c r="E240" s="11"/>
      <c r="F240" s="19"/>
      <c r="G240" s="11" t="s">
        <v>18</v>
      </c>
      <c r="H240" s="11"/>
      <c r="I240" s="19" t="s">
        <v>19</v>
      </c>
      <c r="J240" s="19" t="s">
        <v>20</v>
      </c>
      <c r="L240" s="52" t="s">
        <v>214</v>
      </c>
      <c r="M240" s="53"/>
      <c r="N240" s="53"/>
      <c r="O240" s="53"/>
      <c r="P240" s="53"/>
      <c r="Q240" s="53"/>
      <c r="R240" s="53"/>
      <c r="S240" s="53"/>
      <c r="T240" s="54"/>
    </row>
    <row r="241" spans="1:20" x14ac:dyDescent="0.25">
      <c r="A241" s="25" t="s">
        <v>30</v>
      </c>
      <c r="B241" s="25" t="s">
        <v>31</v>
      </c>
      <c r="C241" s="25"/>
      <c r="D241" s="18" t="s">
        <v>30</v>
      </c>
      <c r="E241" s="18" t="s">
        <v>31</v>
      </c>
      <c r="F241" s="25"/>
      <c r="G241" s="25" t="s">
        <v>164</v>
      </c>
      <c r="H241" s="25" t="s">
        <v>165</v>
      </c>
      <c r="I241" s="25"/>
      <c r="J241" s="79"/>
      <c r="L241" s="55" t="s">
        <v>155</v>
      </c>
      <c r="T241" s="56"/>
    </row>
    <row r="242" spans="1:20" x14ac:dyDescent="0.25">
      <c r="A242" s="50">
        <v>100</v>
      </c>
      <c r="B242" s="50">
        <v>100</v>
      </c>
      <c r="D242" s="119">
        <f>M243</f>
        <v>100</v>
      </c>
      <c r="E242" s="120">
        <f>N243</f>
        <v>100</v>
      </c>
      <c r="J242" s="77"/>
      <c r="L242" s="26" t="s">
        <v>157</v>
      </c>
      <c r="M242" s="18" t="s">
        <v>30</v>
      </c>
      <c r="N242" s="18" t="s">
        <v>31</v>
      </c>
      <c r="P242" s="18" t="s">
        <v>157</v>
      </c>
      <c r="Q242" s="18" t="s">
        <v>158</v>
      </c>
      <c r="R242" s="18" t="s">
        <v>159</v>
      </c>
      <c r="S242" s="18" t="s">
        <v>160</v>
      </c>
      <c r="T242" s="57" t="s">
        <v>161</v>
      </c>
    </row>
    <row r="243" spans="1:20" x14ac:dyDescent="0.25">
      <c r="A243" s="50">
        <v>200</v>
      </c>
      <c r="B243" s="50">
        <v>200</v>
      </c>
      <c r="D243" s="119">
        <f>D242+1/4*(D246-D242)</f>
        <v>125</v>
      </c>
      <c r="E243" s="120">
        <f>M255 * (D243 - D242)^3 + N255 * (D243 - D242)^2 + O255 * (D243 - D242) + P255</f>
        <v>125</v>
      </c>
      <c r="J243" s="77"/>
      <c r="L243" s="58">
        <v>0</v>
      </c>
      <c r="M243" s="59">
        <f t="shared" ref="M243:N246" si="12">A242</f>
        <v>100</v>
      </c>
      <c r="N243" s="59">
        <f t="shared" si="12"/>
        <v>100</v>
      </c>
      <c r="P243" s="59">
        <v>0</v>
      </c>
      <c r="Q243" s="59">
        <f>M244 - M243</f>
        <v>100</v>
      </c>
      <c r="R243" s="59">
        <f>Q243 + Q244</f>
        <v>300</v>
      </c>
      <c r="S243" s="59">
        <f>N244 - N243</f>
        <v>100</v>
      </c>
      <c r="T243" s="60">
        <f>S243 / Q243</f>
        <v>1</v>
      </c>
    </row>
    <row r="244" spans="1:20" x14ac:dyDescent="0.25">
      <c r="A244" s="50">
        <v>400</v>
      </c>
      <c r="B244" s="50">
        <v>400</v>
      </c>
      <c r="D244" s="119">
        <f>D242+2/4*(D246-D242)</f>
        <v>150</v>
      </c>
      <c r="E244" s="120">
        <f>M255 * (D244 - D242)^3 + N255 * (D244 - D242)^2 + O255 * (D244 - D242) + P255</f>
        <v>150</v>
      </c>
      <c r="J244" s="77"/>
      <c r="L244" s="58">
        <v>1</v>
      </c>
      <c r="M244" s="59">
        <f t="shared" si="12"/>
        <v>200</v>
      </c>
      <c r="N244" s="59">
        <f t="shared" si="12"/>
        <v>200</v>
      </c>
      <c r="P244" s="59">
        <v>1</v>
      </c>
      <c r="Q244" s="59">
        <f>M245 - M244</f>
        <v>200</v>
      </c>
      <c r="R244" s="59">
        <f>Q244 + Q245</f>
        <v>400</v>
      </c>
      <c r="S244" s="59">
        <f>N245 - N244</f>
        <v>200</v>
      </c>
      <c r="T244" s="60">
        <f>S244 / Q244</f>
        <v>1</v>
      </c>
    </row>
    <row r="245" spans="1:20" x14ac:dyDescent="0.25">
      <c r="A245" s="50">
        <v>600</v>
      </c>
      <c r="B245" s="50">
        <v>600</v>
      </c>
      <c r="D245" s="119">
        <f>D242+3/4*(D246-D242)</f>
        <v>175</v>
      </c>
      <c r="E245" s="120">
        <f>M255 * (D245 - D242)^3 + N255 * (D245 - D242)^2 + O255 * (D245 - D242) + P255</f>
        <v>175</v>
      </c>
      <c r="L245" s="58">
        <v>2</v>
      </c>
      <c r="M245" s="59">
        <f t="shared" si="12"/>
        <v>400</v>
      </c>
      <c r="N245" s="59">
        <f t="shared" si="12"/>
        <v>400</v>
      </c>
      <c r="P245" s="59">
        <v>2</v>
      </c>
      <c r="Q245" s="59">
        <f>M246 - M245</f>
        <v>200</v>
      </c>
      <c r="R245" s="59"/>
      <c r="S245" s="59">
        <f>N246 - N245</f>
        <v>200</v>
      </c>
      <c r="T245" s="60">
        <f>S245 / Q245</f>
        <v>1</v>
      </c>
    </row>
    <row r="246" spans="1:20" x14ac:dyDescent="0.25">
      <c r="D246" s="119">
        <f>M244</f>
        <v>200</v>
      </c>
      <c r="E246" s="120">
        <f>N244</f>
        <v>200</v>
      </c>
      <c r="L246" s="58">
        <v>3</v>
      </c>
      <c r="M246" s="59">
        <f t="shared" si="12"/>
        <v>600</v>
      </c>
      <c r="N246" s="59">
        <f t="shared" si="12"/>
        <v>600</v>
      </c>
      <c r="T246" s="56"/>
    </row>
    <row r="247" spans="1:20" x14ac:dyDescent="0.25">
      <c r="D247" s="119">
        <f>D246+1/4*(D250-D246)</f>
        <v>250</v>
      </c>
      <c r="E247" s="120">
        <f>M256 * (D247 - D246)^3 + N256 * (D247 - D246)^2 + O256 * (D247 - D246) + P256</f>
        <v>250</v>
      </c>
      <c r="L247" s="63"/>
      <c r="T247" s="56"/>
    </row>
    <row r="248" spans="1:20" x14ac:dyDescent="0.25">
      <c r="D248" s="119">
        <f>D246+2/4*(D250-D246)</f>
        <v>300</v>
      </c>
      <c r="E248" s="120">
        <f>M256 * (D248 - D246)^3 + N256 * (D248 - D246)^2 + O256 * (D248 - D246) + P256</f>
        <v>300</v>
      </c>
      <c r="L248" s="63"/>
      <c r="M248" s="9" t="s">
        <v>166</v>
      </c>
      <c r="N248" s="8"/>
      <c r="O248" s="8"/>
      <c r="P248" s="7"/>
      <c r="R248" s="18" t="s">
        <v>167</v>
      </c>
      <c r="T248" s="57" t="s">
        <v>168</v>
      </c>
    </row>
    <row r="249" spans="1:20" x14ac:dyDescent="0.25">
      <c r="D249" s="119">
        <f>D246+3/4*(D250-D246)</f>
        <v>350</v>
      </c>
      <c r="E249" s="120">
        <f>M256 * (D249 - D246)^3 + N256 * (D249 - D246)^2 + O256 * (D249 - D246) + P256</f>
        <v>350</v>
      </c>
      <c r="L249" s="63"/>
      <c r="M249" s="59">
        <v>2</v>
      </c>
      <c r="N249" s="59">
        <v>0</v>
      </c>
      <c r="O249" s="59">
        <v>0</v>
      </c>
      <c r="P249" s="59">
        <v>0</v>
      </c>
      <c r="R249" s="59">
        <v>0</v>
      </c>
      <c r="T249" s="60">
        <f t="array" ref="T249:T252">MMULT( MINVERSE(M249:P252), R249:R252 )</f>
        <v>0</v>
      </c>
    </row>
    <row r="250" spans="1:20" x14ac:dyDescent="0.25">
      <c r="D250" s="119">
        <f>M245</f>
        <v>400</v>
      </c>
      <c r="E250" s="120">
        <f>N245</f>
        <v>400</v>
      </c>
      <c r="L250" s="63"/>
      <c r="M250" s="59">
        <f>Q243 / R243</f>
        <v>0.33333333333333331</v>
      </c>
      <c r="N250" s="59">
        <v>2</v>
      </c>
      <c r="O250" s="59">
        <f>1 - M250</f>
        <v>0.66666666666666674</v>
      </c>
      <c r="P250" s="59">
        <v>0</v>
      </c>
      <c r="R250" s="59">
        <f>3 * (T244 - T243) / R243</f>
        <v>0</v>
      </c>
      <c r="T250" s="60">
        <v>0</v>
      </c>
    </row>
    <row r="251" spans="1:20" x14ac:dyDescent="0.25">
      <c r="D251" s="119">
        <f>D250+1/4*(D254-D250)</f>
        <v>450</v>
      </c>
      <c r="E251" s="120">
        <f>M257 * (D251 - D250)^3 + N257 * (D251 - D250)^2 + O257 * (D251 - D250) + P257</f>
        <v>450</v>
      </c>
      <c r="L251" s="63"/>
      <c r="M251" s="59">
        <v>0</v>
      </c>
      <c r="N251" s="59">
        <f>Q244 / R244</f>
        <v>0.5</v>
      </c>
      <c r="O251" s="59">
        <v>2</v>
      </c>
      <c r="P251" s="59">
        <f>1 - N251</f>
        <v>0.5</v>
      </c>
      <c r="R251" s="59">
        <f>3 * (T245 - T244) / R244</f>
        <v>0</v>
      </c>
      <c r="T251" s="60">
        <v>0</v>
      </c>
    </row>
    <row r="252" spans="1:20" x14ac:dyDescent="0.25">
      <c r="D252" s="119">
        <f>D250+2/4*(D254-D250)</f>
        <v>500</v>
      </c>
      <c r="E252" s="120">
        <f>M257 * (D252 - D250)^3 + N257 * (D252 - D250)^2 + O257 * (D252 - D250) + P257</f>
        <v>500</v>
      </c>
      <c r="L252" s="63"/>
      <c r="M252" s="59">
        <v>0</v>
      </c>
      <c r="N252" s="59">
        <v>0</v>
      </c>
      <c r="O252" s="59">
        <v>0</v>
      </c>
      <c r="P252" s="59">
        <v>2</v>
      </c>
      <c r="R252" s="59">
        <v>0</v>
      </c>
      <c r="T252" s="60">
        <v>0</v>
      </c>
    </row>
    <row r="253" spans="1:20" x14ac:dyDescent="0.25">
      <c r="D253" s="119">
        <f>D250+3/4*(D254-D250)</f>
        <v>550</v>
      </c>
      <c r="E253" s="120">
        <f>M257 * (D253 - D250)^3 + N257 * (D253 - D250)^2 + O257 * (D253 - D250) + P257</f>
        <v>550</v>
      </c>
      <c r="L253" s="63"/>
      <c r="T253" s="56"/>
    </row>
    <row r="254" spans="1:20" x14ac:dyDescent="0.25">
      <c r="D254" s="119">
        <f>M246</f>
        <v>600</v>
      </c>
      <c r="E254" s="120">
        <f>N246</f>
        <v>600</v>
      </c>
      <c r="L254" s="26" t="s">
        <v>157</v>
      </c>
      <c r="M254" s="18" t="s">
        <v>169</v>
      </c>
      <c r="N254" s="18" t="s">
        <v>170</v>
      </c>
      <c r="O254" s="18" t="s">
        <v>171</v>
      </c>
      <c r="P254" s="18" t="s">
        <v>172</v>
      </c>
      <c r="Q254" s="64" t="s">
        <v>215</v>
      </c>
      <c r="R254" s="65" t="s">
        <v>174</v>
      </c>
      <c r="S254" s="65" t="s">
        <v>174</v>
      </c>
      <c r="T254" s="56"/>
    </row>
    <row r="255" spans="1:20" x14ac:dyDescent="0.25">
      <c r="L255" s="58">
        <v>0</v>
      </c>
      <c r="M255" s="59">
        <f>(T250 - T249) / (3 * Q243)</f>
        <v>0</v>
      </c>
      <c r="N255" s="59">
        <f>T249</f>
        <v>0</v>
      </c>
      <c r="O255" s="59">
        <f>T243 - Q243 * (T250 + 2 * T249) / 3</f>
        <v>1</v>
      </c>
      <c r="P255" s="59">
        <f>N243</f>
        <v>100</v>
      </c>
      <c r="Q255" s="64" t="s">
        <v>174</v>
      </c>
      <c r="R255" s="65" t="s">
        <v>174</v>
      </c>
      <c r="S255" s="65" t="s">
        <v>174</v>
      </c>
      <c r="T255" s="56"/>
    </row>
    <row r="256" spans="1:20" x14ac:dyDescent="0.25">
      <c r="L256" s="58">
        <v>1</v>
      </c>
      <c r="M256" s="59">
        <f>(T251 - T250) / (3 * Q244)</f>
        <v>0</v>
      </c>
      <c r="N256" s="59">
        <f>T250</f>
        <v>0</v>
      </c>
      <c r="O256" s="59">
        <f>T244 - Q244 * (T251 + 2 * T250) / 3</f>
        <v>1</v>
      </c>
      <c r="P256" s="59">
        <f>N244</f>
        <v>200</v>
      </c>
      <c r="Q256" s="64" t="s">
        <v>174</v>
      </c>
      <c r="R256" s="65" t="s">
        <v>174</v>
      </c>
      <c r="S256" s="65" t="s">
        <v>174</v>
      </c>
      <c r="T256" s="56"/>
    </row>
    <row r="257" spans="1:20" customFormat="1" ht="16.5" customHeight="1" thickBot="1" x14ac:dyDescent="0.3">
      <c r="L257" s="66">
        <v>2</v>
      </c>
      <c r="M257" s="67">
        <f>(T252 - T251) / (3 * Q245)</f>
        <v>0</v>
      </c>
      <c r="N257" s="67">
        <f>T251</f>
        <v>0</v>
      </c>
      <c r="O257" s="67">
        <f>T245 - Q245 * (T252 + 2 * T251) / 3</f>
        <v>1</v>
      </c>
      <c r="P257" s="67">
        <f>N245</f>
        <v>400</v>
      </c>
      <c r="Q257" s="68" t="s">
        <v>174</v>
      </c>
      <c r="R257" s="69" t="s">
        <v>174</v>
      </c>
      <c r="S257" s="69" t="s">
        <v>174</v>
      </c>
      <c r="T257" s="70"/>
    </row>
    <row r="259" spans="1:20" customFormat="1" ht="16.5" customHeight="1" thickBot="1" x14ac:dyDescent="0.3">
      <c r="A259" s="24" t="s">
        <v>216</v>
      </c>
    </row>
    <row r="260" spans="1:20" x14ac:dyDescent="0.25">
      <c r="A260" s="11" t="s">
        <v>162</v>
      </c>
      <c r="B260" s="11"/>
      <c r="C260" s="19"/>
      <c r="D260" s="11" t="s">
        <v>163</v>
      </c>
      <c r="E260" s="11"/>
      <c r="F260" s="19"/>
      <c r="G260" s="11" t="s">
        <v>18</v>
      </c>
      <c r="H260" s="11"/>
      <c r="I260" s="19" t="s">
        <v>19</v>
      </c>
      <c r="J260" s="19" t="s">
        <v>20</v>
      </c>
      <c r="L260" s="52" t="s">
        <v>217</v>
      </c>
      <c r="M260" s="53"/>
      <c r="N260" s="53"/>
      <c r="O260" s="53"/>
      <c r="P260" s="53"/>
      <c r="Q260" s="53"/>
      <c r="R260" s="53"/>
      <c r="S260" s="53"/>
      <c r="T260" s="54"/>
    </row>
    <row r="261" spans="1:20" x14ac:dyDescent="0.25">
      <c r="A261" s="25" t="s">
        <v>30</v>
      </c>
      <c r="B261" s="25" t="s">
        <v>31</v>
      </c>
      <c r="C261" s="25"/>
      <c r="D261" s="18" t="s">
        <v>30</v>
      </c>
      <c r="E261" s="18" t="s">
        <v>31</v>
      </c>
      <c r="F261" s="25"/>
      <c r="G261" s="25" t="s">
        <v>164</v>
      </c>
      <c r="H261" s="25" t="s">
        <v>165</v>
      </c>
      <c r="I261" s="25"/>
      <c r="J261" s="79"/>
      <c r="L261" s="55" t="s">
        <v>155</v>
      </c>
      <c r="T261" s="56"/>
    </row>
    <row r="262" spans="1:20" x14ac:dyDescent="0.25">
      <c r="D262" s="119">
        <f>M263</f>
        <v>0</v>
      </c>
      <c r="E262" s="120">
        <f>N263</f>
        <v>0</v>
      </c>
      <c r="J262" s="77"/>
      <c r="L262" s="26" t="s">
        <v>157</v>
      </c>
      <c r="M262" s="18" t="s">
        <v>30</v>
      </c>
      <c r="N262" s="18" t="s">
        <v>31</v>
      </c>
      <c r="P262" s="18" t="s">
        <v>157</v>
      </c>
      <c r="Q262" s="18" t="s">
        <v>158</v>
      </c>
      <c r="R262" s="18" t="s">
        <v>159</v>
      </c>
      <c r="S262" s="18" t="s">
        <v>160</v>
      </c>
      <c r="T262" s="57" t="s">
        <v>161</v>
      </c>
    </row>
    <row r="263" spans="1:20" x14ac:dyDescent="0.25">
      <c r="D263" s="119">
        <f>D262+1/4*(D266-D262)</f>
        <v>0</v>
      </c>
      <c r="E263" s="120" t="e">
        <f>M275 * (D263 - D262)^3 + N275 * (D263 - D262)^2 + O275 * (D263 - D262) + P275</f>
        <v>#DIV/0!</v>
      </c>
      <c r="J263" s="77"/>
      <c r="L263" s="58">
        <v>0</v>
      </c>
      <c r="M263" s="59">
        <f t="shared" ref="M263:N266" si="13">A262</f>
        <v>0</v>
      </c>
      <c r="N263" s="59">
        <f t="shared" si="13"/>
        <v>0</v>
      </c>
      <c r="P263" s="59">
        <v>0</v>
      </c>
      <c r="Q263" s="59">
        <f>M264 - M263</f>
        <v>0</v>
      </c>
      <c r="R263" s="59">
        <f>Q263 + Q264</f>
        <v>0</v>
      </c>
      <c r="S263" s="59">
        <f>N264 - N263</f>
        <v>0</v>
      </c>
      <c r="T263" s="60" t="e">
        <f>S263 / Q263</f>
        <v>#DIV/0!</v>
      </c>
    </row>
    <row r="264" spans="1:20" x14ac:dyDescent="0.25">
      <c r="D264" s="119">
        <f>D262+2/4*(D266-D262)</f>
        <v>0</v>
      </c>
      <c r="E264" s="120" t="e">
        <f>M275 * (D264 - D262)^3 + N275 * (D264 - D262)^2 + O275 * (D264 - D262) + P275</f>
        <v>#DIV/0!</v>
      </c>
      <c r="J264" s="77"/>
      <c r="L264" s="58">
        <v>1</v>
      </c>
      <c r="M264" s="59">
        <f t="shared" si="13"/>
        <v>0</v>
      </c>
      <c r="N264" s="59">
        <f t="shared" si="13"/>
        <v>0</v>
      </c>
      <c r="P264" s="59">
        <v>1</v>
      </c>
      <c r="Q264" s="59">
        <f>M265 - M264</f>
        <v>0</v>
      </c>
      <c r="R264" s="59">
        <f>Q264 + Q265</f>
        <v>0</v>
      </c>
      <c r="S264" s="59">
        <f>N265 - N264</f>
        <v>0</v>
      </c>
      <c r="T264" s="60" t="e">
        <f>S264 / Q264</f>
        <v>#DIV/0!</v>
      </c>
    </row>
    <row r="265" spans="1:20" x14ac:dyDescent="0.25">
      <c r="D265" s="119">
        <f>D262+3/4*(D266-D262)</f>
        <v>0</v>
      </c>
      <c r="E265" s="120" t="e">
        <f>M275 * (D265 - D262)^3 + N275 * (D265 - D262)^2 + O275 * (D265 - D262) + P275</f>
        <v>#DIV/0!</v>
      </c>
      <c r="L265" s="58">
        <v>2</v>
      </c>
      <c r="M265" s="59">
        <f t="shared" si="13"/>
        <v>0</v>
      </c>
      <c r="N265" s="59">
        <f t="shared" si="13"/>
        <v>0</v>
      </c>
      <c r="P265" s="59">
        <v>2</v>
      </c>
      <c r="Q265" s="59">
        <f>M266 - M265</f>
        <v>0</v>
      </c>
      <c r="R265" s="59"/>
      <c r="S265" s="59">
        <f>N266 - N265</f>
        <v>0</v>
      </c>
      <c r="T265" s="60" t="e">
        <f>S265 / Q265</f>
        <v>#DIV/0!</v>
      </c>
    </row>
    <row r="266" spans="1:20" x14ac:dyDescent="0.25">
      <c r="D266" s="119">
        <f>M264</f>
        <v>0</v>
      </c>
      <c r="E266" s="120">
        <f>N264</f>
        <v>0</v>
      </c>
      <c r="L266" s="58">
        <v>3</v>
      </c>
      <c r="M266" s="59">
        <f t="shared" si="13"/>
        <v>0</v>
      </c>
      <c r="N266" s="59">
        <f t="shared" si="13"/>
        <v>0</v>
      </c>
      <c r="T266" s="56"/>
    </row>
    <row r="267" spans="1:20" x14ac:dyDescent="0.25">
      <c r="D267" s="119">
        <f>D266+1/4*(D270-D266)</f>
        <v>0</v>
      </c>
      <c r="E267" s="120" t="e">
        <f>M276 * (D267 - D266)^3 + N276 * (D267 - D266)^2 + O276 * (D267 - D266) + P276</f>
        <v>#DIV/0!</v>
      </c>
      <c r="L267" s="63"/>
      <c r="T267" s="56"/>
    </row>
    <row r="268" spans="1:20" x14ac:dyDescent="0.25">
      <c r="D268" s="119">
        <f>D266+2/4*(D270-D266)</f>
        <v>0</v>
      </c>
      <c r="E268" s="120" t="e">
        <f>M276 * (D268 - D266)^3 + N276 * (D268 - D266)^2 + O276 * (D268 - D266) + P276</f>
        <v>#DIV/0!</v>
      </c>
      <c r="L268" s="63"/>
      <c r="M268" s="9" t="s">
        <v>166</v>
      </c>
      <c r="N268" s="8"/>
      <c r="O268" s="8"/>
      <c r="P268" s="7"/>
      <c r="R268" s="18" t="s">
        <v>167</v>
      </c>
      <c r="T268" s="57" t="s">
        <v>168</v>
      </c>
    </row>
    <row r="269" spans="1:20" x14ac:dyDescent="0.25">
      <c r="D269" s="119">
        <f>D266+3/4*(D270-D266)</f>
        <v>0</v>
      </c>
      <c r="E269" s="120" t="e">
        <f>M276 * (D269 - D266)^3 + N276 * (D269 - D266)^2 + O276 * (D269 - D266) + P276</f>
        <v>#DIV/0!</v>
      </c>
      <c r="L269" s="63"/>
      <c r="M269" s="59">
        <v>2</v>
      </c>
      <c r="N269" s="59">
        <v>0</v>
      </c>
      <c r="O269" s="59">
        <v>0</v>
      </c>
      <c r="P269" s="59">
        <v>0</v>
      </c>
      <c r="R269" s="59">
        <v>0</v>
      </c>
      <c r="T269" s="60" t="e">
        <f t="array" ref="T269:T272">MMULT( MINVERSE(M269:P272), R269:R272 )</f>
        <v>#DIV/0!</v>
      </c>
    </row>
    <row r="270" spans="1:20" x14ac:dyDescent="0.25">
      <c r="D270" s="119">
        <f>M265</f>
        <v>0</v>
      </c>
      <c r="E270" s="120">
        <f>N265</f>
        <v>0</v>
      </c>
      <c r="L270" s="63"/>
      <c r="M270" s="59" t="e">
        <f>Q263 / R263</f>
        <v>#DIV/0!</v>
      </c>
      <c r="N270" s="59">
        <v>2</v>
      </c>
      <c r="O270" s="59" t="e">
        <f>1 - M270</f>
        <v>#DIV/0!</v>
      </c>
      <c r="P270" s="59">
        <v>0</v>
      </c>
      <c r="R270" s="59" t="e">
        <f>3 * (T264 - T263) / R263</f>
        <v>#DIV/0!</v>
      </c>
      <c r="T270" s="60" t="e">
        <v>#DIV/0!</v>
      </c>
    </row>
    <row r="271" spans="1:20" x14ac:dyDescent="0.25">
      <c r="D271" s="119">
        <f>D270+1/4*(D274-D270)</f>
        <v>0</v>
      </c>
      <c r="E271" s="120" t="e">
        <f>M277 * (D271 - D270)^3 + N277 * (D271 - D270)^2 + O277 * (D271 - D270) + P277</f>
        <v>#DIV/0!</v>
      </c>
      <c r="L271" s="63"/>
      <c r="M271" s="59">
        <v>0</v>
      </c>
      <c r="N271" s="59" t="e">
        <f>Q264 / R264</f>
        <v>#DIV/0!</v>
      </c>
      <c r="O271" s="59">
        <v>2</v>
      </c>
      <c r="P271" s="59" t="e">
        <f>1 - N271</f>
        <v>#DIV/0!</v>
      </c>
      <c r="R271" s="59" t="e">
        <f>3 * (T265 - T264) / R264</f>
        <v>#DIV/0!</v>
      </c>
      <c r="T271" s="60" t="e">
        <v>#DIV/0!</v>
      </c>
    </row>
    <row r="272" spans="1:20" x14ac:dyDescent="0.25">
      <c r="D272" s="119">
        <f>D270+2/4*(D274-D270)</f>
        <v>0</v>
      </c>
      <c r="E272" s="120" t="e">
        <f>M277 * (D272 - D270)^3 + N277 * (D272 - D270)^2 + O277 * (D272 - D270) + P277</f>
        <v>#DIV/0!</v>
      </c>
      <c r="L272" s="63"/>
      <c r="M272" s="59">
        <v>0</v>
      </c>
      <c r="N272" s="59">
        <v>0</v>
      </c>
      <c r="O272" s="59">
        <v>0</v>
      </c>
      <c r="P272" s="59">
        <v>2</v>
      </c>
      <c r="R272" s="59">
        <v>0</v>
      </c>
      <c r="T272" s="60" t="e">
        <v>#DIV/0!</v>
      </c>
    </row>
    <row r="273" spans="1:20" x14ac:dyDescent="0.25">
      <c r="D273" s="119">
        <f>D270+3/4*(D274-D270)</f>
        <v>0</v>
      </c>
      <c r="E273" s="120" t="e">
        <f>M277 * (D273 - D270)^3 + N277 * (D273 - D270)^2 + O277 * (D273 - D270) + P277</f>
        <v>#DIV/0!</v>
      </c>
      <c r="L273" s="63"/>
      <c r="T273" s="56"/>
    </row>
    <row r="274" spans="1:20" x14ac:dyDescent="0.25">
      <c r="D274" s="119">
        <f>M266</f>
        <v>0</v>
      </c>
      <c r="E274" s="120">
        <f>N266</f>
        <v>0</v>
      </c>
      <c r="L274" s="26" t="s">
        <v>157</v>
      </c>
      <c r="M274" s="18" t="s">
        <v>169</v>
      </c>
      <c r="N274" s="18" t="s">
        <v>170</v>
      </c>
      <c r="O274" s="18" t="s">
        <v>171</v>
      </c>
      <c r="P274" s="18" t="s">
        <v>172</v>
      </c>
      <c r="Q274" s="64" t="s">
        <v>218</v>
      </c>
      <c r="R274" s="65" t="s">
        <v>174</v>
      </c>
      <c r="S274" s="65" t="s">
        <v>174</v>
      </c>
      <c r="T274" s="56"/>
    </row>
    <row r="275" spans="1:20" x14ac:dyDescent="0.25">
      <c r="L275" s="58">
        <v>0</v>
      </c>
      <c r="M275" s="59" t="e">
        <f>(T270 - T269) / (3 * Q263)</f>
        <v>#DIV/0!</v>
      </c>
      <c r="N275" s="59" t="e">
        <f>T269</f>
        <v>#DIV/0!</v>
      </c>
      <c r="O275" s="59" t="e">
        <f>T263 - Q263 * (T270 + 2 * T269) / 3</f>
        <v>#DIV/0!</v>
      </c>
      <c r="P275" s="59">
        <f>N263</f>
        <v>0</v>
      </c>
      <c r="Q275" s="64" t="s">
        <v>174</v>
      </c>
      <c r="R275" s="65" t="s">
        <v>174</v>
      </c>
      <c r="S275" s="65" t="s">
        <v>174</v>
      </c>
      <c r="T275" s="56"/>
    </row>
    <row r="276" spans="1:20" x14ac:dyDescent="0.25">
      <c r="L276" s="58">
        <v>1</v>
      </c>
      <c r="M276" s="59" t="e">
        <f>(T271 - T270) / (3 * Q264)</f>
        <v>#DIV/0!</v>
      </c>
      <c r="N276" s="59" t="e">
        <f>T270</f>
        <v>#DIV/0!</v>
      </c>
      <c r="O276" s="59" t="e">
        <f>T264 - Q264 * (T271 + 2 * T270) / 3</f>
        <v>#DIV/0!</v>
      </c>
      <c r="P276" s="59">
        <f>N264</f>
        <v>0</v>
      </c>
      <c r="Q276" s="64" t="s">
        <v>174</v>
      </c>
      <c r="R276" s="65" t="s">
        <v>174</v>
      </c>
      <c r="S276" s="65" t="s">
        <v>174</v>
      </c>
      <c r="T276" s="56"/>
    </row>
    <row r="277" spans="1:20" customFormat="1" ht="16.5" customHeight="1" thickBot="1" x14ac:dyDescent="0.3">
      <c r="L277" s="66">
        <v>2</v>
      </c>
      <c r="M277" s="67" t="e">
        <f>(T272 - T271) / (3 * Q265)</f>
        <v>#DIV/0!</v>
      </c>
      <c r="N277" s="67" t="e">
        <f>T271</f>
        <v>#DIV/0!</v>
      </c>
      <c r="O277" s="67" t="e">
        <f>T265 - Q265 * (T272 + 2 * T271) / 3</f>
        <v>#DIV/0!</v>
      </c>
      <c r="P277" s="67">
        <f>N265</f>
        <v>0</v>
      </c>
      <c r="Q277" s="68" t="s">
        <v>174</v>
      </c>
      <c r="R277" s="69" t="s">
        <v>174</v>
      </c>
      <c r="S277" s="69" t="s">
        <v>174</v>
      </c>
      <c r="T277" s="70"/>
    </row>
    <row r="279" spans="1:20" customFormat="1" ht="16.5" customHeight="1" thickBot="1" x14ac:dyDescent="0.3">
      <c r="A279" s="24" t="s">
        <v>219</v>
      </c>
    </row>
    <row r="280" spans="1:20" x14ac:dyDescent="0.25">
      <c r="A280" s="11" t="s">
        <v>162</v>
      </c>
      <c r="B280" s="11"/>
      <c r="C280" s="19"/>
      <c r="D280" s="11" t="s">
        <v>163</v>
      </c>
      <c r="E280" s="11"/>
      <c r="F280" s="19"/>
      <c r="G280" s="11" t="s">
        <v>18</v>
      </c>
      <c r="H280" s="11"/>
      <c r="I280" s="19" t="s">
        <v>19</v>
      </c>
      <c r="J280" s="19" t="s">
        <v>20</v>
      </c>
      <c r="L280" s="52" t="s">
        <v>220</v>
      </c>
      <c r="M280" s="53"/>
      <c r="N280" s="53"/>
      <c r="O280" s="53"/>
      <c r="P280" s="53"/>
      <c r="Q280" s="53"/>
      <c r="R280" s="53"/>
      <c r="S280" s="53"/>
      <c r="T280" s="54"/>
    </row>
    <row r="281" spans="1:20" x14ac:dyDescent="0.25">
      <c r="A281" s="25" t="s">
        <v>30</v>
      </c>
      <c r="B281" s="25" t="s">
        <v>31</v>
      </c>
      <c r="C281" s="25"/>
      <c r="D281" s="18" t="s">
        <v>30</v>
      </c>
      <c r="E281" s="18" t="s">
        <v>31</v>
      </c>
      <c r="F281" s="25"/>
      <c r="G281" s="25" t="s">
        <v>164</v>
      </c>
      <c r="H281" s="25" t="s">
        <v>165</v>
      </c>
      <c r="I281" s="25"/>
      <c r="J281" s="79"/>
      <c r="L281" s="55" t="s">
        <v>155</v>
      </c>
      <c r="T281" s="56"/>
    </row>
    <row r="282" spans="1:20" x14ac:dyDescent="0.25">
      <c r="D282" s="119">
        <f>M283</f>
        <v>0</v>
      </c>
      <c r="E282" s="120">
        <f>N283</f>
        <v>0</v>
      </c>
      <c r="J282" s="77"/>
      <c r="L282" s="26" t="s">
        <v>157</v>
      </c>
      <c r="M282" s="18" t="s">
        <v>30</v>
      </c>
      <c r="N282" s="18" t="s">
        <v>31</v>
      </c>
      <c r="P282" s="18" t="s">
        <v>157</v>
      </c>
      <c r="Q282" s="18" t="s">
        <v>158</v>
      </c>
      <c r="R282" s="18" t="s">
        <v>159</v>
      </c>
      <c r="S282" s="18" t="s">
        <v>160</v>
      </c>
      <c r="T282" s="57" t="s">
        <v>161</v>
      </c>
    </row>
    <row r="283" spans="1:20" x14ac:dyDescent="0.25">
      <c r="D283" s="119">
        <f>D282+1/4*(D286-D282)</f>
        <v>0</v>
      </c>
      <c r="E283" s="120" t="e">
        <f>M295 * (D283 - D282)^3 + N295 * (D283 - D282)^2 + O295 * (D283 - D282) + P295</f>
        <v>#DIV/0!</v>
      </c>
      <c r="J283" s="77"/>
      <c r="L283" s="58">
        <v>0</v>
      </c>
      <c r="M283" s="59">
        <f t="shared" ref="M283:N286" si="14">A282</f>
        <v>0</v>
      </c>
      <c r="N283" s="59">
        <f t="shared" si="14"/>
        <v>0</v>
      </c>
      <c r="P283" s="59">
        <v>0</v>
      </c>
      <c r="Q283" s="59">
        <f>M284 - M283</f>
        <v>0</v>
      </c>
      <c r="R283" s="59">
        <f>Q283 + Q284</f>
        <v>0</v>
      </c>
      <c r="S283" s="59">
        <f>N284 - N283</f>
        <v>0</v>
      </c>
      <c r="T283" s="60" t="e">
        <f>S283 / Q283</f>
        <v>#DIV/0!</v>
      </c>
    </row>
    <row r="284" spans="1:20" x14ac:dyDescent="0.25">
      <c r="D284" s="119">
        <f>D282+2/4*(D286-D282)</f>
        <v>0</v>
      </c>
      <c r="E284" s="120" t="e">
        <f>M295 * (D284 - D282)^3 + N295 * (D284 - D282)^2 + O295 * (D284 - D282) + P295</f>
        <v>#DIV/0!</v>
      </c>
      <c r="J284" s="77"/>
      <c r="L284" s="58">
        <v>1</v>
      </c>
      <c r="M284" s="59">
        <f t="shared" si="14"/>
        <v>0</v>
      </c>
      <c r="N284" s="59">
        <f t="shared" si="14"/>
        <v>0</v>
      </c>
      <c r="P284" s="59">
        <v>1</v>
      </c>
      <c r="Q284" s="59">
        <f>M285 - M284</f>
        <v>0</v>
      </c>
      <c r="R284" s="59">
        <f>Q284 + Q285</f>
        <v>0</v>
      </c>
      <c r="S284" s="59">
        <f>N285 - N284</f>
        <v>0</v>
      </c>
      <c r="T284" s="60" t="e">
        <f>S284 / Q284</f>
        <v>#DIV/0!</v>
      </c>
    </row>
    <row r="285" spans="1:20" x14ac:dyDescent="0.25">
      <c r="D285" s="119">
        <f>D282+3/4*(D286-D282)</f>
        <v>0</v>
      </c>
      <c r="E285" s="120" t="e">
        <f>M295 * (D285 - D282)^3 + N295 * (D285 - D282)^2 + O295 * (D285 - D282) + P295</f>
        <v>#DIV/0!</v>
      </c>
      <c r="L285" s="58">
        <v>2</v>
      </c>
      <c r="M285" s="59">
        <f t="shared" si="14"/>
        <v>0</v>
      </c>
      <c r="N285" s="59">
        <f t="shared" si="14"/>
        <v>0</v>
      </c>
      <c r="P285" s="59">
        <v>2</v>
      </c>
      <c r="Q285" s="59">
        <f>M286 - M285</f>
        <v>0</v>
      </c>
      <c r="R285" s="59"/>
      <c r="S285" s="59">
        <f>N286 - N285</f>
        <v>0</v>
      </c>
      <c r="T285" s="60" t="e">
        <f>S285 / Q285</f>
        <v>#DIV/0!</v>
      </c>
    </row>
    <row r="286" spans="1:20" x14ac:dyDescent="0.25">
      <c r="D286" s="119">
        <f>M284</f>
        <v>0</v>
      </c>
      <c r="E286" s="120">
        <f>N284</f>
        <v>0</v>
      </c>
      <c r="L286" s="58">
        <v>3</v>
      </c>
      <c r="M286" s="59">
        <f t="shared" si="14"/>
        <v>0</v>
      </c>
      <c r="N286" s="59">
        <f t="shared" si="14"/>
        <v>0</v>
      </c>
      <c r="T286" s="56"/>
    </row>
    <row r="287" spans="1:20" x14ac:dyDescent="0.25">
      <c r="D287" s="119">
        <f>D286+1/4*(D290-D286)</f>
        <v>0</v>
      </c>
      <c r="E287" s="120" t="e">
        <f>M296 * (D287 - D286)^3 + N296 * (D287 - D286)^2 + O296 * (D287 - D286) + P296</f>
        <v>#DIV/0!</v>
      </c>
      <c r="L287" s="63"/>
      <c r="T287" s="56"/>
    </row>
    <row r="288" spans="1:20" x14ac:dyDescent="0.25">
      <c r="D288" s="119">
        <f>D286+2/4*(D290-D286)</f>
        <v>0</v>
      </c>
      <c r="E288" s="120" t="e">
        <f>M296 * (D288 - D286)^3 + N296 * (D288 - D286)^2 + O296 * (D288 - D286) + P296</f>
        <v>#DIV/0!</v>
      </c>
      <c r="L288" s="63"/>
      <c r="M288" s="9" t="s">
        <v>166</v>
      </c>
      <c r="N288" s="8"/>
      <c r="O288" s="8"/>
      <c r="P288" s="7"/>
      <c r="R288" s="18" t="s">
        <v>167</v>
      </c>
      <c r="T288" s="57" t="s">
        <v>168</v>
      </c>
    </row>
    <row r="289" spans="1:20" x14ac:dyDescent="0.25">
      <c r="D289" s="119">
        <f>D286+3/4*(D290-D286)</f>
        <v>0</v>
      </c>
      <c r="E289" s="120" t="e">
        <f>M296 * (D289 - D286)^3 + N296 * (D289 - D286)^2 + O296 * (D289 - D286) + P296</f>
        <v>#DIV/0!</v>
      </c>
      <c r="L289" s="63"/>
      <c r="M289" s="59">
        <v>2</v>
      </c>
      <c r="N289" s="59">
        <v>0</v>
      </c>
      <c r="O289" s="59">
        <v>0</v>
      </c>
      <c r="P289" s="59">
        <v>0</v>
      </c>
      <c r="R289" s="59">
        <v>0</v>
      </c>
      <c r="T289" s="60" t="e">
        <f t="array" ref="T289:T292">MMULT( MINVERSE(M289:P292), R289:R292 )</f>
        <v>#DIV/0!</v>
      </c>
    </row>
    <row r="290" spans="1:20" x14ac:dyDescent="0.25">
      <c r="D290" s="119">
        <f>M285</f>
        <v>0</v>
      </c>
      <c r="E290" s="120">
        <f>N285</f>
        <v>0</v>
      </c>
      <c r="L290" s="63"/>
      <c r="M290" s="59" t="e">
        <f>Q283 / R283</f>
        <v>#DIV/0!</v>
      </c>
      <c r="N290" s="59">
        <v>2</v>
      </c>
      <c r="O290" s="59" t="e">
        <f>1 - M290</f>
        <v>#DIV/0!</v>
      </c>
      <c r="P290" s="59">
        <v>0</v>
      </c>
      <c r="R290" s="59" t="e">
        <f>3 * (T284 - T283) / R283</f>
        <v>#DIV/0!</v>
      </c>
      <c r="T290" s="60" t="e">
        <v>#DIV/0!</v>
      </c>
    </row>
    <row r="291" spans="1:20" x14ac:dyDescent="0.25">
      <c r="D291" s="119">
        <f>D290+1/4*(D294-D290)</f>
        <v>0</v>
      </c>
      <c r="E291" s="120" t="e">
        <f>M297 * (D291 - D290)^3 + N297 * (D291 - D290)^2 + O297 * (D291 - D290) + P297</f>
        <v>#DIV/0!</v>
      </c>
      <c r="L291" s="63"/>
      <c r="M291" s="59">
        <v>0</v>
      </c>
      <c r="N291" s="59" t="e">
        <f>Q284 / R284</f>
        <v>#DIV/0!</v>
      </c>
      <c r="O291" s="59">
        <v>2</v>
      </c>
      <c r="P291" s="59" t="e">
        <f>1 - N291</f>
        <v>#DIV/0!</v>
      </c>
      <c r="R291" s="59" t="e">
        <f>3 * (T285 - T284) / R284</f>
        <v>#DIV/0!</v>
      </c>
      <c r="T291" s="60" t="e">
        <v>#DIV/0!</v>
      </c>
    </row>
    <row r="292" spans="1:20" x14ac:dyDescent="0.25">
      <c r="D292" s="119">
        <f>D290+2/4*(D294-D290)</f>
        <v>0</v>
      </c>
      <c r="E292" s="120" t="e">
        <f>M297 * (D292 - D290)^3 + N297 * (D292 - D290)^2 + O297 * (D292 - D290) + P297</f>
        <v>#DIV/0!</v>
      </c>
      <c r="L292" s="63"/>
      <c r="M292" s="59">
        <v>0</v>
      </c>
      <c r="N292" s="59">
        <v>0</v>
      </c>
      <c r="O292" s="59">
        <v>0</v>
      </c>
      <c r="P292" s="59">
        <v>2</v>
      </c>
      <c r="R292" s="59">
        <v>0</v>
      </c>
      <c r="T292" s="60" t="e">
        <v>#DIV/0!</v>
      </c>
    </row>
    <row r="293" spans="1:20" x14ac:dyDescent="0.25">
      <c r="D293" s="119">
        <f>D290+3/4*(D294-D290)</f>
        <v>0</v>
      </c>
      <c r="E293" s="120" t="e">
        <f>M297 * (D293 - D290)^3 + N297 * (D293 - D290)^2 + O297 * (D293 - D290) + P297</f>
        <v>#DIV/0!</v>
      </c>
      <c r="L293" s="63"/>
      <c r="T293" s="56"/>
    </row>
    <row r="294" spans="1:20" x14ac:dyDescent="0.25">
      <c r="D294" s="119">
        <f>M286</f>
        <v>0</v>
      </c>
      <c r="E294" s="120">
        <f>N286</f>
        <v>0</v>
      </c>
      <c r="L294" s="26" t="s">
        <v>157</v>
      </c>
      <c r="M294" s="18" t="s">
        <v>169</v>
      </c>
      <c r="N294" s="18" t="s">
        <v>170</v>
      </c>
      <c r="O294" s="18" t="s">
        <v>171</v>
      </c>
      <c r="P294" s="18" t="s">
        <v>172</v>
      </c>
      <c r="Q294" s="64" t="s">
        <v>221</v>
      </c>
      <c r="R294" s="65" t="s">
        <v>174</v>
      </c>
      <c r="S294" s="65" t="s">
        <v>174</v>
      </c>
      <c r="T294" s="56"/>
    </row>
    <row r="295" spans="1:20" x14ac:dyDescent="0.25">
      <c r="L295" s="58">
        <v>0</v>
      </c>
      <c r="M295" s="59" t="e">
        <f>(T290 - T289) / (3 * Q283)</f>
        <v>#DIV/0!</v>
      </c>
      <c r="N295" s="59" t="e">
        <f>T289</f>
        <v>#DIV/0!</v>
      </c>
      <c r="O295" s="59" t="e">
        <f>T283 - Q283 * (T290 + 2 * T289) / 3</f>
        <v>#DIV/0!</v>
      </c>
      <c r="P295" s="59">
        <f>N283</f>
        <v>0</v>
      </c>
      <c r="Q295" s="64" t="s">
        <v>174</v>
      </c>
      <c r="R295" s="65" t="s">
        <v>174</v>
      </c>
      <c r="S295" s="65" t="s">
        <v>174</v>
      </c>
      <c r="T295" s="56"/>
    </row>
    <row r="296" spans="1:20" x14ac:dyDescent="0.25">
      <c r="L296" s="58">
        <v>1</v>
      </c>
      <c r="M296" s="59" t="e">
        <f>(T291 - T290) / (3 * Q284)</f>
        <v>#DIV/0!</v>
      </c>
      <c r="N296" s="59" t="e">
        <f>T290</f>
        <v>#DIV/0!</v>
      </c>
      <c r="O296" s="59" t="e">
        <f>T284 - Q284 * (T291 + 2 * T290) / 3</f>
        <v>#DIV/0!</v>
      </c>
      <c r="P296" s="59">
        <f>N284</f>
        <v>0</v>
      </c>
      <c r="Q296" s="64" t="s">
        <v>174</v>
      </c>
      <c r="R296" s="65" t="s">
        <v>174</v>
      </c>
      <c r="S296" s="65" t="s">
        <v>174</v>
      </c>
      <c r="T296" s="56"/>
    </row>
    <row r="297" spans="1:20" customFormat="1" ht="16.5" customHeight="1" thickBot="1" x14ac:dyDescent="0.3">
      <c r="L297" s="66">
        <v>2</v>
      </c>
      <c r="M297" s="67" t="e">
        <f>(T292 - T291) / (3 * Q285)</f>
        <v>#DIV/0!</v>
      </c>
      <c r="N297" s="67" t="e">
        <f>T291</f>
        <v>#DIV/0!</v>
      </c>
      <c r="O297" s="67" t="e">
        <f>T285 - Q285 * (T292 + 2 * T291) / 3</f>
        <v>#DIV/0!</v>
      </c>
      <c r="P297" s="67">
        <f>N285</f>
        <v>0</v>
      </c>
      <c r="Q297" s="68" t="s">
        <v>174</v>
      </c>
      <c r="R297" s="69" t="s">
        <v>174</v>
      </c>
      <c r="S297" s="69" t="s">
        <v>174</v>
      </c>
      <c r="T297" s="70"/>
    </row>
    <row r="299" spans="1:20" customFormat="1" ht="16.5" customHeight="1" thickBot="1" x14ac:dyDescent="0.3">
      <c r="A299" s="24" t="s">
        <v>222</v>
      </c>
    </row>
    <row r="300" spans="1:20" x14ac:dyDescent="0.25">
      <c r="A300" s="11" t="s">
        <v>162</v>
      </c>
      <c r="B300" s="11"/>
      <c r="C300" s="19"/>
      <c r="D300" s="11" t="s">
        <v>163</v>
      </c>
      <c r="E300" s="11"/>
      <c r="F300" s="19"/>
      <c r="G300" s="11" t="s">
        <v>18</v>
      </c>
      <c r="H300" s="11"/>
      <c r="I300" s="19" t="s">
        <v>19</v>
      </c>
      <c r="J300" s="19" t="s">
        <v>20</v>
      </c>
      <c r="L300" s="52" t="s">
        <v>223</v>
      </c>
      <c r="M300" s="53"/>
      <c r="N300" s="53"/>
      <c r="O300" s="53"/>
      <c r="P300" s="53"/>
      <c r="Q300" s="53"/>
      <c r="R300" s="53"/>
      <c r="S300" s="53"/>
      <c r="T300" s="54"/>
    </row>
    <row r="301" spans="1:20" x14ac:dyDescent="0.25">
      <c r="A301" s="25" t="s">
        <v>30</v>
      </c>
      <c r="B301" s="25" t="s">
        <v>31</v>
      </c>
      <c r="C301" s="25"/>
      <c r="D301" s="18" t="s">
        <v>30</v>
      </c>
      <c r="E301" s="18" t="s">
        <v>31</v>
      </c>
      <c r="F301" s="25"/>
      <c r="G301" s="25" t="s">
        <v>164</v>
      </c>
      <c r="H301" s="25" t="s">
        <v>165</v>
      </c>
      <c r="I301" s="25"/>
      <c r="J301" s="79"/>
      <c r="L301" s="55" t="s">
        <v>155</v>
      </c>
      <c r="T301" s="56"/>
    </row>
    <row r="302" spans="1:20" x14ac:dyDescent="0.25">
      <c r="D302" s="119">
        <f>M303</f>
        <v>0</v>
      </c>
      <c r="E302" s="120">
        <f>N303</f>
        <v>0</v>
      </c>
      <c r="J302" s="77"/>
      <c r="L302" s="26" t="s">
        <v>157</v>
      </c>
      <c r="M302" s="18" t="s">
        <v>30</v>
      </c>
      <c r="N302" s="18" t="s">
        <v>31</v>
      </c>
      <c r="P302" s="18" t="s">
        <v>157</v>
      </c>
      <c r="Q302" s="18" t="s">
        <v>158</v>
      </c>
      <c r="R302" s="18" t="s">
        <v>159</v>
      </c>
      <c r="S302" s="18" t="s">
        <v>160</v>
      </c>
      <c r="T302" s="57" t="s">
        <v>161</v>
      </c>
    </row>
    <row r="303" spans="1:20" x14ac:dyDescent="0.25">
      <c r="D303" s="119">
        <f>D302+1/4*(D306-D302)</f>
        <v>0</v>
      </c>
      <c r="E303" s="120" t="e">
        <f>M315 * (D303 - D302)^3 + N315 * (D303 - D302)^2 + O315 * (D303 - D302) + P315</f>
        <v>#DIV/0!</v>
      </c>
      <c r="J303" s="77"/>
      <c r="L303" s="58">
        <v>0</v>
      </c>
      <c r="M303" s="59">
        <f t="shared" ref="M303:N306" si="15">A302</f>
        <v>0</v>
      </c>
      <c r="N303" s="59">
        <f t="shared" si="15"/>
        <v>0</v>
      </c>
      <c r="P303" s="59">
        <v>0</v>
      </c>
      <c r="Q303" s="59">
        <f>M304 - M303</f>
        <v>0</v>
      </c>
      <c r="R303" s="59">
        <f>Q303 + Q304</f>
        <v>0</v>
      </c>
      <c r="S303" s="59">
        <f>N304 - N303</f>
        <v>0</v>
      </c>
      <c r="T303" s="60" t="e">
        <f>S303 / Q303</f>
        <v>#DIV/0!</v>
      </c>
    </row>
    <row r="304" spans="1:20" x14ac:dyDescent="0.25">
      <c r="D304" s="119">
        <f>D302+2/4*(D306-D302)</f>
        <v>0</v>
      </c>
      <c r="E304" s="120" t="e">
        <f>M315 * (D304 - D302)^3 + N315 * (D304 - D302)^2 + O315 * (D304 - D302) + P315</f>
        <v>#DIV/0!</v>
      </c>
      <c r="J304" s="77"/>
      <c r="L304" s="58">
        <v>1</v>
      </c>
      <c r="M304" s="59">
        <f t="shared" si="15"/>
        <v>0</v>
      </c>
      <c r="N304" s="59">
        <f t="shared" si="15"/>
        <v>0</v>
      </c>
      <c r="P304" s="59">
        <v>1</v>
      </c>
      <c r="Q304" s="59">
        <f>M305 - M304</f>
        <v>0</v>
      </c>
      <c r="R304" s="59">
        <f>Q304 + Q305</f>
        <v>0</v>
      </c>
      <c r="S304" s="59">
        <f>N305 - N304</f>
        <v>0</v>
      </c>
      <c r="T304" s="60" t="e">
        <f>S304 / Q304</f>
        <v>#DIV/0!</v>
      </c>
    </row>
    <row r="305" spans="1:20" x14ac:dyDescent="0.25">
      <c r="D305" s="119">
        <f>D302+3/4*(D306-D302)</f>
        <v>0</v>
      </c>
      <c r="E305" s="120" t="e">
        <f>M315 * (D305 - D302)^3 + N315 * (D305 - D302)^2 + O315 * (D305 - D302) + P315</f>
        <v>#DIV/0!</v>
      </c>
      <c r="L305" s="58">
        <v>2</v>
      </c>
      <c r="M305" s="59">
        <f t="shared" si="15"/>
        <v>0</v>
      </c>
      <c r="N305" s="59">
        <f t="shared" si="15"/>
        <v>0</v>
      </c>
      <c r="P305" s="59">
        <v>2</v>
      </c>
      <c r="Q305" s="59">
        <f>M306 - M305</f>
        <v>0</v>
      </c>
      <c r="R305" s="59"/>
      <c r="S305" s="59">
        <f>N306 - N305</f>
        <v>0</v>
      </c>
      <c r="T305" s="60" t="e">
        <f>S305 / Q305</f>
        <v>#DIV/0!</v>
      </c>
    </row>
    <row r="306" spans="1:20" x14ac:dyDescent="0.25">
      <c r="D306" s="119">
        <f>M304</f>
        <v>0</v>
      </c>
      <c r="E306" s="120">
        <f>N304</f>
        <v>0</v>
      </c>
      <c r="L306" s="58">
        <v>3</v>
      </c>
      <c r="M306" s="59">
        <f t="shared" si="15"/>
        <v>0</v>
      </c>
      <c r="N306" s="59">
        <f t="shared" si="15"/>
        <v>0</v>
      </c>
      <c r="T306" s="56"/>
    </row>
    <row r="307" spans="1:20" x14ac:dyDescent="0.25">
      <c r="D307" s="119">
        <f>D306+1/4*(D310-D306)</f>
        <v>0</v>
      </c>
      <c r="E307" s="120" t="e">
        <f>M316 * (D307 - D306)^3 + N316 * (D307 - D306)^2 + O316 * (D307 - D306) + P316</f>
        <v>#DIV/0!</v>
      </c>
      <c r="L307" s="63"/>
      <c r="T307" s="56"/>
    </row>
    <row r="308" spans="1:20" x14ac:dyDescent="0.25">
      <c r="D308" s="119">
        <f>D306+2/4*(D310-D306)</f>
        <v>0</v>
      </c>
      <c r="E308" s="120" t="e">
        <f>M316 * (D308 - D306)^3 + N316 * (D308 - D306)^2 + O316 * (D308 - D306) + P316</f>
        <v>#DIV/0!</v>
      </c>
      <c r="L308" s="63"/>
      <c r="M308" s="9" t="s">
        <v>166</v>
      </c>
      <c r="N308" s="8"/>
      <c r="O308" s="8"/>
      <c r="P308" s="7"/>
      <c r="R308" s="18" t="s">
        <v>167</v>
      </c>
      <c r="T308" s="57" t="s">
        <v>168</v>
      </c>
    </row>
    <row r="309" spans="1:20" x14ac:dyDescent="0.25">
      <c r="D309" s="119">
        <f>D306+3/4*(D310-D306)</f>
        <v>0</v>
      </c>
      <c r="E309" s="120" t="e">
        <f>M316 * (D309 - D306)^3 + N316 * (D309 - D306)^2 + O316 * (D309 - D306) + P316</f>
        <v>#DIV/0!</v>
      </c>
      <c r="L309" s="63"/>
      <c r="M309" s="59">
        <v>2</v>
      </c>
      <c r="N309" s="59">
        <v>0</v>
      </c>
      <c r="O309" s="59">
        <v>0</v>
      </c>
      <c r="P309" s="59">
        <v>0</v>
      </c>
      <c r="R309" s="59">
        <v>0</v>
      </c>
      <c r="T309" s="60" t="e">
        <f t="array" ref="T309:T312">MMULT( MINVERSE(M309:P312), R309:R312 )</f>
        <v>#DIV/0!</v>
      </c>
    </row>
    <row r="310" spans="1:20" x14ac:dyDescent="0.25">
      <c r="D310" s="119">
        <f>M305</f>
        <v>0</v>
      </c>
      <c r="E310" s="120">
        <f>N305</f>
        <v>0</v>
      </c>
      <c r="L310" s="63"/>
      <c r="M310" s="59" t="e">
        <f>Q303 / R303</f>
        <v>#DIV/0!</v>
      </c>
      <c r="N310" s="59">
        <v>2</v>
      </c>
      <c r="O310" s="59" t="e">
        <f>1 - M310</f>
        <v>#DIV/0!</v>
      </c>
      <c r="P310" s="59">
        <v>0</v>
      </c>
      <c r="R310" s="59" t="e">
        <f>3 * (T304 - T303) / R303</f>
        <v>#DIV/0!</v>
      </c>
      <c r="T310" s="60" t="e">
        <v>#DIV/0!</v>
      </c>
    </row>
    <row r="311" spans="1:20" x14ac:dyDescent="0.25">
      <c r="D311" s="119">
        <f>D310+1/4*(D314-D310)</f>
        <v>0</v>
      </c>
      <c r="E311" s="120" t="e">
        <f>M317 * (D311 - D310)^3 + N317 * (D311 - D310)^2 + O317 * (D311 - D310) + P317</f>
        <v>#DIV/0!</v>
      </c>
      <c r="L311" s="63"/>
      <c r="M311" s="59">
        <v>0</v>
      </c>
      <c r="N311" s="59" t="e">
        <f>Q304 / R304</f>
        <v>#DIV/0!</v>
      </c>
      <c r="O311" s="59">
        <v>2</v>
      </c>
      <c r="P311" s="59" t="e">
        <f>1 - N311</f>
        <v>#DIV/0!</v>
      </c>
      <c r="R311" s="59" t="e">
        <f>3 * (T305 - T304) / R304</f>
        <v>#DIV/0!</v>
      </c>
      <c r="T311" s="60" t="e">
        <v>#DIV/0!</v>
      </c>
    </row>
    <row r="312" spans="1:20" x14ac:dyDescent="0.25">
      <c r="D312" s="119">
        <f>D310+2/4*(D314-D310)</f>
        <v>0</v>
      </c>
      <c r="E312" s="120" t="e">
        <f>M317 * (D312 - D310)^3 + N317 * (D312 - D310)^2 + O317 * (D312 - D310) + P317</f>
        <v>#DIV/0!</v>
      </c>
      <c r="L312" s="63"/>
      <c r="M312" s="59">
        <v>0</v>
      </c>
      <c r="N312" s="59">
        <v>0</v>
      </c>
      <c r="O312" s="59">
        <v>0</v>
      </c>
      <c r="P312" s="59">
        <v>2</v>
      </c>
      <c r="R312" s="59">
        <v>0</v>
      </c>
      <c r="T312" s="60" t="e">
        <v>#DIV/0!</v>
      </c>
    </row>
    <row r="313" spans="1:20" x14ac:dyDescent="0.25">
      <c r="D313" s="119">
        <f>D310+3/4*(D314-D310)</f>
        <v>0</v>
      </c>
      <c r="E313" s="120" t="e">
        <f>M317 * (D313 - D310)^3 + N317 * (D313 - D310)^2 + O317 * (D313 - D310) + P317</f>
        <v>#DIV/0!</v>
      </c>
      <c r="L313" s="63"/>
      <c r="T313" s="56"/>
    </row>
    <row r="314" spans="1:20" x14ac:dyDescent="0.25">
      <c r="D314" s="119">
        <f>M306</f>
        <v>0</v>
      </c>
      <c r="E314" s="120">
        <f>N306</f>
        <v>0</v>
      </c>
      <c r="L314" s="26" t="s">
        <v>157</v>
      </c>
      <c r="M314" s="18" t="s">
        <v>169</v>
      </c>
      <c r="N314" s="18" t="s">
        <v>170</v>
      </c>
      <c r="O314" s="18" t="s">
        <v>171</v>
      </c>
      <c r="P314" s="18" t="s">
        <v>172</v>
      </c>
      <c r="Q314" s="64" t="s">
        <v>224</v>
      </c>
      <c r="R314" s="65" t="s">
        <v>174</v>
      </c>
      <c r="S314" s="65" t="s">
        <v>174</v>
      </c>
      <c r="T314" s="56"/>
    </row>
    <row r="315" spans="1:20" x14ac:dyDescent="0.25">
      <c r="L315" s="58">
        <v>0</v>
      </c>
      <c r="M315" s="59" t="e">
        <f>(T310 - T309) / (3 * Q303)</f>
        <v>#DIV/0!</v>
      </c>
      <c r="N315" s="59" t="e">
        <f>T309</f>
        <v>#DIV/0!</v>
      </c>
      <c r="O315" s="59" t="e">
        <f>T303 - Q303 * (T310 + 2 * T309) / 3</f>
        <v>#DIV/0!</v>
      </c>
      <c r="P315" s="59">
        <f>N303</f>
        <v>0</v>
      </c>
      <c r="Q315" s="64" t="s">
        <v>174</v>
      </c>
      <c r="R315" s="65" t="s">
        <v>174</v>
      </c>
      <c r="S315" s="65" t="s">
        <v>174</v>
      </c>
      <c r="T315" s="56"/>
    </row>
    <row r="316" spans="1:20" x14ac:dyDescent="0.25">
      <c r="L316" s="58">
        <v>1</v>
      </c>
      <c r="M316" s="59" t="e">
        <f>(T311 - T310) / (3 * Q304)</f>
        <v>#DIV/0!</v>
      </c>
      <c r="N316" s="59" t="e">
        <f>T310</f>
        <v>#DIV/0!</v>
      </c>
      <c r="O316" s="59" t="e">
        <f>T304 - Q304 * (T311 + 2 * T310) / 3</f>
        <v>#DIV/0!</v>
      </c>
      <c r="P316" s="59">
        <f>N304</f>
        <v>0</v>
      </c>
      <c r="Q316" s="64" t="s">
        <v>174</v>
      </c>
      <c r="R316" s="65" t="s">
        <v>174</v>
      </c>
      <c r="S316" s="65" t="s">
        <v>174</v>
      </c>
      <c r="T316" s="56"/>
    </row>
    <row r="317" spans="1:20" customFormat="1" ht="16.5" customHeight="1" thickBot="1" x14ac:dyDescent="0.3">
      <c r="L317" s="66">
        <v>2</v>
      </c>
      <c r="M317" s="67" t="e">
        <f>(T312 - T311) / (3 * Q305)</f>
        <v>#DIV/0!</v>
      </c>
      <c r="N317" s="67" t="e">
        <f>T311</f>
        <v>#DIV/0!</v>
      </c>
      <c r="O317" s="67" t="e">
        <f>T305 - Q305 * (T312 + 2 * T311) / 3</f>
        <v>#DIV/0!</v>
      </c>
      <c r="P317" s="67">
        <f>N305</f>
        <v>0</v>
      </c>
      <c r="Q317" s="68" t="s">
        <v>174</v>
      </c>
      <c r="R317" s="69" t="s">
        <v>174</v>
      </c>
      <c r="S317" s="69" t="s">
        <v>174</v>
      </c>
      <c r="T317" s="70"/>
    </row>
    <row r="319" spans="1:20" customFormat="1" ht="16.5" customHeight="1" thickBot="1" x14ac:dyDescent="0.3">
      <c r="A319" s="24" t="s">
        <v>225</v>
      </c>
    </row>
    <row r="320" spans="1:20" x14ac:dyDescent="0.25">
      <c r="A320" s="11" t="s">
        <v>162</v>
      </c>
      <c r="B320" s="11"/>
      <c r="C320" s="19"/>
      <c r="D320" s="11" t="s">
        <v>163</v>
      </c>
      <c r="E320" s="11"/>
      <c r="F320" s="19"/>
      <c r="G320" s="11" t="s">
        <v>18</v>
      </c>
      <c r="H320" s="11"/>
      <c r="I320" s="19" t="s">
        <v>19</v>
      </c>
      <c r="J320" s="19" t="s">
        <v>20</v>
      </c>
      <c r="L320" s="52" t="s">
        <v>226</v>
      </c>
      <c r="M320" s="53"/>
      <c r="N320" s="53"/>
      <c r="O320" s="53"/>
      <c r="P320" s="53"/>
      <c r="Q320" s="53"/>
      <c r="R320" s="53"/>
      <c r="S320" s="53"/>
      <c r="T320" s="54"/>
    </row>
    <row r="321" spans="1:20" x14ac:dyDescent="0.25">
      <c r="A321" s="25" t="s">
        <v>30</v>
      </c>
      <c r="B321" s="25" t="s">
        <v>31</v>
      </c>
      <c r="C321" s="25"/>
      <c r="D321" s="18" t="s">
        <v>30</v>
      </c>
      <c r="E321" s="18" t="s">
        <v>31</v>
      </c>
      <c r="F321" s="25"/>
      <c r="G321" s="25" t="s">
        <v>164</v>
      </c>
      <c r="H321" s="25" t="s">
        <v>165</v>
      </c>
      <c r="I321" s="25"/>
      <c r="J321" s="79"/>
      <c r="L321" s="55" t="s">
        <v>155</v>
      </c>
      <c r="T321" s="56"/>
    </row>
    <row r="322" spans="1:20" x14ac:dyDescent="0.25">
      <c r="D322" s="119">
        <f>M323</f>
        <v>0</v>
      </c>
      <c r="E322" s="120">
        <f>N323</f>
        <v>0</v>
      </c>
      <c r="J322" s="77"/>
      <c r="L322" s="26" t="s">
        <v>157</v>
      </c>
      <c r="M322" s="18" t="s">
        <v>30</v>
      </c>
      <c r="N322" s="18" t="s">
        <v>31</v>
      </c>
      <c r="P322" s="18" t="s">
        <v>157</v>
      </c>
      <c r="Q322" s="18" t="s">
        <v>158</v>
      </c>
      <c r="R322" s="18" t="s">
        <v>159</v>
      </c>
      <c r="S322" s="18" t="s">
        <v>160</v>
      </c>
      <c r="T322" s="57" t="s">
        <v>161</v>
      </c>
    </row>
    <row r="323" spans="1:20" x14ac:dyDescent="0.25">
      <c r="D323" s="119">
        <f>D322+1/4*(D326-D322)</f>
        <v>0</v>
      </c>
      <c r="E323" s="120" t="e">
        <f>M335 * (D323 - D322)^3 + N335 * (D323 - D322)^2 + O335 * (D323 - D322) + P335</f>
        <v>#DIV/0!</v>
      </c>
      <c r="J323" s="77"/>
      <c r="L323" s="58">
        <v>0</v>
      </c>
      <c r="M323" s="59">
        <f t="shared" ref="M323:N326" si="16">A322</f>
        <v>0</v>
      </c>
      <c r="N323" s="59">
        <f t="shared" si="16"/>
        <v>0</v>
      </c>
      <c r="P323" s="59">
        <v>0</v>
      </c>
      <c r="Q323" s="59">
        <f>M324 - M323</f>
        <v>0</v>
      </c>
      <c r="R323" s="59">
        <f>Q323 + Q324</f>
        <v>0</v>
      </c>
      <c r="S323" s="59">
        <f>N324 - N323</f>
        <v>0</v>
      </c>
      <c r="T323" s="60" t="e">
        <f>S323 / Q323</f>
        <v>#DIV/0!</v>
      </c>
    </row>
    <row r="324" spans="1:20" x14ac:dyDescent="0.25">
      <c r="D324" s="119">
        <f>D322+2/4*(D326-D322)</f>
        <v>0</v>
      </c>
      <c r="E324" s="120" t="e">
        <f>M335 * (D324 - D322)^3 + N335 * (D324 - D322)^2 + O335 * (D324 - D322) + P335</f>
        <v>#DIV/0!</v>
      </c>
      <c r="J324" s="77"/>
      <c r="L324" s="58">
        <v>1</v>
      </c>
      <c r="M324" s="59">
        <f t="shared" si="16"/>
        <v>0</v>
      </c>
      <c r="N324" s="59">
        <f t="shared" si="16"/>
        <v>0</v>
      </c>
      <c r="P324" s="59">
        <v>1</v>
      </c>
      <c r="Q324" s="59">
        <f>M325 - M324</f>
        <v>0</v>
      </c>
      <c r="R324" s="59">
        <f>Q324 + Q325</f>
        <v>0</v>
      </c>
      <c r="S324" s="59">
        <f>N325 - N324</f>
        <v>0</v>
      </c>
      <c r="T324" s="60" t="e">
        <f>S324 / Q324</f>
        <v>#DIV/0!</v>
      </c>
    </row>
    <row r="325" spans="1:20" x14ac:dyDescent="0.25">
      <c r="D325" s="119">
        <f>D322+3/4*(D326-D322)</f>
        <v>0</v>
      </c>
      <c r="E325" s="120" t="e">
        <f>M335 * (D325 - D322)^3 + N335 * (D325 - D322)^2 + O335 * (D325 - D322) + P335</f>
        <v>#DIV/0!</v>
      </c>
      <c r="L325" s="58">
        <v>2</v>
      </c>
      <c r="M325" s="59">
        <f t="shared" si="16"/>
        <v>0</v>
      </c>
      <c r="N325" s="59">
        <f t="shared" si="16"/>
        <v>0</v>
      </c>
      <c r="P325" s="59">
        <v>2</v>
      </c>
      <c r="Q325" s="59">
        <f>M326 - M325</f>
        <v>0</v>
      </c>
      <c r="R325" s="59"/>
      <c r="S325" s="59">
        <f>N326 - N325</f>
        <v>0</v>
      </c>
      <c r="T325" s="60" t="e">
        <f>S325 / Q325</f>
        <v>#DIV/0!</v>
      </c>
    </row>
    <row r="326" spans="1:20" x14ac:dyDescent="0.25">
      <c r="D326" s="119">
        <f>M324</f>
        <v>0</v>
      </c>
      <c r="E326" s="120">
        <f>N324</f>
        <v>0</v>
      </c>
      <c r="L326" s="58">
        <v>3</v>
      </c>
      <c r="M326" s="59">
        <f t="shared" si="16"/>
        <v>0</v>
      </c>
      <c r="N326" s="59">
        <f t="shared" si="16"/>
        <v>0</v>
      </c>
      <c r="T326" s="56"/>
    </row>
    <row r="327" spans="1:20" x14ac:dyDescent="0.25">
      <c r="D327" s="119">
        <f>D326+1/4*(D330-D326)</f>
        <v>0</v>
      </c>
      <c r="E327" s="120" t="e">
        <f>M336 * (D327 - D326)^3 + N336 * (D327 - D326)^2 + O336 * (D327 - D326) + P336</f>
        <v>#DIV/0!</v>
      </c>
      <c r="L327" s="63"/>
      <c r="T327" s="56"/>
    </row>
    <row r="328" spans="1:20" x14ac:dyDescent="0.25">
      <c r="D328" s="119">
        <f>D326+2/4*(D330-D326)</f>
        <v>0</v>
      </c>
      <c r="E328" s="120" t="e">
        <f>M336 * (D328 - D326)^3 + N336 * (D328 - D326)^2 + O336 * (D328 - D326) + P336</f>
        <v>#DIV/0!</v>
      </c>
      <c r="L328" s="63"/>
      <c r="M328" s="9" t="s">
        <v>166</v>
      </c>
      <c r="N328" s="8"/>
      <c r="O328" s="8"/>
      <c r="P328" s="7"/>
      <c r="R328" s="18" t="s">
        <v>167</v>
      </c>
      <c r="T328" s="57" t="s">
        <v>168</v>
      </c>
    </row>
    <row r="329" spans="1:20" x14ac:dyDescent="0.25">
      <c r="D329" s="119">
        <f>D326+3/4*(D330-D326)</f>
        <v>0</v>
      </c>
      <c r="E329" s="120" t="e">
        <f>M336 * (D329 - D326)^3 + N336 * (D329 - D326)^2 + O336 * (D329 - D326) + P336</f>
        <v>#DIV/0!</v>
      </c>
      <c r="L329" s="63"/>
      <c r="M329" s="59">
        <v>2</v>
      </c>
      <c r="N329" s="59">
        <v>0</v>
      </c>
      <c r="O329" s="59">
        <v>0</v>
      </c>
      <c r="P329" s="59">
        <v>0</v>
      </c>
      <c r="R329" s="59">
        <v>0</v>
      </c>
      <c r="T329" s="60" t="e">
        <f t="array" ref="T329:T332">MMULT( MINVERSE(M329:P332), R329:R332 )</f>
        <v>#DIV/0!</v>
      </c>
    </row>
    <row r="330" spans="1:20" x14ac:dyDescent="0.25">
      <c r="D330" s="119">
        <f>M325</f>
        <v>0</v>
      </c>
      <c r="E330" s="120">
        <f>N325</f>
        <v>0</v>
      </c>
      <c r="L330" s="63"/>
      <c r="M330" s="59" t="e">
        <f>Q323 / R323</f>
        <v>#DIV/0!</v>
      </c>
      <c r="N330" s="59">
        <v>2</v>
      </c>
      <c r="O330" s="59" t="e">
        <f>1 - M330</f>
        <v>#DIV/0!</v>
      </c>
      <c r="P330" s="59">
        <v>0</v>
      </c>
      <c r="R330" s="59" t="e">
        <f>3 * (T324 - T323) / R323</f>
        <v>#DIV/0!</v>
      </c>
      <c r="T330" s="60" t="e">
        <v>#DIV/0!</v>
      </c>
    </row>
    <row r="331" spans="1:20" x14ac:dyDescent="0.25">
      <c r="D331" s="119">
        <f>D330+1/4*(D334-D330)</f>
        <v>0</v>
      </c>
      <c r="E331" s="120" t="e">
        <f>M337 * (D331 - D330)^3 + N337 * (D331 - D330)^2 + O337 * (D331 - D330) + P337</f>
        <v>#DIV/0!</v>
      </c>
      <c r="L331" s="63"/>
      <c r="M331" s="59">
        <v>0</v>
      </c>
      <c r="N331" s="59" t="e">
        <f>Q324 / R324</f>
        <v>#DIV/0!</v>
      </c>
      <c r="O331" s="59">
        <v>2</v>
      </c>
      <c r="P331" s="59" t="e">
        <f>1 - N331</f>
        <v>#DIV/0!</v>
      </c>
      <c r="R331" s="59" t="e">
        <f>3 * (T325 - T324) / R324</f>
        <v>#DIV/0!</v>
      </c>
      <c r="T331" s="60" t="e">
        <v>#DIV/0!</v>
      </c>
    </row>
    <row r="332" spans="1:20" x14ac:dyDescent="0.25">
      <c r="D332" s="119">
        <f>D330+2/4*(D334-D330)</f>
        <v>0</v>
      </c>
      <c r="E332" s="120" t="e">
        <f>M337 * (D332 - D330)^3 + N337 * (D332 - D330)^2 + O337 * (D332 - D330) + P337</f>
        <v>#DIV/0!</v>
      </c>
      <c r="L332" s="63"/>
      <c r="M332" s="59">
        <v>0</v>
      </c>
      <c r="N332" s="59">
        <v>0</v>
      </c>
      <c r="O332" s="59">
        <v>0</v>
      </c>
      <c r="P332" s="59">
        <v>2</v>
      </c>
      <c r="R332" s="59">
        <v>0</v>
      </c>
      <c r="T332" s="60" t="e">
        <v>#DIV/0!</v>
      </c>
    </row>
    <row r="333" spans="1:20" x14ac:dyDescent="0.25">
      <c r="D333" s="119">
        <f>D330+3/4*(D334-D330)</f>
        <v>0</v>
      </c>
      <c r="E333" s="120" t="e">
        <f>M337 * (D333 - D330)^3 + N337 * (D333 - D330)^2 + O337 * (D333 - D330) + P337</f>
        <v>#DIV/0!</v>
      </c>
      <c r="L333" s="63"/>
      <c r="T333" s="56"/>
    </row>
    <row r="334" spans="1:20" x14ac:dyDescent="0.25">
      <c r="D334" s="119">
        <f>M326</f>
        <v>0</v>
      </c>
      <c r="E334" s="120">
        <f>N326</f>
        <v>0</v>
      </c>
      <c r="L334" s="26" t="s">
        <v>157</v>
      </c>
      <c r="M334" s="18" t="s">
        <v>169</v>
      </c>
      <c r="N334" s="18" t="s">
        <v>170</v>
      </c>
      <c r="O334" s="18" t="s">
        <v>171</v>
      </c>
      <c r="P334" s="18" t="s">
        <v>172</v>
      </c>
      <c r="Q334" s="64" t="s">
        <v>227</v>
      </c>
      <c r="R334" s="65" t="s">
        <v>174</v>
      </c>
      <c r="S334" s="65" t="s">
        <v>174</v>
      </c>
      <c r="T334" s="56"/>
    </row>
    <row r="335" spans="1:20" x14ac:dyDescent="0.25">
      <c r="L335" s="58">
        <v>0</v>
      </c>
      <c r="M335" s="59" t="e">
        <f>(T330 - T329) / (3 * Q323)</f>
        <v>#DIV/0!</v>
      </c>
      <c r="N335" s="59" t="e">
        <f>T329</f>
        <v>#DIV/0!</v>
      </c>
      <c r="O335" s="59" t="e">
        <f>T323 - Q323 * (T330 + 2 * T329) / 3</f>
        <v>#DIV/0!</v>
      </c>
      <c r="P335" s="59">
        <f>N323</f>
        <v>0</v>
      </c>
      <c r="Q335" s="64" t="s">
        <v>174</v>
      </c>
      <c r="R335" s="65" t="s">
        <v>174</v>
      </c>
      <c r="S335" s="65" t="s">
        <v>174</v>
      </c>
      <c r="T335" s="56"/>
    </row>
    <row r="336" spans="1:20" x14ac:dyDescent="0.25">
      <c r="L336" s="58">
        <v>1</v>
      </c>
      <c r="M336" s="59" t="e">
        <f>(T331 - T330) / (3 * Q324)</f>
        <v>#DIV/0!</v>
      </c>
      <c r="N336" s="59" t="e">
        <f>T330</f>
        <v>#DIV/0!</v>
      </c>
      <c r="O336" s="59" t="e">
        <f>T324 - Q324 * (T331 + 2 * T330) / 3</f>
        <v>#DIV/0!</v>
      </c>
      <c r="P336" s="59">
        <f>N324</f>
        <v>0</v>
      </c>
      <c r="Q336" s="64" t="s">
        <v>174</v>
      </c>
      <c r="R336" s="65" t="s">
        <v>174</v>
      </c>
      <c r="S336" s="65" t="s">
        <v>174</v>
      </c>
      <c r="T336" s="56"/>
    </row>
    <row r="337" spans="1:20" customFormat="1" ht="16.5" customHeight="1" thickBot="1" x14ac:dyDescent="0.3">
      <c r="L337" s="66">
        <v>2</v>
      </c>
      <c r="M337" s="67" t="e">
        <f>(T332 - T331) / (3 * Q325)</f>
        <v>#DIV/0!</v>
      </c>
      <c r="N337" s="67" t="e">
        <f>T331</f>
        <v>#DIV/0!</v>
      </c>
      <c r="O337" s="67" t="e">
        <f>T325 - Q325 * (T332 + 2 * T331) / 3</f>
        <v>#DIV/0!</v>
      </c>
      <c r="P337" s="67">
        <f>N325</f>
        <v>0</v>
      </c>
      <c r="Q337" s="68" t="s">
        <v>174</v>
      </c>
      <c r="R337" s="69" t="s">
        <v>174</v>
      </c>
      <c r="S337" s="69" t="s">
        <v>174</v>
      </c>
      <c r="T337" s="70"/>
    </row>
    <row r="339" spans="1:20" customFormat="1" ht="16.5" customHeight="1" thickBot="1" x14ac:dyDescent="0.3">
      <c r="A339" s="24" t="s">
        <v>228</v>
      </c>
    </row>
    <row r="340" spans="1:20" x14ac:dyDescent="0.25">
      <c r="A340" s="11" t="s">
        <v>162</v>
      </c>
      <c r="B340" s="11"/>
      <c r="C340" s="19"/>
      <c r="D340" s="11" t="s">
        <v>163</v>
      </c>
      <c r="E340" s="11"/>
      <c r="F340" s="19"/>
      <c r="G340" s="11" t="s">
        <v>18</v>
      </c>
      <c r="H340" s="11"/>
      <c r="I340" s="19" t="s">
        <v>19</v>
      </c>
      <c r="J340" s="19" t="s">
        <v>20</v>
      </c>
      <c r="L340" s="52" t="s">
        <v>229</v>
      </c>
      <c r="M340" s="53"/>
      <c r="N340" s="53"/>
      <c r="O340" s="53"/>
      <c r="P340" s="53"/>
      <c r="Q340" s="53"/>
      <c r="R340" s="53"/>
      <c r="S340" s="53"/>
      <c r="T340" s="54"/>
    </row>
    <row r="341" spans="1:20" x14ac:dyDescent="0.25">
      <c r="A341" s="25" t="s">
        <v>30</v>
      </c>
      <c r="B341" s="25" t="s">
        <v>31</v>
      </c>
      <c r="C341" s="25"/>
      <c r="D341" s="18" t="s">
        <v>30</v>
      </c>
      <c r="E341" s="18" t="s">
        <v>31</v>
      </c>
      <c r="F341" s="25"/>
      <c r="G341" s="25" t="s">
        <v>164</v>
      </c>
      <c r="H341" s="25" t="s">
        <v>165</v>
      </c>
      <c r="I341" s="25"/>
      <c r="J341" s="79"/>
      <c r="L341" s="55" t="s">
        <v>155</v>
      </c>
      <c r="T341" s="56"/>
    </row>
    <row r="342" spans="1:20" x14ac:dyDescent="0.25">
      <c r="D342" s="119">
        <f>M343</f>
        <v>0</v>
      </c>
      <c r="E342" s="120">
        <f>N343</f>
        <v>0</v>
      </c>
      <c r="J342" s="77"/>
      <c r="L342" s="26" t="s">
        <v>157</v>
      </c>
      <c r="M342" s="18" t="s">
        <v>30</v>
      </c>
      <c r="N342" s="18" t="s">
        <v>31</v>
      </c>
      <c r="P342" s="18" t="s">
        <v>157</v>
      </c>
      <c r="Q342" s="18" t="s">
        <v>158</v>
      </c>
      <c r="R342" s="18" t="s">
        <v>159</v>
      </c>
      <c r="S342" s="18" t="s">
        <v>160</v>
      </c>
      <c r="T342" s="57" t="s">
        <v>161</v>
      </c>
    </row>
    <row r="343" spans="1:20" x14ac:dyDescent="0.25">
      <c r="D343" s="119">
        <f>D342+1/4*(D346-D342)</f>
        <v>0</v>
      </c>
      <c r="E343" s="120" t="e">
        <f>M355 * (D343 - D342)^3 + N355 * (D343 - D342)^2 + O355 * (D343 - D342) + P355</f>
        <v>#DIV/0!</v>
      </c>
      <c r="J343" s="77"/>
      <c r="L343" s="58">
        <v>0</v>
      </c>
      <c r="M343" s="59">
        <f t="shared" ref="M343:N346" si="17">A342</f>
        <v>0</v>
      </c>
      <c r="N343" s="59">
        <f t="shared" si="17"/>
        <v>0</v>
      </c>
      <c r="P343" s="59">
        <v>0</v>
      </c>
      <c r="Q343" s="59">
        <f>M344 - M343</f>
        <v>0</v>
      </c>
      <c r="R343" s="59">
        <f>Q343 + Q344</f>
        <v>0</v>
      </c>
      <c r="S343" s="59">
        <f>N344 - N343</f>
        <v>0</v>
      </c>
      <c r="T343" s="60" t="e">
        <f>S343 / Q343</f>
        <v>#DIV/0!</v>
      </c>
    </row>
    <row r="344" spans="1:20" x14ac:dyDescent="0.25">
      <c r="D344" s="119">
        <f>D342+2/4*(D346-D342)</f>
        <v>0</v>
      </c>
      <c r="E344" s="120" t="e">
        <f>M355 * (D344 - D342)^3 + N355 * (D344 - D342)^2 + O355 * (D344 - D342) + P355</f>
        <v>#DIV/0!</v>
      </c>
      <c r="J344" s="77"/>
      <c r="L344" s="58">
        <v>1</v>
      </c>
      <c r="M344" s="59">
        <f t="shared" si="17"/>
        <v>0</v>
      </c>
      <c r="N344" s="59">
        <f t="shared" si="17"/>
        <v>0</v>
      </c>
      <c r="P344" s="59">
        <v>1</v>
      </c>
      <c r="Q344" s="59">
        <f>M345 - M344</f>
        <v>0</v>
      </c>
      <c r="R344" s="59">
        <f>Q344 + Q345</f>
        <v>0</v>
      </c>
      <c r="S344" s="59">
        <f>N345 - N344</f>
        <v>0</v>
      </c>
      <c r="T344" s="60" t="e">
        <f>S344 / Q344</f>
        <v>#DIV/0!</v>
      </c>
    </row>
    <row r="345" spans="1:20" x14ac:dyDescent="0.25">
      <c r="D345" s="119">
        <f>D342+3/4*(D346-D342)</f>
        <v>0</v>
      </c>
      <c r="E345" s="120" t="e">
        <f>M355 * (D345 - D342)^3 + N355 * (D345 - D342)^2 + O355 * (D345 - D342) + P355</f>
        <v>#DIV/0!</v>
      </c>
      <c r="L345" s="58">
        <v>2</v>
      </c>
      <c r="M345" s="59">
        <f t="shared" si="17"/>
        <v>0</v>
      </c>
      <c r="N345" s="59">
        <f t="shared" si="17"/>
        <v>0</v>
      </c>
      <c r="P345" s="59">
        <v>2</v>
      </c>
      <c r="Q345" s="59">
        <f>M346 - M345</f>
        <v>0</v>
      </c>
      <c r="R345" s="59"/>
      <c r="S345" s="59">
        <f>N346 - N345</f>
        <v>0</v>
      </c>
      <c r="T345" s="60" t="e">
        <f>S345 / Q345</f>
        <v>#DIV/0!</v>
      </c>
    </row>
    <row r="346" spans="1:20" x14ac:dyDescent="0.25">
      <c r="D346" s="119">
        <f>M344</f>
        <v>0</v>
      </c>
      <c r="E346" s="120">
        <f>N344</f>
        <v>0</v>
      </c>
      <c r="L346" s="58">
        <v>3</v>
      </c>
      <c r="M346" s="59">
        <f t="shared" si="17"/>
        <v>0</v>
      </c>
      <c r="N346" s="59">
        <f t="shared" si="17"/>
        <v>0</v>
      </c>
      <c r="T346" s="56"/>
    </row>
    <row r="347" spans="1:20" x14ac:dyDescent="0.25">
      <c r="D347" s="119">
        <f>D346+1/4*(D350-D346)</f>
        <v>0</v>
      </c>
      <c r="E347" s="120" t="e">
        <f>M356 * (D347 - D346)^3 + N356 * (D347 - D346)^2 + O356 * (D347 - D346) + P356</f>
        <v>#DIV/0!</v>
      </c>
      <c r="L347" s="63"/>
      <c r="T347" s="56"/>
    </row>
    <row r="348" spans="1:20" x14ac:dyDescent="0.25">
      <c r="D348" s="119">
        <f>D346+2/4*(D350-D346)</f>
        <v>0</v>
      </c>
      <c r="E348" s="120" t="e">
        <f>M356 * (D348 - D346)^3 + N356 * (D348 - D346)^2 + O356 * (D348 - D346) + P356</f>
        <v>#DIV/0!</v>
      </c>
      <c r="L348" s="63"/>
      <c r="M348" s="9" t="s">
        <v>166</v>
      </c>
      <c r="N348" s="8"/>
      <c r="O348" s="8"/>
      <c r="P348" s="7"/>
      <c r="R348" s="18" t="s">
        <v>167</v>
      </c>
      <c r="T348" s="57" t="s">
        <v>168</v>
      </c>
    </row>
    <row r="349" spans="1:20" x14ac:dyDescent="0.25">
      <c r="D349" s="119">
        <f>D346+3/4*(D350-D346)</f>
        <v>0</v>
      </c>
      <c r="E349" s="120" t="e">
        <f>M356 * (D349 - D346)^3 + N356 * (D349 - D346)^2 + O356 * (D349 - D346) + P356</f>
        <v>#DIV/0!</v>
      </c>
      <c r="L349" s="63"/>
      <c r="M349" s="59">
        <v>2</v>
      </c>
      <c r="N349" s="59">
        <v>0</v>
      </c>
      <c r="O349" s="59">
        <v>0</v>
      </c>
      <c r="P349" s="59">
        <v>0</v>
      </c>
      <c r="R349" s="59">
        <v>0</v>
      </c>
      <c r="T349" s="60" t="e">
        <f t="array" ref="T349:T352">MMULT( MINVERSE(M349:P352), R349:R352 )</f>
        <v>#DIV/0!</v>
      </c>
    </row>
    <row r="350" spans="1:20" x14ac:dyDescent="0.25">
      <c r="D350" s="119">
        <f>M345</f>
        <v>0</v>
      </c>
      <c r="E350" s="120">
        <f>N345</f>
        <v>0</v>
      </c>
      <c r="L350" s="63"/>
      <c r="M350" s="59" t="e">
        <f>Q343 / R343</f>
        <v>#DIV/0!</v>
      </c>
      <c r="N350" s="59">
        <v>2</v>
      </c>
      <c r="O350" s="59" t="e">
        <f>1 - M350</f>
        <v>#DIV/0!</v>
      </c>
      <c r="P350" s="59">
        <v>0</v>
      </c>
      <c r="R350" s="59" t="e">
        <f>3 * (T344 - T343) / R343</f>
        <v>#DIV/0!</v>
      </c>
      <c r="T350" s="60" t="e">
        <v>#DIV/0!</v>
      </c>
    </row>
    <row r="351" spans="1:20" x14ac:dyDescent="0.25">
      <c r="D351" s="119">
        <f>D350+1/4*(D354-D350)</f>
        <v>0</v>
      </c>
      <c r="E351" s="120" t="e">
        <f>M357 * (D351 - D350)^3 + N357 * (D351 - D350)^2 + O357 * (D351 - D350) + P357</f>
        <v>#DIV/0!</v>
      </c>
      <c r="L351" s="63"/>
      <c r="M351" s="59">
        <v>0</v>
      </c>
      <c r="N351" s="59" t="e">
        <f>Q344 / R344</f>
        <v>#DIV/0!</v>
      </c>
      <c r="O351" s="59">
        <v>2</v>
      </c>
      <c r="P351" s="59" t="e">
        <f>1 - N351</f>
        <v>#DIV/0!</v>
      </c>
      <c r="R351" s="59" t="e">
        <f>3 * (T345 - T344) / R344</f>
        <v>#DIV/0!</v>
      </c>
      <c r="T351" s="60" t="e">
        <v>#DIV/0!</v>
      </c>
    </row>
    <row r="352" spans="1:20" x14ac:dyDescent="0.25">
      <c r="D352" s="119">
        <f>D350+2/4*(D354-D350)</f>
        <v>0</v>
      </c>
      <c r="E352" s="120" t="e">
        <f>M357 * (D352 - D350)^3 + N357 * (D352 - D350)^2 + O357 * (D352 - D350) + P357</f>
        <v>#DIV/0!</v>
      </c>
      <c r="L352" s="63"/>
      <c r="M352" s="59">
        <v>0</v>
      </c>
      <c r="N352" s="59">
        <v>0</v>
      </c>
      <c r="O352" s="59">
        <v>0</v>
      </c>
      <c r="P352" s="59">
        <v>2</v>
      </c>
      <c r="R352" s="59">
        <v>0</v>
      </c>
      <c r="T352" s="60" t="e">
        <v>#DIV/0!</v>
      </c>
    </row>
    <row r="353" spans="4:20" x14ac:dyDescent="0.25">
      <c r="D353" s="119">
        <f>D350+3/4*(D354-D350)</f>
        <v>0</v>
      </c>
      <c r="E353" s="120" t="e">
        <f>M357 * (D353 - D350)^3 + N357 * (D353 - D350)^2 + O357 * (D353 - D350) + P357</f>
        <v>#DIV/0!</v>
      </c>
      <c r="L353" s="63"/>
      <c r="T353" s="56"/>
    </row>
    <row r="354" spans="4:20" x14ac:dyDescent="0.25">
      <c r="D354" s="119">
        <f>M346</f>
        <v>0</v>
      </c>
      <c r="E354" s="120">
        <f>N346</f>
        <v>0</v>
      </c>
      <c r="L354" s="26" t="s">
        <v>157</v>
      </c>
      <c r="M354" s="18" t="s">
        <v>169</v>
      </c>
      <c r="N354" s="18" t="s">
        <v>170</v>
      </c>
      <c r="O354" s="18" t="s">
        <v>171</v>
      </c>
      <c r="P354" s="18" t="s">
        <v>172</v>
      </c>
      <c r="Q354" s="64" t="s">
        <v>230</v>
      </c>
      <c r="R354" s="65" t="s">
        <v>174</v>
      </c>
      <c r="S354" s="65" t="s">
        <v>174</v>
      </c>
      <c r="T354" s="56"/>
    </row>
    <row r="355" spans="4:20" x14ac:dyDescent="0.25">
      <c r="L355" s="58">
        <v>0</v>
      </c>
      <c r="M355" s="59" t="e">
        <f>(T350 - T349) / (3 * Q343)</f>
        <v>#DIV/0!</v>
      </c>
      <c r="N355" s="59" t="e">
        <f>T349</f>
        <v>#DIV/0!</v>
      </c>
      <c r="O355" s="59" t="e">
        <f>T343 - Q343 * (T350 + 2 * T349) / 3</f>
        <v>#DIV/0!</v>
      </c>
      <c r="P355" s="59">
        <f>N343</f>
        <v>0</v>
      </c>
      <c r="Q355" s="64" t="s">
        <v>174</v>
      </c>
      <c r="R355" s="65" t="s">
        <v>174</v>
      </c>
      <c r="S355" s="65" t="s">
        <v>174</v>
      </c>
      <c r="T355" s="56"/>
    </row>
    <row r="356" spans="4:20" x14ac:dyDescent="0.25">
      <c r="L356" s="58">
        <v>1</v>
      </c>
      <c r="M356" s="59" t="e">
        <f>(T351 - T350) / (3 * Q344)</f>
        <v>#DIV/0!</v>
      </c>
      <c r="N356" s="59" t="e">
        <f>T350</f>
        <v>#DIV/0!</v>
      </c>
      <c r="O356" s="59" t="e">
        <f>T344 - Q344 * (T351 + 2 * T350) / 3</f>
        <v>#DIV/0!</v>
      </c>
      <c r="P356" s="59">
        <f>N344</f>
        <v>0</v>
      </c>
      <c r="Q356" s="64" t="s">
        <v>174</v>
      </c>
      <c r="R356" s="65" t="s">
        <v>174</v>
      </c>
      <c r="S356" s="65" t="s">
        <v>174</v>
      </c>
      <c r="T356" s="56"/>
    </row>
    <row r="357" spans="4:20" customFormat="1" ht="16.5" customHeight="1" thickBot="1" x14ac:dyDescent="0.3">
      <c r="L357" s="66">
        <v>2</v>
      </c>
      <c r="M357" s="67" t="e">
        <f>(T352 - T351) / (3 * Q345)</f>
        <v>#DIV/0!</v>
      </c>
      <c r="N357" s="67" t="e">
        <f>T351</f>
        <v>#DIV/0!</v>
      </c>
      <c r="O357" s="67" t="e">
        <f>T345 - Q345 * (T352 + 2 * T351) / 3</f>
        <v>#DIV/0!</v>
      </c>
      <c r="P357" s="67">
        <f>N345</f>
        <v>0</v>
      </c>
      <c r="Q357" s="68" t="s">
        <v>174</v>
      </c>
      <c r="R357" s="69" t="s">
        <v>174</v>
      </c>
      <c r="S357" s="69" t="s">
        <v>174</v>
      </c>
      <c r="T357" s="70"/>
    </row>
  </sheetData>
  <mergeCells count="74">
    <mergeCell ref="A340:B340"/>
    <mergeCell ref="D340:E340"/>
    <mergeCell ref="G340:H340"/>
    <mergeCell ref="M348:P348"/>
    <mergeCell ref="M308:P308"/>
    <mergeCell ref="A320:B320"/>
    <mergeCell ref="D320:E320"/>
    <mergeCell ref="G320:H320"/>
    <mergeCell ref="M328:P328"/>
    <mergeCell ref="A280:B280"/>
    <mergeCell ref="D280:E280"/>
    <mergeCell ref="G280:H280"/>
    <mergeCell ref="M288:P288"/>
    <mergeCell ref="A300:B300"/>
    <mergeCell ref="D300:E300"/>
    <mergeCell ref="G300:H300"/>
    <mergeCell ref="M248:P248"/>
    <mergeCell ref="A260:B260"/>
    <mergeCell ref="D260:E260"/>
    <mergeCell ref="G260:H260"/>
    <mergeCell ref="M268:P268"/>
    <mergeCell ref="A220:B220"/>
    <mergeCell ref="D220:E220"/>
    <mergeCell ref="G220:H220"/>
    <mergeCell ref="M228:P228"/>
    <mergeCell ref="A240:B240"/>
    <mergeCell ref="D240:E240"/>
    <mergeCell ref="G240:H240"/>
    <mergeCell ref="M188:P188"/>
    <mergeCell ref="A200:B200"/>
    <mergeCell ref="D200:E200"/>
    <mergeCell ref="G200:H200"/>
    <mergeCell ref="M208:P208"/>
    <mergeCell ref="A160:B160"/>
    <mergeCell ref="D160:E160"/>
    <mergeCell ref="G160:H160"/>
    <mergeCell ref="M168:P168"/>
    <mergeCell ref="A180:B180"/>
    <mergeCell ref="D180:E180"/>
    <mergeCell ref="G180:H180"/>
    <mergeCell ref="M128:P128"/>
    <mergeCell ref="A140:B140"/>
    <mergeCell ref="D140:E140"/>
    <mergeCell ref="G140:H140"/>
    <mergeCell ref="M148:P148"/>
    <mergeCell ref="A100:B100"/>
    <mergeCell ref="D100:E100"/>
    <mergeCell ref="G100:H100"/>
    <mergeCell ref="M108:P108"/>
    <mergeCell ref="A120:B120"/>
    <mergeCell ref="D120:E120"/>
    <mergeCell ref="G120:H120"/>
    <mergeCell ref="M68:P68"/>
    <mergeCell ref="A80:B80"/>
    <mergeCell ref="D80:E80"/>
    <mergeCell ref="G80:H80"/>
    <mergeCell ref="M88:P88"/>
    <mergeCell ref="A42:B42"/>
    <mergeCell ref="D42:E42"/>
    <mergeCell ref="G42:H42"/>
    <mergeCell ref="M49:P49"/>
    <mergeCell ref="A60:B60"/>
    <mergeCell ref="D60:E60"/>
    <mergeCell ref="G60:H60"/>
    <mergeCell ref="A23:B23"/>
    <mergeCell ref="D23:E23"/>
    <mergeCell ref="G23:H23"/>
    <mergeCell ref="M30:P30"/>
    <mergeCell ref="AL30:AO30"/>
    <mergeCell ref="A6:B6"/>
    <mergeCell ref="D6:E6"/>
    <mergeCell ref="G6:H6"/>
    <mergeCell ref="M11:P11"/>
    <mergeCell ref="AL11:AO11"/>
  </mergeCells>
  <conditionalFormatting sqref="I339:I357">
    <cfRule type="containsText" dxfId="9" priority="1" operator="containsText" text="Failed">
      <formula>NOT(ISERROR(SEARCH("Failed",I339)))</formula>
    </cfRule>
    <cfRule type="containsText" dxfId="8" priority="2" operator="containsText" text="Passed">
      <formula>NOT(ISERROR(SEARCH("Passed",I339)))</formula>
    </cfRule>
  </conditionalFormatting>
  <conditionalFormatting sqref="I319:I337">
    <cfRule type="containsText" dxfId="7" priority="3" operator="containsText" text="Failed">
      <formula>NOT(ISERROR(SEARCH("Failed",I319)))</formula>
    </cfRule>
    <cfRule type="containsText" dxfId="6" priority="4" operator="containsText" text="Passed">
      <formula>NOT(ISERROR(SEARCH("Passed",I319)))</formula>
    </cfRule>
  </conditionalFormatting>
  <conditionalFormatting sqref="I299:I318">
    <cfRule type="containsText" dxfId="5" priority="5" operator="containsText" text="Failed">
      <formula>NOT(ISERROR(SEARCH("Failed",I299)))</formula>
    </cfRule>
    <cfRule type="containsText" dxfId="4" priority="6" operator="containsText" text="Passed">
      <formula>NOT(ISERROR(SEARCH("Passed",I299)))</formula>
    </cfRule>
  </conditionalFormatting>
  <conditionalFormatting sqref="I279:I297">
    <cfRule type="containsText" dxfId="3" priority="7" operator="containsText" text="Failed">
      <formula>NOT(ISERROR(SEARCH("Failed",I279)))</formula>
    </cfRule>
    <cfRule type="containsText" dxfId="2" priority="8" operator="containsText" text="Passed">
      <formula>NOT(ISERROR(SEARCH("Passed",I279)))</formula>
    </cfRule>
  </conditionalFormatting>
  <conditionalFormatting sqref="I1:I278 I298 I338 I358:I1048576">
    <cfRule type="containsText" dxfId="1" priority="9" operator="containsText" text="Failed">
      <formula>NOT(ISERROR(SEARCH("Failed",I1)))</formula>
    </cfRule>
    <cfRule type="containsText" dxfId="0" priority="10" operator="containsText" text="Passed">
      <formula>NOT(ISERROR(SEARCH("Passed",I1)))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ComputeTestData - For Testing</vt:lpstr>
      <vt:lpstr>ComputeTestData - Reference</vt:lpstr>
      <vt:lpstr>Template</vt:lpstr>
      <vt:lpstr>Reference - NaturalCubicSpline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Cody McCoy</cp:lastModifiedBy>
  <dcterms:created xsi:type="dcterms:W3CDTF">2020-04-29T22:55:41Z</dcterms:created>
  <dcterms:modified xsi:type="dcterms:W3CDTF">2020-05-25T16:43:26Z</dcterms:modified>
</cp:coreProperties>
</file>